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IRSTdata\2015\"/>
    </mc:Choice>
  </mc:AlternateContent>
  <bookViews>
    <workbookView xWindow="0" yWindow="0" windowWidth="14796" windowHeight="5256" tabRatio="883"/>
  </bookViews>
  <sheets>
    <sheet name="Parameters" sheetId="1" r:id="rId1"/>
    <sheet name="DetailedParameters" sheetId="27" r:id="rId2"/>
    <sheet name="NoCompressorCheck" sheetId="25" r:id="rId3"/>
    <sheet name="CAExtendSim" sheetId="17" r:id="rId4"/>
    <sheet name="CARetractSim" sheetId="21" r:id="rId5"/>
    <sheet name="ShootingSim" sheetId="7" r:id="rId6"/>
    <sheet name="ReloadSim" sheetId="12" r:id="rId7"/>
    <sheet name="CylinderGeometry" sheetId="16" r:id="rId8"/>
    <sheet name="CatapultGeometry" sheetId="13" r:id="rId9"/>
    <sheet name="CaptureArmGeometry" sheetId="4" r:id="rId10"/>
    <sheet name="FixedRobotGeometry" sheetId="2" r:id="rId11"/>
    <sheet name="CAInertiaCalcs" sheetId="18" r:id="rId12"/>
    <sheet name="MotorData" sheetId="11" r:id="rId13"/>
    <sheet name="GearBoxes" sheetId="9" r:id="rId14"/>
    <sheet name="GearData" sheetId="10" r:id="rId15"/>
    <sheet name="CChannelData" sheetId="23" r:id="rId16"/>
    <sheet name="SpringData" sheetId="5" r:id="rId17"/>
    <sheet name="WheelData" sheetId="20" r:id="rId18"/>
    <sheet name="Shafts&amp;Sprockets" sheetId="19" r:id="rId19"/>
    <sheet name="ChainData" sheetId="22" r:id="rId20"/>
    <sheet name="BimbaData" sheetId="15" r:id="rId21"/>
    <sheet name="AirTankData" sheetId="26" r:id="rId22"/>
    <sheet name="CaptureShaftData" sheetId="14" r:id="rId23"/>
    <sheet name="Re-loaderTest" sheetId="24" r:id="rId24"/>
  </sheets>
  <calcPr calcId="152511"/>
</workbook>
</file>

<file path=xl/calcChain.xml><?xml version="1.0" encoding="utf-8"?>
<calcChain xmlns="http://schemas.openxmlformats.org/spreadsheetml/2006/main">
  <c r="I33" i="10" l="1"/>
  <c r="I32" i="10"/>
  <c r="I29" i="10"/>
  <c r="I28" i="10"/>
  <c r="I25" i="10"/>
  <c r="I24" i="10"/>
  <c r="I23" i="10"/>
  <c r="I22" i="10"/>
  <c r="I21" i="10"/>
  <c r="I20" i="10"/>
  <c r="I19" i="10"/>
  <c r="I18" i="10"/>
  <c r="I17" i="10"/>
  <c r="I4" i="10"/>
  <c r="I5" i="10"/>
  <c r="I6" i="10"/>
  <c r="I7" i="10"/>
  <c r="I8" i="10"/>
  <c r="I9" i="10"/>
  <c r="I10" i="10"/>
  <c r="I11" i="10"/>
  <c r="I12" i="10"/>
  <c r="I13" i="10"/>
  <c r="S18" i="1" l="1"/>
  <c r="N18" i="1"/>
  <c r="P19" i="27"/>
  <c r="P18" i="27"/>
  <c r="B51" i="21" l="1"/>
  <c r="B50" i="17"/>
  <c r="H30" i="18"/>
  <c r="H31" i="18"/>
  <c r="F31" i="18"/>
  <c r="E31" i="18"/>
  <c r="G32" i="18"/>
  <c r="H32" i="18"/>
  <c r="L31" i="18" l="1"/>
  <c r="L30" i="18"/>
  <c r="L29" i="18"/>
  <c r="E29" i="18"/>
  <c r="I31" i="18"/>
  <c r="J31" i="18" s="1"/>
  <c r="M11" i="18"/>
  <c r="M12" i="18"/>
  <c r="G11" i="18"/>
  <c r="E32" i="18"/>
  <c r="I32" i="18" s="1"/>
  <c r="E11" i="18"/>
  <c r="H10" i="18"/>
  <c r="G31" i="18"/>
  <c r="H28" i="18"/>
  <c r="H26" i="18"/>
  <c r="G26" i="18"/>
  <c r="D28" i="18"/>
  <c r="G28" i="18" s="1"/>
  <c r="D27" i="18"/>
  <c r="H27" i="18" s="1"/>
  <c r="D26" i="18"/>
  <c r="E26" i="18" s="1"/>
  <c r="L26" i="18" s="1"/>
  <c r="D25" i="18"/>
  <c r="E25" i="18" s="1"/>
  <c r="AJ5" i="4"/>
  <c r="AJ4" i="4"/>
  <c r="AK11" i="4" s="1"/>
  <c r="AK12" i="4" s="1"/>
  <c r="K5" i="20"/>
  <c r="K6" i="20"/>
  <c r="K7" i="20"/>
  <c r="K8" i="20"/>
  <c r="K9" i="20"/>
  <c r="K10" i="20"/>
  <c r="K11" i="20"/>
  <c r="K12" i="20"/>
  <c r="K13" i="20"/>
  <c r="K14" i="20"/>
  <c r="K15" i="20"/>
  <c r="K4" i="20"/>
  <c r="J4" i="20"/>
  <c r="U32" i="27"/>
  <c r="U29" i="27"/>
  <c r="U26" i="27"/>
  <c r="U23" i="27"/>
  <c r="AJ15" i="4"/>
  <c r="AK14" i="4"/>
  <c r="AK15" i="4" s="1"/>
  <c r="AJ13" i="4"/>
  <c r="AJ14" i="4" s="1"/>
  <c r="AK10" i="4"/>
  <c r="AJ10" i="4"/>
  <c r="AJ11" i="4" s="1"/>
  <c r="K31" i="18" l="1"/>
  <c r="I30" i="18"/>
  <c r="J30" i="18" s="1"/>
  <c r="I29" i="18"/>
  <c r="J29" i="18" s="1"/>
  <c r="L25" i="18"/>
  <c r="E28" i="18"/>
  <c r="L28" i="18" s="1"/>
  <c r="M31" i="18"/>
  <c r="G27" i="18"/>
  <c r="G30" i="18"/>
  <c r="H25" i="18"/>
  <c r="J32" i="18"/>
  <c r="G25" i="18"/>
  <c r="E27" i="18"/>
  <c r="L27" i="18" s="1"/>
  <c r="AK13" i="4"/>
  <c r="AG14" i="4"/>
  <c r="AG15" i="4" s="1"/>
  <c r="AF13" i="4"/>
  <c r="AF14" i="4" s="1"/>
  <c r="AG12" i="4"/>
  <c r="AG13" i="4" s="1"/>
  <c r="AF12" i="4"/>
  <c r="AF15" i="4" s="1"/>
  <c r="AG11" i="4"/>
  <c r="AG10" i="4"/>
  <c r="AF10" i="4"/>
  <c r="AF11" i="4" s="1"/>
  <c r="AB15" i="4"/>
  <c r="AB14" i="4"/>
  <c r="AB13" i="4"/>
  <c r="AB12" i="4"/>
  <c r="AB11" i="4"/>
  <c r="AC15" i="4"/>
  <c r="AC14" i="4"/>
  <c r="AC11" i="4"/>
  <c r="AC12" i="4" s="1"/>
  <c r="AC13" i="4" s="1"/>
  <c r="AC10" i="4"/>
  <c r="AB10" i="4"/>
  <c r="Y14" i="4"/>
  <c r="Y13" i="4"/>
  <c r="Y12" i="4"/>
  <c r="Y11" i="4"/>
  <c r="Y10" i="4"/>
  <c r="X15" i="4"/>
  <c r="X14" i="4"/>
  <c r="X13" i="4"/>
  <c r="X11" i="4"/>
  <c r="X10" i="4"/>
  <c r="T15" i="4"/>
  <c r="U15" i="4"/>
  <c r="U14" i="4"/>
  <c r="T14" i="4"/>
  <c r="T13" i="4"/>
  <c r="T11" i="4"/>
  <c r="U13" i="4"/>
  <c r="U12" i="4"/>
  <c r="U11" i="4"/>
  <c r="U10" i="4"/>
  <c r="T10" i="4"/>
  <c r="Y15" i="4"/>
  <c r="AF5" i="4"/>
  <c r="AF4" i="4"/>
  <c r="T5" i="4"/>
  <c r="T4" i="4"/>
  <c r="R17" i="13"/>
  <c r="V17" i="13"/>
  <c r="I25" i="18" l="1"/>
  <c r="J25" i="18" s="1"/>
  <c r="M25" i="18" s="1"/>
  <c r="I26" i="18"/>
  <c r="J26" i="18" s="1"/>
  <c r="M26" i="18" s="1"/>
  <c r="I27" i="18"/>
  <c r="J27" i="18" s="1"/>
  <c r="M27" i="18" s="1"/>
  <c r="I28" i="18"/>
  <c r="J28" i="18" s="1"/>
  <c r="K32" i="18"/>
  <c r="L32" i="18" s="1"/>
  <c r="M32" i="18"/>
  <c r="K30" i="18"/>
  <c r="M30" i="18"/>
  <c r="B27" i="4"/>
  <c r="B28" i="4" s="1"/>
  <c r="B18" i="4"/>
  <c r="G15" i="4" s="1"/>
  <c r="K26" i="18" l="1"/>
  <c r="K25" i="18"/>
  <c r="K27" i="18"/>
  <c r="K28" i="18"/>
  <c r="M28" i="18"/>
  <c r="G13" i="4"/>
  <c r="M27" i="19"/>
  <c r="M26" i="19"/>
  <c r="J15" i="20"/>
  <c r="J14" i="20"/>
  <c r="J13" i="20"/>
  <c r="J12" i="20"/>
  <c r="J11" i="20"/>
  <c r="J10" i="20"/>
  <c r="J9" i="20"/>
  <c r="J8" i="20"/>
  <c r="J7" i="20"/>
  <c r="J6" i="20"/>
  <c r="J5" i="20"/>
  <c r="P25" i="27" l="1"/>
  <c r="Q116" i="13"/>
  <c r="Q115" i="13"/>
  <c r="Q104" i="13"/>
  <c r="Q105" i="13" s="1"/>
  <c r="Q106" i="13" s="1"/>
  <c r="Q100" i="13"/>
  <c r="Q101" i="13" s="1"/>
  <c r="Q102" i="13" l="1"/>
  <c r="B57" i="7" s="1"/>
  <c r="Q108" i="13"/>
  <c r="Q109" i="13" s="1"/>
  <c r="B69" i="7" s="1"/>
  <c r="B31" i="12" l="1"/>
  <c r="B32" i="12" s="1"/>
  <c r="B95" i="12"/>
  <c r="R153" i="25" l="1"/>
  <c r="Q153" i="25"/>
  <c r="S152" i="25"/>
  <c r="R152" i="25"/>
  <c r="Q152" i="25"/>
  <c r="R151" i="25"/>
  <c r="Q151" i="25"/>
  <c r="S150" i="25"/>
  <c r="R150" i="25"/>
  <c r="S149" i="25"/>
  <c r="Q149" i="25"/>
  <c r="S148" i="25"/>
  <c r="Q148" i="25"/>
  <c r="S147" i="25"/>
  <c r="R147" i="25"/>
  <c r="S146" i="25"/>
  <c r="R146" i="25"/>
  <c r="Q146" i="25"/>
  <c r="S145" i="25"/>
  <c r="R145" i="25"/>
  <c r="S144" i="25"/>
  <c r="R144" i="25"/>
  <c r="Q144" i="25"/>
  <c r="S143" i="25"/>
  <c r="R143" i="25"/>
  <c r="S142" i="25"/>
  <c r="R142" i="25"/>
  <c r="Q142" i="25"/>
  <c r="R141" i="25"/>
  <c r="Q141" i="25"/>
  <c r="S140" i="25"/>
  <c r="R140" i="25"/>
  <c r="Q140" i="25"/>
  <c r="R139" i="25"/>
  <c r="Q139" i="25"/>
  <c r="S138" i="25"/>
  <c r="R138" i="25"/>
  <c r="S137" i="25"/>
  <c r="Q137" i="25"/>
  <c r="S136" i="25"/>
  <c r="Q136" i="25"/>
  <c r="S135" i="25"/>
  <c r="R135" i="25"/>
  <c r="S134" i="25"/>
  <c r="R134" i="25"/>
  <c r="Q134" i="25"/>
  <c r="S133" i="25"/>
  <c r="R133" i="25"/>
  <c r="S132" i="25"/>
  <c r="R132" i="25"/>
  <c r="Q132" i="25"/>
  <c r="S131" i="25"/>
  <c r="R131" i="25"/>
  <c r="S130" i="25"/>
  <c r="R130" i="25"/>
  <c r="Q130" i="25"/>
  <c r="R127" i="25"/>
  <c r="Q127" i="25"/>
  <c r="S126" i="25"/>
  <c r="R126" i="25"/>
  <c r="Q126" i="25"/>
  <c r="R125" i="25"/>
  <c r="Q125" i="25"/>
  <c r="S124" i="25"/>
  <c r="R124" i="25"/>
  <c r="S123" i="25"/>
  <c r="Q123" i="25"/>
  <c r="S122" i="25"/>
  <c r="Q122" i="25"/>
  <c r="S121" i="25"/>
  <c r="R121" i="25"/>
  <c r="S120" i="25"/>
  <c r="R120" i="25"/>
  <c r="Q120" i="25"/>
  <c r="S119" i="25"/>
  <c r="R119" i="25"/>
  <c r="S118" i="25"/>
  <c r="R118" i="25"/>
  <c r="Q118" i="25"/>
  <c r="S117" i="25"/>
  <c r="R117" i="25"/>
  <c r="S116" i="25"/>
  <c r="R116" i="25"/>
  <c r="Q116" i="25"/>
  <c r="R115" i="25"/>
  <c r="Q115" i="25"/>
  <c r="S114" i="25"/>
  <c r="R114" i="25"/>
  <c r="Q114" i="25"/>
  <c r="R113" i="25"/>
  <c r="Q113" i="25"/>
  <c r="S112" i="25"/>
  <c r="R112" i="25"/>
  <c r="S111" i="25"/>
  <c r="Q111" i="25"/>
  <c r="S110" i="25"/>
  <c r="Q110" i="25"/>
  <c r="S109" i="25"/>
  <c r="R109" i="25"/>
  <c r="S108" i="25"/>
  <c r="R108" i="25"/>
  <c r="Q108" i="25"/>
  <c r="S107" i="25"/>
  <c r="R107" i="25"/>
  <c r="S106" i="25"/>
  <c r="R106" i="25"/>
  <c r="Q106" i="25"/>
  <c r="S105" i="25"/>
  <c r="R105" i="25"/>
  <c r="S104" i="25"/>
  <c r="R104" i="25"/>
  <c r="Q104" i="25"/>
  <c r="R101" i="25"/>
  <c r="Q101" i="25"/>
  <c r="S100" i="25"/>
  <c r="R100" i="25"/>
  <c r="Q100" i="25"/>
  <c r="R99" i="25"/>
  <c r="Q99" i="25"/>
  <c r="S98" i="25"/>
  <c r="R98" i="25"/>
  <c r="S97" i="25"/>
  <c r="Q97" i="25"/>
  <c r="S96" i="25"/>
  <c r="Q96" i="25"/>
  <c r="S95" i="25"/>
  <c r="R95" i="25"/>
  <c r="S94" i="25"/>
  <c r="R94" i="25"/>
  <c r="Q94" i="25"/>
  <c r="S93" i="25"/>
  <c r="R93" i="25"/>
  <c r="S92" i="25"/>
  <c r="R92" i="25"/>
  <c r="Q92" i="25"/>
  <c r="S91" i="25"/>
  <c r="R91" i="25"/>
  <c r="S90" i="25"/>
  <c r="R90" i="25"/>
  <c r="Q90" i="25"/>
  <c r="R89" i="25"/>
  <c r="Q89" i="25"/>
  <c r="S88" i="25"/>
  <c r="R88" i="25"/>
  <c r="Q88" i="25"/>
  <c r="R87" i="25"/>
  <c r="Q87" i="25"/>
  <c r="S86" i="25"/>
  <c r="R86" i="25"/>
  <c r="S85" i="25"/>
  <c r="Q85" i="25"/>
  <c r="S84" i="25"/>
  <c r="Q84" i="25"/>
  <c r="S83" i="25"/>
  <c r="R83" i="25"/>
  <c r="S82" i="25"/>
  <c r="R82" i="25"/>
  <c r="Q82" i="25"/>
  <c r="S81" i="25"/>
  <c r="R81" i="25"/>
  <c r="S80" i="25"/>
  <c r="R80" i="25"/>
  <c r="Q80" i="25"/>
  <c r="S79" i="25"/>
  <c r="R79" i="25"/>
  <c r="S78" i="25"/>
  <c r="R78" i="25"/>
  <c r="Q78" i="25"/>
  <c r="R75" i="25"/>
  <c r="Q75" i="25"/>
  <c r="S74" i="25"/>
  <c r="R74" i="25"/>
  <c r="Q74" i="25"/>
  <c r="R73" i="25"/>
  <c r="Q73" i="25"/>
  <c r="S72" i="25"/>
  <c r="R72" i="25"/>
  <c r="S71" i="25"/>
  <c r="Q71" i="25"/>
  <c r="S70" i="25"/>
  <c r="Q70" i="25"/>
  <c r="S69" i="25"/>
  <c r="R69" i="25"/>
  <c r="S68" i="25"/>
  <c r="R68" i="25"/>
  <c r="Q68" i="25"/>
  <c r="S67" i="25"/>
  <c r="R67" i="25"/>
  <c r="S66" i="25"/>
  <c r="R66" i="25"/>
  <c r="Q66" i="25"/>
  <c r="S65" i="25"/>
  <c r="R65" i="25"/>
  <c r="S64" i="25"/>
  <c r="R64" i="25"/>
  <c r="Q64" i="25"/>
  <c r="R63" i="25"/>
  <c r="Q63" i="25"/>
  <c r="S62" i="25"/>
  <c r="R62" i="25"/>
  <c r="Q62" i="25"/>
  <c r="R61" i="25"/>
  <c r="Q61" i="25"/>
  <c r="S60" i="25"/>
  <c r="R60" i="25"/>
  <c r="S59" i="25"/>
  <c r="Q59" i="25"/>
  <c r="S58" i="25"/>
  <c r="Q58" i="25"/>
  <c r="S57" i="25"/>
  <c r="R57" i="25"/>
  <c r="S56" i="25"/>
  <c r="R56" i="25"/>
  <c r="Q56" i="25"/>
  <c r="S55" i="25"/>
  <c r="R55" i="25"/>
  <c r="S54" i="25"/>
  <c r="R54" i="25"/>
  <c r="Q54" i="25"/>
  <c r="S53" i="25"/>
  <c r="R53" i="25"/>
  <c r="S52" i="25"/>
  <c r="R52" i="25"/>
  <c r="Q52" i="25"/>
  <c r="R46" i="25"/>
  <c r="S46" i="25"/>
  <c r="Q47" i="25"/>
  <c r="R47" i="25"/>
  <c r="Q48" i="25"/>
  <c r="R48" i="25"/>
  <c r="S48" i="25"/>
  <c r="Q49" i="25"/>
  <c r="R49" i="25"/>
  <c r="S45" i="25"/>
  <c r="Q45" i="25"/>
  <c r="S44" i="25"/>
  <c r="Q44" i="25"/>
  <c r="S43" i="25"/>
  <c r="R43" i="25"/>
  <c r="S42" i="25"/>
  <c r="R42" i="25"/>
  <c r="Q42" i="25"/>
  <c r="S41" i="25"/>
  <c r="R41" i="25"/>
  <c r="S40" i="25"/>
  <c r="R40" i="25"/>
  <c r="Q40" i="25"/>
  <c r="S39" i="25"/>
  <c r="R39" i="25"/>
  <c r="S38" i="25"/>
  <c r="R38" i="25"/>
  <c r="Q38" i="25"/>
  <c r="R37" i="25"/>
  <c r="Q37" i="25"/>
  <c r="S36" i="25"/>
  <c r="R36" i="25"/>
  <c r="Q36" i="25"/>
  <c r="R35" i="25"/>
  <c r="Q35" i="25"/>
  <c r="S34" i="25"/>
  <c r="R34" i="25"/>
  <c r="S33" i="25"/>
  <c r="Q33" i="25"/>
  <c r="S32" i="25"/>
  <c r="Q32" i="25"/>
  <c r="S31" i="25"/>
  <c r="R31" i="25"/>
  <c r="S30" i="25"/>
  <c r="R30" i="25"/>
  <c r="Q30" i="25"/>
  <c r="S29" i="25"/>
  <c r="R29" i="25"/>
  <c r="S28" i="25"/>
  <c r="R28" i="25"/>
  <c r="Q28" i="25"/>
  <c r="S27" i="25"/>
  <c r="R27" i="25"/>
  <c r="S26" i="25"/>
  <c r="R26" i="25"/>
  <c r="Q26" i="25"/>
  <c r="R14" i="25"/>
  <c r="S14" i="25"/>
  <c r="Q15" i="25"/>
  <c r="R15" i="25"/>
  <c r="S15" i="25"/>
  <c r="Q16" i="25"/>
  <c r="S16" i="25"/>
  <c r="Q17" i="25"/>
  <c r="S17" i="25"/>
  <c r="Q18" i="25"/>
  <c r="R18" i="25"/>
  <c r="Q19" i="25"/>
  <c r="R19" i="25"/>
  <c r="S19" i="25"/>
  <c r="Q20" i="25"/>
  <c r="R20" i="25"/>
  <c r="R21" i="25"/>
  <c r="S21" i="25"/>
  <c r="Q22" i="25"/>
  <c r="R22" i="25"/>
  <c r="S22" i="25"/>
  <c r="S7" i="25"/>
  <c r="R7" i="25"/>
  <c r="Q7" i="25"/>
  <c r="AN16" i="25"/>
  <c r="AN14" i="25"/>
  <c r="AN18" i="25" s="1"/>
  <c r="AF28" i="25"/>
  <c r="AJ14" i="25"/>
  <c r="AJ26" i="25"/>
  <c r="AJ27" i="25" s="1"/>
  <c r="AJ28" i="25" s="1"/>
  <c r="AJ18" i="25"/>
  <c r="AJ19" i="25" s="1"/>
  <c r="AJ16" i="25"/>
  <c r="AJ17" i="25" s="1"/>
  <c r="AF26" i="25"/>
  <c r="AF27" i="25" s="1"/>
  <c r="AF14" i="25"/>
  <c r="AF18" i="25"/>
  <c r="AF19" i="25" s="1"/>
  <c r="AF16" i="25"/>
  <c r="AF17" i="25" s="1"/>
  <c r="AJ25" i="25"/>
  <c r="AF25" i="25"/>
  <c r="AB26" i="25"/>
  <c r="AB27" i="25"/>
  <c r="AB25" i="25"/>
  <c r="W18" i="25"/>
  <c r="W19" i="25" s="1"/>
  <c r="AF20" i="25" l="1"/>
  <c r="AJ20" i="25"/>
  <c r="S47" i="27"/>
  <c r="S45" i="27"/>
  <c r="Z7" i="27"/>
  <c r="Z6" i="27"/>
  <c r="Z5" i="27"/>
  <c r="Z4" i="27"/>
  <c r="L32" i="27"/>
  <c r="L33" i="27" s="1"/>
  <c r="U18" i="27"/>
  <c r="U19" i="27" s="1"/>
  <c r="U14" i="27"/>
  <c r="C11" i="16" s="1"/>
  <c r="J7" i="16" s="1"/>
  <c r="U8" i="27"/>
  <c r="P29" i="27"/>
  <c r="P28" i="27"/>
  <c r="P14" i="27"/>
  <c r="P7" i="27" s="1"/>
  <c r="E25" i="27"/>
  <c r="L18" i="27"/>
  <c r="L21" i="27" s="1"/>
  <c r="B28" i="12" l="1"/>
  <c r="B29" i="12" s="1"/>
  <c r="B28" i="7"/>
  <c r="M30" i="27"/>
  <c r="M31" i="27"/>
  <c r="L19" i="27"/>
  <c r="L23" i="27"/>
  <c r="L24" i="27"/>
  <c r="L20" i="27"/>
  <c r="L25" i="27"/>
  <c r="E45" i="7"/>
  <c r="E46" i="7"/>
  <c r="E47" i="7" s="1"/>
  <c r="K105" i="13"/>
  <c r="J105" i="13"/>
  <c r="I107" i="13"/>
  <c r="K107" i="13" s="1"/>
  <c r="J104" i="13"/>
  <c r="J102" i="13"/>
  <c r="J103" i="13" s="1"/>
  <c r="J100" i="13"/>
  <c r="J101" i="13" s="1"/>
  <c r="K99" i="13"/>
  <c r="K103" i="13" s="1"/>
  <c r="K104" i="13" s="1"/>
  <c r="C108" i="13"/>
  <c r="C109" i="13" s="1"/>
  <c r="C106" i="13"/>
  <c r="C110" i="13" s="1"/>
  <c r="C111" i="13" l="1"/>
  <c r="B50" i="12"/>
  <c r="B51" i="12" s="1"/>
  <c r="B50" i="7"/>
  <c r="B51" i="7" s="1"/>
  <c r="E48" i="7"/>
  <c r="C107" i="13"/>
  <c r="K100" i="13"/>
  <c r="K101" i="13" s="1"/>
  <c r="K102" i="13" s="1"/>
  <c r="C112" i="13"/>
  <c r="C115" i="13"/>
  <c r="C117" i="13" s="1"/>
  <c r="C118" i="13" s="1"/>
  <c r="C122" i="13" s="1"/>
  <c r="C123" i="13" s="1"/>
  <c r="F123" i="13" s="1"/>
  <c r="J107" i="13"/>
  <c r="B61" i="7"/>
  <c r="B62" i="7" s="1"/>
  <c r="B59" i="7"/>
  <c r="B60" i="7" s="1"/>
  <c r="B46" i="12" l="1"/>
  <c r="B46" i="7"/>
  <c r="C113" i="13"/>
  <c r="B48" i="12"/>
  <c r="B49" i="12" s="1"/>
  <c r="B48" i="7"/>
  <c r="B49" i="7" s="1"/>
  <c r="E49" i="7"/>
  <c r="K115" i="13"/>
  <c r="J116" i="13"/>
  <c r="K116" i="13"/>
  <c r="C116" i="13"/>
  <c r="C127" i="13"/>
  <c r="F127" i="13" s="1"/>
  <c r="C125" i="13"/>
  <c r="K110" i="13"/>
  <c r="J111" i="13"/>
  <c r="K111" i="13"/>
  <c r="K112" i="13"/>
  <c r="J114" i="13"/>
  <c r="K114" i="13"/>
  <c r="K109" i="13"/>
  <c r="J110" i="13"/>
  <c r="J109" i="13"/>
  <c r="J112" i="13"/>
  <c r="J113" i="13"/>
  <c r="K113" i="13"/>
  <c r="J115" i="13"/>
  <c r="B31" i="7"/>
  <c r="B32" i="7" s="1"/>
  <c r="B46" i="21"/>
  <c r="B47" i="21" s="1"/>
  <c r="B44" i="21"/>
  <c r="B45" i="21" s="1"/>
  <c r="B40" i="21"/>
  <c r="B41" i="21" s="1"/>
  <c r="B38" i="21"/>
  <c r="B39" i="21" s="1"/>
  <c r="B34" i="21"/>
  <c r="B35" i="21" s="1"/>
  <c r="B53" i="12" l="1"/>
  <c r="B53" i="7"/>
  <c r="E50" i="7"/>
  <c r="C129" i="13"/>
  <c r="F125" i="13"/>
  <c r="B46" i="17"/>
  <c r="B47" i="17" s="1"/>
  <c r="B44" i="17"/>
  <c r="B45" i="17" s="1"/>
  <c r="B40" i="17"/>
  <c r="B41" i="17" s="1"/>
  <c r="B38" i="17"/>
  <c r="B39" i="17" s="1"/>
  <c r="B34" i="17"/>
  <c r="B35" i="17" s="1"/>
  <c r="F129" i="13" l="1"/>
  <c r="B52" i="12"/>
  <c r="B52" i="7"/>
  <c r="AN8" i="13"/>
  <c r="AM15" i="13"/>
  <c r="AO11" i="13"/>
  <c r="AN11" i="13"/>
  <c r="V20" i="13"/>
  <c r="AA19" i="13"/>
  <c r="V18" i="13"/>
  <c r="B54" i="12" l="1"/>
  <c r="B54" i="7"/>
  <c r="AM16" i="13"/>
  <c r="Z19" i="13"/>
  <c r="AJ30" i="25"/>
  <c r="N7" i="25"/>
  <c r="O7" i="25" s="1"/>
  <c r="P7" i="25" s="1"/>
  <c r="M7" i="25"/>
  <c r="K11" i="26"/>
  <c r="K10" i="26"/>
  <c r="K9" i="26"/>
  <c r="K8" i="26"/>
  <c r="K7" i="26"/>
  <c r="I5" i="26"/>
  <c r="J5" i="26" s="1"/>
  <c r="K5" i="26" s="1"/>
  <c r="I11" i="26"/>
  <c r="I10" i="26"/>
  <c r="I9" i="26"/>
  <c r="I8" i="26"/>
  <c r="I7" i="26"/>
  <c r="G11" i="26"/>
  <c r="G10" i="26"/>
  <c r="G9" i="26"/>
  <c r="G8" i="26"/>
  <c r="G7" i="26"/>
  <c r="D5" i="26"/>
  <c r="E5" i="26"/>
  <c r="F5" i="26" s="1"/>
  <c r="G5" i="26" s="1"/>
  <c r="H5" i="26" s="1"/>
  <c r="C5" i="26"/>
  <c r="E11" i="26"/>
  <c r="E10" i="26"/>
  <c r="E9" i="26"/>
  <c r="E8" i="26"/>
  <c r="E7" i="26"/>
  <c r="AM17" i="13" l="1"/>
  <c r="AF30" i="25"/>
  <c r="AM18" i="13" l="1"/>
  <c r="C34" i="25"/>
  <c r="W30" i="25" s="1"/>
  <c r="W31" i="25" s="1"/>
  <c r="W32" i="25" s="1"/>
  <c r="C14" i="25"/>
  <c r="AB14" i="25" s="1"/>
  <c r="C13" i="25"/>
  <c r="AF32" i="25" l="1"/>
  <c r="AJ32" i="25"/>
  <c r="AB18" i="25"/>
  <c r="AB19" i="25" s="1"/>
  <c r="AB16" i="25"/>
  <c r="AB17" i="25" s="1"/>
  <c r="AB28" i="25"/>
  <c r="AM19" i="13"/>
  <c r="L4" i="10"/>
  <c r="C13" i="22"/>
  <c r="D8" i="22"/>
  <c r="C11" i="22" s="1"/>
  <c r="C5" i="22"/>
  <c r="T5" i="9"/>
  <c r="G10" i="18"/>
  <c r="M10" i="18" s="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H8" i="18"/>
  <c r="H6" i="18"/>
  <c r="G8" i="18"/>
  <c r="H4" i="18"/>
  <c r="G4" i="18"/>
  <c r="D11" i="19"/>
  <c r="G6" i="18"/>
  <c r="M8" i="18" l="1"/>
  <c r="C12" i="22"/>
  <c r="C10" i="22"/>
  <c r="H9" i="18"/>
  <c r="S87" i="25"/>
  <c r="S47" i="25"/>
  <c r="S139" i="25"/>
  <c r="S61" i="25"/>
  <c r="S151" i="25"/>
  <c r="S35" i="25"/>
  <c r="S141" i="25"/>
  <c r="S125" i="25"/>
  <c r="S153" i="25"/>
  <c r="S115" i="25"/>
  <c r="S99" i="25"/>
  <c r="S127" i="25"/>
  <c r="S89" i="25"/>
  <c r="S73" i="25"/>
  <c r="S101" i="25"/>
  <c r="S63" i="25"/>
  <c r="S49" i="25"/>
  <c r="S75" i="25"/>
  <c r="S37" i="25"/>
  <c r="S18" i="25"/>
  <c r="S113" i="25"/>
  <c r="S20" i="25"/>
  <c r="R137" i="25"/>
  <c r="R85" i="25"/>
  <c r="R33" i="25"/>
  <c r="R111" i="25"/>
  <c r="R148" i="25"/>
  <c r="R96" i="25"/>
  <c r="R122" i="25"/>
  <c r="R70" i="25"/>
  <c r="R32" i="25"/>
  <c r="R59" i="25"/>
  <c r="R123" i="25"/>
  <c r="R71" i="25"/>
  <c r="R58" i="25"/>
  <c r="R149" i="25"/>
  <c r="R97" i="25"/>
  <c r="R45" i="25"/>
  <c r="R16" i="25"/>
  <c r="R136" i="25"/>
  <c r="R84" i="25"/>
  <c r="R44" i="25"/>
  <c r="R17" i="25"/>
  <c r="R110" i="25"/>
  <c r="AB20" i="25"/>
  <c r="AB30" i="25" s="1"/>
  <c r="AB32" i="25" s="1"/>
  <c r="Q145" i="25" s="1"/>
  <c r="AM20" i="13"/>
  <c r="G16" i="24"/>
  <c r="G22" i="24"/>
  <c r="C9" i="24"/>
  <c r="C5" i="24"/>
  <c r="D27" i="23"/>
  <c r="J27" i="23" s="1"/>
  <c r="J13" i="23"/>
  <c r="J12" i="23"/>
  <c r="J11" i="23"/>
  <c r="J26" i="23" s="1"/>
  <c r="D11" i="23"/>
  <c r="D28" i="23"/>
  <c r="Q131" i="25" l="1"/>
  <c r="Q107" i="25"/>
  <c r="Q72" i="25"/>
  <c r="Q124" i="25"/>
  <c r="Q60" i="25"/>
  <c r="Q39" i="25"/>
  <c r="Q95" i="25"/>
  <c r="Q21" i="25"/>
  <c r="Q109" i="25"/>
  <c r="Q112" i="25"/>
  <c r="Q147" i="25"/>
  <c r="Q14" i="25"/>
  <c r="P14" i="25" s="1"/>
  <c r="O14" i="25" s="1"/>
  <c r="N14" i="25" s="1"/>
  <c r="M14" i="25" s="1"/>
  <c r="L14" i="25" s="1"/>
  <c r="Q69" i="25"/>
  <c r="Q98" i="25"/>
  <c r="Q31" i="25"/>
  <c r="Q138" i="25"/>
  <c r="Q27" i="25"/>
  <c r="Q53" i="25"/>
  <c r="Q43" i="25"/>
  <c r="Q41" i="25"/>
  <c r="Q119" i="25"/>
  <c r="Q65" i="25"/>
  <c r="Q79" i="25"/>
  <c r="Q91" i="25"/>
  <c r="Q135" i="25"/>
  <c r="Q81" i="25"/>
  <c r="Q93" i="25"/>
  <c r="Q55" i="25"/>
  <c r="Q67" i="25"/>
  <c r="Q29" i="25"/>
  <c r="Q150" i="25"/>
  <c r="Q121" i="25"/>
  <c r="Q83" i="25"/>
  <c r="Q34" i="25"/>
  <c r="Q117" i="25"/>
  <c r="Q46" i="25"/>
  <c r="Q143" i="25"/>
  <c r="Q105" i="25"/>
  <c r="Q86" i="25"/>
  <c r="Q133" i="25"/>
  <c r="Q57" i="25"/>
  <c r="AM21" i="13"/>
  <c r="C12" i="24"/>
  <c r="G18" i="24" s="1"/>
  <c r="G24" i="24" s="1"/>
  <c r="J15" i="23"/>
  <c r="J16" i="23" s="1"/>
  <c r="J28" i="23"/>
  <c r="B23" i="21"/>
  <c r="B24" i="21" s="1"/>
  <c r="C20" i="22"/>
  <c r="C23" i="22" s="1"/>
  <c r="C16" i="22"/>
  <c r="C3" i="22"/>
  <c r="O3" i="22"/>
  <c r="M3" i="22"/>
  <c r="B57" i="21"/>
  <c r="B26" i="17"/>
  <c r="B23" i="17"/>
  <c r="B26" i="21"/>
  <c r="B27" i="21" s="1"/>
  <c r="E22" i="21"/>
  <c r="E23" i="21" s="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E45" i="21" s="1"/>
  <c r="E46" i="21" s="1"/>
  <c r="E47" i="21" s="1"/>
  <c r="E48" i="21" s="1"/>
  <c r="E49" i="21" s="1"/>
  <c r="E50" i="21" s="1"/>
  <c r="E51" i="21" s="1"/>
  <c r="E52" i="21" s="1"/>
  <c r="E53" i="21" s="1"/>
  <c r="E54" i="21" s="1"/>
  <c r="E55" i="21" s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E70" i="21" s="1"/>
  <c r="E71" i="21" s="1"/>
  <c r="E72" i="21" s="1"/>
  <c r="E73" i="21" s="1"/>
  <c r="E74" i="21" s="1"/>
  <c r="E75" i="21" s="1"/>
  <c r="E76" i="21" s="1"/>
  <c r="E77" i="21" s="1"/>
  <c r="E78" i="21" s="1"/>
  <c r="E79" i="21" s="1"/>
  <c r="E80" i="21" s="1"/>
  <c r="E81" i="21" s="1"/>
  <c r="E82" i="21" s="1"/>
  <c r="E83" i="21" s="1"/>
  <c r="E84" i="21" s="1"/>
  <c r="E85" i="21" s="1"/>
  <c r="E86" i="21" s="1"/>
  <c r="E87" i="21" s="1"/>
  <c r="E88" i="21" s="1"/>
  <c r="E89" i="21" s="1"/>
  <c r="E90" i="21" s="1"/>
  <c r="E91" i="21" s="1"/>
  <c r="E92" i="21" s="1"/>
  <c r="E93" i="21" s="1"/>
  <c r="E94" i="21" s="1"/>
  <c r="E95" i="21" s="1"/>
  <c r="E96" i="21" s="1"/>
  <c r="E97" i="21" s="1"/>
  <c r="E98" i="21" s="1"/>
  <c r="E99" i="21" s="1"/>
  <c r="E100" i="21" s="1"/>
  <c r="E101" i="21" s="1"/>
  <c r="E102" i="21" s="1"/>
  <c r="E103" i="21" s="1"/>
  <c r="E104" i="21" s="1"/>
  <c r="E105" i="21" s="1"/>
  <c r="E106" i="21" s="1"/>
  <c r="E107" i="21" s="1"/>
  <c r="E108" i="21" s="1"/>
  <c r="E109" i="21" s="1"/>
  <c r="E110" i="21" s="1"/>
  <c r="E111" i="21" s="1"/>
  <c r="E112" i="21" s="1"/>
  <c r="E113" i="21" s="1"/>
  <c r="E114" i="21" s="1"/>
  <c r="E115" i="21" s="1"/>
  <c r="E116" i="21" s="1"/>
  <c r="E117" i="21" s="1"/>
  <c r="E118" i="21" s="1"/>
  <c r="E119" i="21" s="1"/>
  <c r="E120" i="21" s="1"/>
  <c r="E121" i="21" s="1"/>
  <c r="E122" i="21" s="1"/>
  <c r="E123" i="21" s="1"/>
  <c r="E124" i="21" s="1"/>
  <c r="E125" i="21" s="1"/>
  <c r="E126" i="21" s="1"/>
  <c r="E127" i="21" s="1"/>
  <c r="E128" i="21" s="1"/>
  <c r="E129" i="21" s="1"/>
  <c r="E130" i="21" s="1"/>
  <c r="E131" i="21" s="1"/>
  <c r="E132" i="21" s="1"/>
  <c r="E133" i="21" s="1"/>
  <c r="E134" i="21" s="1"/>
  <c r="E135" i="21" s="1"/>
  <c r="E136" i="21" s="1"/>
  <c r="E137" i="21" s="1"/>
  <c r="E138" i="21" s="1"/>
  <c r="E139" i="21" s="1"/>
  <c r="E140" i="21" s="1"/>
  <c r="E141" i="21" s="1"/>
  <c r="E142" i="21" s="1"/>
  <c r="E143" i="21" s="1"/>
  <c r="E144" i="21" s="1"/>
  <c r="E145" i="21" s="1"/>
  <c r="E146" i="21" s="1"/>
  <c r="E147" i="21" s="1"/>
  <c r="E148" i="21" s="1"/>
  <c r="E149" i="21" s="1"/>
  <c r="E150" i="21" s="1"/>
  <c r="E151" i="21" s="1"/>
  <c r="E152" i="21" s="1"/>
  <c r="E153" i="21" s="1"/>
  <c r="E154" i="21" s="1"/>
  <c r="E155" i="21" s="1"/>
  <c r="E156" i="21" s="1"/>
  <c r="E157" i="21" s="1"/>
  <c r="E158" i="21" s="1"/>
  <c r="E159" i="21" s="1"/>
  <c r="E160" i="21" s="1"/>
  <c r="E161" i="21" s="1"/>
  <c r="E162" i="21" s="1"/>
  <c r="E163" i="21" s="1"/>
  <c r="E164" i="21" s="1"/>
  <c r="E165" i="21" s="1"/>
  <c r="E166" i="21" s="1"/>
  <c r="E167" i="21" s="1"/>
  <c r="E168" i="21" s="1"/>
  <c r="E169" i="21" s="1"/>
  <c r="E170" i="21" s="1"/>
  <c r="E171" i="21" s="1"/>
  <c r="E172" i="21" s="1"/>
  <c r="E173" i="21" s="1"/>
  <c r="E174" i="21" s="1"/>
  <c r="E175" i="21" s="1"/>
  <c r="E176" i="21" s="1"/>
  <c r="E177" i="21" s="1"/>
  <c r="E178" i="21" s="1"/>
  <c r="E179" i="21" s="1"/>
  <c r="E180" i="21" s="1"/>
  <c r="E181" i="21" s="1"/>
  <c r="E182" i="21" s="1"/>
  <c r="E183" i="21" s="1"/>
  <c r="E184" i="21" s="1"/>
  <c r="E185" i="21" s="1"/>
  <c r="E186" i="21" s="1"/>
  <c r="E187" i="21" s="1"/>
  <c r="E188" i="21" s="1"/>
  <c r="E189" i="21" s="1"/>
  <c r="E190" i="21" s="1"/>
  <c r="E191" i="21" s="1"/>
  <c r="E192" i="21" s="1"/>
  <c r="E193" i="21" s="1"/>
  <c r="E194" i="21" s="1"/>
  <c r="E195" i="21" s="1"/>
  <c r="E196" i="21" s="1"/>
  <c r="E197" i="21" s="1"/>
  <c r="E198" i="21" s="1"/>
  <c r="E199" i="21" s="1"/>
  <c r="E200" i="21" s="1"/>
  <c r="E201" i="21" s="1"/>
  <c r="E202" i="21" s="1"/>
  <c r="E203" i="21" s="1"/>
  <c r="E204" i="21" s="1"/>
  <c r="E205" i="21" s="1"/>
  <c r="E206" i="21" s="1"/>
  <c r="E207" i="21" s="1"/>
  <c r="E208" i="21" s="1"/>
  <c r="E209" i="21" s="1"/>
  <c r="E210" i="21" s="1"/>
  <c r="E211" i="21" s="1"/>
  <c r="E212" i="21" s="1"/>
  <c r="E213" i="21" s="1"/>
  <c r="E214" i="21" s="1"/>
  <c r="E215" i="21" s="1"/>
  <c r="E216" i="21" s="1"/>
  <c r="E217" i="21" s="1"/>
  <c r="E218" i="21" s="1"/>
  <c r="E219" i="21" s="1"/>
  <c r="E220" i="21" s="1"/>
  <c r="E221" i="21" s="1"/>
  <c r="E222" i="21" s="1"/>
  <c r="E223" i="21" s="1"/>
  <c r="E224" i="21" s="1"/>
  <c r="E225" i="21" s="1"/>
  <c r="E226" i="21" s="1"/>
  <c r="E227" i="21" s="1"/>
  <c r="E228" i="21" s="1"/>
  <c r="E229" i="21" s="1"/>
  <c r="E230" i="21" s="1"/>
  <c r="E231" i="21" s="1"/>
  <c r="E232" i="21" s="1"/>
  <c r="E233" i="21" s="1"/>
  <c r="E234" i="21" s="1"/>
  <c r="E235" i="21" s="1"/>
  <c r="E236" i="21" s="1"/>
  <c r="E237" i="21" s="1"/>
  <c r="E238" i="21" s="1"/>
  <c r="E239" i="21" s="1"/>
  <c r="E240" i="21" s="1"/>
  <c r="E241" i="21" s="1"/>
  <c r="E242" i="21" s="1"/>
  <c r="E243" i="21" s="1"/>
  <c r="E244" i="21" s="1"/>
  <c r="E245" i="21" s="1"/>
  <c r="E246" i="21" s="1"/>
  <c r="E247" i="21" s="1"/>
  <c r="E248" i="21" s="1"/>
  <c r="E249" i="21" s="1"/>
  <c r="E250" i="21" s="1"/>
  <c r="E251" i="21" s="1"/>
  <c r="E252" i="21" s="1"/>
  <c r="E253" i="21" s="1"/>
  <c r="E254" i="21" s="1"/>
  <c r="E255" i="21" s="1"/>
  <c r="E256" i="21" s="1"/>
  <c r="E257" i="21" s="1"/>
  <c r="E258" i="21" s="1"/>
  <c r="E259" i="21" s="1"/>
  <c r="E260" i="21" s="1"/>
  <c r="E261" i="21" s="1"/>
  <c r="E262" i="21" s="1"/>
  <c r="E263" i="21" s="1"/>
  <c r="E264" i="21" s="1"/>
  <c r="E265" i="21" s="1"/>
  <c r="E266" i="21" s="1"/>
  <c r="E267" i="21" s="1"/>
  <c r="E268" i="21" s="1"/>
  <c r="E269" i="21" s="1"/>
  <c r="E270" i="21" s="1"/>
  <c r="E271" i="21" s="1"/>
  <c r="E272" i="21" s="1"/>
  <c r="E273" i="21" s="1"/>
  <c r="E274" i="21" s="1"/>
  <c r="E275" i="21" s="1"/>
  <c r="E276" i="21" s="1"/>
  <c r="E277" i="21" s="1"/>
  <c r="E278" i="21" s="1"/>
  <c r="E279" i="21" s="1"/>
  <c r="E280" i="21" s="1"/>
  <c r="E281" i="21" s="1"/>
  <c r="E282" i="21" s="1"/>
  <c r="E283" i="21" s="1"/>
  <c r="E284" i="21" s="1"/>
  <c r="E285" i="21" s="1"/>
  <c r="E286" i="21" s="1"/>
  <c r="E287" i="21" s="1"/>
  <c r="E288" i="21" s="1"/>
  <c r="E289" i="21" s="1"/>
  <c r="E290" i="21" s="1"/>
  <c r="E291" i="21" s="1"/>
  <c r="E292" i="21" s="1"/>
  <c r="E293" i="21" s="1"/>
  <c r="E294" i="21" s="1"/>
  <c r="E295" i="21" s="1"/>
  <c r="E296" i="21" s="1"/>
  <c r="E297" i="21" s="1"/>
  <c r="E298" i="21" s="1"/>
  <c r="E299" i="21" s="1"/>
  <c r="E300" i="21" s="1"/>
  <c r="E301" i="21" s="1"/>
  <c r="E302" i="21" s="1"/>
  <c r="E303" i="21" s="1"/>
  <c r="E304" i="21" s="1"/>
  <c r="E305" i="21" s="1"/>
  <c r="E306" i="21" s="1"/>
  <c r="E307" i="21" s="1"/>
  <c r="E308" i="21" s="1"/>
  <c r="E309" i="21" s="1"/>
  <c r="E310" i="21" s="1"/>
  <c r="E311" i="21" s="1"/>
  <c r="E312" i="21" s="1"/>
  <c r="E313" i="21" s="1"/>
  <c r="E314" i="21" s="1"/>
  <c r="E315" i="21" s="1"/>
  <c r="E316" i="21" s="1"/>
  <c r="E317" i="21" s="1"/>
  <c r="E318" i="21" s="1"/>
  <c r="E319" i="21" s="1"/>
  <c r="E320" i="21" s="1"/>
  <c r="E321" i="21" s="1"/>
  <c r="E322" i="21" s="1"/>
  <c r="E323" i="21" s="1"/>
  <c r="E324" i="21" s="1"/>
  <c r="E325" i="21" s="1"/>
  <c r="E326" i="21" s="1"/>
  <c r="E327" i="21" s="1"/>
  <c r="E328" i="21" s="1"/>
  <c r="E329" i="21" s="1"/>
  <c r="E330" i="21" s="1"/>
  <c r="E331" i="21" s="1"/>
  <c r="E332" i="21" s="1"/>
  <c r="E333" i="21" s="1"/>
  <c r="E334" i="21" s="1"/>
  <c r="E335" i="21" s="1"/>
  <c r="E336" i="21" s="1"/>
  <c r="E337" i="21" s="1"/>
  <c r="E338" i="21" s="1"/>
  <c r="E339" i="21" s="1"/>
  <c r="E340" i="21" s="1"/>
  <c r="E341" i="21" s="1"/>
  <c r="E342" i="21" s="1"/>
  <c r="E343" i="21" s="1"/>
  <c r="E344" i="21" s="1"/>
  <c r="E345" i="21" s="1"/>
  <c r="E346" i="21" s="1"/>
  <c r="E347" i="21" s="1"/>
  <c r="E348" i="21" s="1"/>
  <c r="E349" i="21" s="1"/>
  <c r="E350" i="21" s="1"/>
  <c r="E351" i="21" s="1"/>
  <c r="E352" i="21" s="1"/>
  <c r="E353" i="21" s="1"/>
  <c r="E354" i="21" s="1"/>
  <c r="E355" i="21" s="1"/>
  <c r="E356" i="21" s="1"/>
  <c r="E357" i="21" s="1"/>
  <c r="E358" i="21" s="1"/>
  <c r="E359" i="21" s="1"/>
  <c r="E360" i="21" s="1"/>
  <c r="E361" i="21" s="1"/>
  <c r="E362" i="21" s="1"/>
  <c r="E363" i="21" s="1"/>
  <c r="E364" i="21" s="1"/>
  <c r="E365" i="21" s="1"/>
  <c r="E366" i="21" s="1"/>
  <c r="E367" i="21" s="1"/>
  <c r="E368" i="21" s="1"/>
  <c r="E369" i="21" s="1"/>
  <c r="E370" i="21" s="1"/>
  <c r="E371" i="21" s="1"/>
  <c r="E372" i="21" s="1"/>
  <c r="E373" i="21" s="1"/>
  <c r="E374" i="21" s="1"/>
  <c r="E375" i="21" s="1"/>
  <c r="E376" i="21" s="1"/>
  <c r="E377" i="21" s="1"/>
  <c r="E378" i="21" s="1"/>
  <c r="E379" i="21" s="1"/>
  <c r="E380" i="21" s="1"/>
  <c r="E381" i="21" s="1"/>
  <c r="E382" i="21" s="1"/>
  <c r="E383" i="21" s="1"/>
  <c r="E384" i="21" s="1"/>
  <c r="E385" i="21" s="1"/>
  <c r="E386" i="21" s="1"/>
  <c r="E387" i="21" s="1"/>
  <c r="E388" i="21" s="1"/>
  <c r="E389" i="21" s="1"/>
  <c r="E390" i="21" s="1"/>
  <c r="E391" i="21" s="1"/>
  <c r="E392" i="21" s="1"/>
  <c r="E393" i="21" s="1"/>
  <c r="E394" i="21" s="1"/>
  <c r="E395" i="21" s="1"/>
  <c r="E396" i="21" s="1"/>
  <c r="E397" i="21" s="1"/>
  <c r="E398" i="21" s="1"/>
  <c r="E399" i="21" s="1"/>
  <c r="E400" i="21" s="1"/>
  <c r="E401" i="21" s="1"/>
  <c r="E402" i="21" s="1"/>
  <c r="E403" i="21" s="1"/>
  <c r="E404" i="21" s="1"/>
  <c r="E405" i="21" s="1"/>
  <c r="E406" i="21" s="1"/>
  <c r="E407" i="21" s="1"/>
  <c r="E408" i="21" s="1"/>
  <c r="E409" i="21" s="1"/>
  <c r="E410" i="21" s="1"/>
  <c r="E411" i="21" s="1"/>
  <c r="E412" i="21" s="1"/>
  <c r="E413" i="21" s="1"/>
  <c r="E414" i="21" s="1"/>
  <c r="E415" i="21" s="1"/>
  <c r="E416" i="21" s="1"/>
  <c r="E417" i="21" s="1"/>
  <c r="E418" i="21" s="1"/>
  <c r="E419" i="21" s="1"/>
  <c r="E420" i="21" s="1"/>
  <c r="E421" i="21" s="1"/>
  <c r="E422" i="21" s="1"/>
  <c r="E423" i="21" s="1"/>
  <c r="E424" i="21" s="1"/>
  <c r="E425" i="21" s="1"/>
  <c r="E426" i="21" s="1"/>
  <c r="E427" i="21" s="1"/>
  <c r="E428" i="21" s="1"/>
  <c r="E429" i="21" s="1"/>
  <c r="E430" i="21" s="1"/>
  <c r="E431" i="21" s="1"/>
  <c r="E432" i="21" s="1"/>
  <c r="E433" i="21" s="1"/>
  <c r="E434" i="21" s="1"/>
  <c r="E435" i="21" s="1"/>
  <c r="E436" i="21" s="1"/>
  <c r="E437" i="21" s="1"/>
  <c r="E438" i="21" s="1"/>
  <c r="E439" i="21" s="1"/>
  <c r="E440" i="21" s="1"/>
  <c r="E441" i="21" s="1"/>
  <c r="E442" i="21" s="1"/>
  <c r="E443" i="21" s="1"/>
  <c r="E444" i="21" s="1"/>
  <c r="E445" i="21" s="1"/>
  <c r="E446" i="21" s="1"/>
  <c r="E447" i="21" s="1"/>
  <c r="E448" i="21" s="1"/>
  <c r="E449" i="21" s="1"/>
  <c r="E450" i="21" s="1"/>
  <c r="E451" i="21" s="1"/>
  <c r="E452" i="21" s="1"/>
  <c r="E453" i="21" s="1"/>
  <c r="E454" i="21" s="1"/>
  <c r="E455" i="21" s="1"/>
  <c r="E456" i="21" s="1"/>
  <c r="E457" i="21" s="1"/>
  <c r="E458" i="21" s="1"/>
  <c r="E459" i="21" s="1"/>
  <c r="E460" i="21" s="1"/>
  <c r="E461" i="21" s="1"/>
  <c r="E462" i="21" s="1"/>
  <c r="E463" i="21" s="1"/>
  <c r="E464" i="21" s="1"/>
  <c r="E465" i="21" s="1"/>
  <c r="E466" i="21" s="1"/>
  <c r="E467" i="21" s="1"/>
  <c r="E468" i="21" s="1"/>
  <c r="E469" i="21" s="1"/>
  <c r="E470" i="21" s="1"/>
  <c r="E471" i="21" s="1"/>
  <c r="E472" i="21" s="1"/>
  <c r="E473" i="21" s="1"/>
  <c r="E474" i="21" s="1"/>
  <c r="E475" i="21" s="1"/>
  <c r="E476" i="21" s="1"/>
  <c r="E477" i="21" s="1"/>
  <c r="E478" i="21" s="1"/>
  <c r="E479" i="21" s="1"/>
  <c r="E480" i="21" s="1"/>
  <c r="E481" i="21" s="1"/>
  <c r="E482" i="21" s="1"/>
  <c r="E483" i="21" s="1"/>
  <c r="E484" i="21" s="1"/>
  <c r="E485" i="21" s="1"/>
  <c r="E486" i="21" s="1"/>
  <c r="E487" i="21" s="1"/>
  <c r="E488" i="21" s="1"/>
  <c r="E489" i="21" s="1"/>
  <c r="E490" i="21" s="1"/>
  <c r="E491" i="21" s="1"/>
  <c r="E492" i="21" s="1"/>
  <c r="E493" i="21" s="1"/>
  <c r="E494" i="21" s="1"/>
  <c r="E495" i="21" s="1"/>
  <c r="E496" i="21" s="1"/>
  <c r="E497" i="21" s="1"/>
  <c r="E498" i="21" s="1"/>
  <c r="E499" i="21" s="1"/>
  <c r="E500" i="21" s="1"/>
  <c r="E501" i="21" s="1"/>
  <c r="E502" i="21" s="1"/>
  <c r="E503" i="21" s="1"/>
  <c r="E504" i="21" s="1"/>
  <c r="E505" i="21" s="1"/>
  <c r="E506" i="21" s="1"/>
  <c r="E507" i="21" s="1"/>
  <c r="E508" i="21" s="1"/>
  <c r="E509" i="21" s="1"/>
  <c r="E510" i="21" s="1"/>
  <c r="E511" i="21" s="1"/>
  <c r="E512" i="21" s="1"/>
  <c r="E513" i="21" s="1"/>
  <c r="E514" i="21" s="1"/>
  <c r="E515" i="21" s="1"/>
  <c r="E516" i="21" s="1"/>
  <c r="E517" i="21" s="1"/>
  <c r="E518" i="21" s="1"/>
  <c r="E519" i="21" s="1"/>
  <c r="E520" i="21" s="1"/>
  <c r="E521" i="21" s="1"/>
  <c r="E522" i="21" s="1"/>
  <c r="E523" i="21" s="1"/>
  <c r="E524" i="21" s="1"/>
  <c r="E525" i="21" s="1"/>
  <c r="E526" i="21" s="1"/>
  <c r="E527" i="21" s="1"/>
  <c r="E528" i="21" s="1"/>
  <c r="E529" i="21" s="1"/>
  <c r="E530" i="21" s="1"/>
  <c r="E531" i="21" s="1"/>
  <c r="E532" i="21" s="1"/>
  <c r="E533" i="21" s="1"/>
  <c r="E534" i="21" s="1"/>
  <c r="E535" i="21" s="1"/>
  <c r="E536" i="21" s="1"/>
  <c r="E537" i="21" s="1"/>
  <c r="E538" i="21" s="1"/>
  <c r="E539" i="21" s="1"/>
  <c r="E540" i="21" s="1"/>
  <c r="E541" i="21" s="1"/>
  <c r="E542" i="21" s="1"/>
  <c r="E543" i="21" s="1"/>
  <c r="E544" i="21" s="1"/>
  <c r="E545" i="21" s="1"/>
  <c r="E546" i="21" s="1"/>
  <c r="E547" i="21" s="1"/>
  <c r="E548" i="21" s="1"/>
  <c r="E549" i="21" s="1"/>
  <c r="E550" i="21" s="1"/>
  <c r="E551" i="21" s="1"/>
  <c r="E552" i="21" s="1"/>
  <c r="E553" i="21" s="1"/>
  <c r="E554" i="21" s="1"/>
  <c r="E555" i="21" s="1"/>
  <c r="E556" i="21" s="1"/>
  <c r="E557" i="21" s="1"/>
  <c r="E558" i="21" s="1"/>
  <c r="E559" i="21" s="1"/>
  <c r="E560" i="21" s="1"/>
  <c r="E561" i="21" s="1"/>
  <c r="E562" i="21" s="1"/>
  <c r="E563" i="21" s="1"/>
  <c r="E564" i="21" s="1"/>
  <c r="E565" i="21" s="1"/>
  <c r="E566" i="21" s="1"/>
  <c r="E567" i="21" s="1"/>
  <c r="E568" i="21" s="1"/>
  <c r="E569" i="21" s="1"/>
  <c r="E570" i="21" s="1"/>
  <c r="E571" i="21" s="1"/>
  <c r="E572" i="21" s="1"/>
  <c r="E573" i="21" s="1"/>
  <c r="E574" i="21" s="1"/>
  <c r="E575" i="21" s="1"/>
  <c r="E576" i="21" s="1"/>
  <c r="E577" i="21" s="1"/>
  <c r="E578" i="21" s="1"/>
  <c r="E579" i="21" s="1"/>
  <c r="E580" i="21" s="1"/>
  <c r="E581" i="21" s="1"/>
  <c r="E582" i="21" s="1"/>
  <c r="E583" i="21" s="1"/>
  <c r="E584" i="21" s="1"/>
  <c r="E585" i="21" s="1"/>
  <c r="E586" i="21" s="1"/>
  <c r="E587" i="21" s="1"/>
  <c r="E588" i="21" s="1"/>
  <c r="E589" i="21" s="1"/>
  <c r="E590" i="21" s="1"/>
  <c r="E591" i="21" s="1"/>
  <c r="E592" i="21" s="1"/>
  <c r="E593" i="21" s="1"/>
  <c r="E594" i="21" s="1"/>
  <c r="E595" i="21" s="1"/>
  <c r="E596" i="21" s="1"/>
  <c r="E597" i="21" s="1"/>
  <c r="E598" i="21" s="1"/>
  <c r="E599" i="21" s="1"/>
  <c r="E600" i="21" s="1"/>
  <c r="E601" i="21" s="1"/>
  <c r="E602" i="21" s="1"/>
  <c r="E603" i="21" s="1"/>
  <c r="E604" i="21" s="1"/>
  <c r="E605" i="21" s="1"/>
  <c r="E606" i="21" s="1"/>
  <c r="E607" i="21" s="1"/>
  <c r="E608" i="21" s="1"/>
  <c r="E609" i="21" s="1"/>
  <c r="E610" i="21" s="1"/>
  <c r="E611" i="21" s="1"/>
  <c r="E612" i="21" s="1"/>
  <c r="E613" i="21" s="1"/>
  <c r="E614" i="21" s="1"/>
  <c r="E615" i="21" s="1"/>
  <c r="E616" i="21" s="1"/>
  <c r="E617" i="21" s="1"/>
  <c r="E618" i="21" s="1"/>
  <c r="E619" i="21" s="1"/>
  <c r="E620" i="21" s="1"/>
  <c r="E621" i="21" s="1"/>
  <c r="E622" i="21" s="1"/>
  <c r="E623" i="21" s="1"/>
  <c r="E624" i="21" s="1"/>
  <c r="E625" i="21" s="1"/>
  <c r="E626" i="21" s="1"/>
  <c r="E627" i="21" s="1"/>
  <c r="E628" i="21" s="1"/>
  <c r="E629" i="21" s="1"/>
  <c r="E630" i="21" s="1"/>
  <c r="E631" i="21" s="1"/>
  <c r="E632" i="21" s="1"/>
  <c r="E633" i="21" s="1"/>
  <c r="E634" i="21" s="1"/>
  <c r="E635" i="21" s="1"/>
  <c r="E636" i="21" s="1"/>
  <c r="E637" i="21" s="1"/>
  <c r="E638" i="21" s="1"/>
  <c r="E639" i="21" s="1"/>
  <c r="E640" i="21" s="1"/>
  <c r="E641" i="21" s="1"/>
  <c r="E642" i="21" s="1"/>
  <c r="E643" i="21" s="1"/>
  <c r="E644" i="21" s="1"/>
  <c r="E645" i="21" s="1"/>
  <c r="E646" i="21" s="1"/>
  <c r="E647" i="21" s="1"/>
  <c r="E648" i="21" s="1"/>
  <c r="E649" i="21" s="1"/>
  <c r="E650" i="21" s="1"/>
  <c r="E651" i="21" s="1"/>
  <c r="E652" i="21" s="1"/>
  <c r="E653" i="21" s="1"/>
  <c r="E654" i="21" s="1"/>
  <c r="E655" i="21" s="1"/>
  <c r="E656" i="21" s="1"/>
  <c r="E657" i="21" s="1"/>
  <c r="E658" i="21" s="1"/>
  <c r="E659" i="21" s="1"/>
  <c r="E660" i="21" s="1"/>
  <c r="E661" i="21" s="1"/>
  <c r="E662" i="21" s="1"/>
  <c r="E663" i="21" s="1"/>
  <c r="E664" i="21" s="1"/>
  <c r="E665" i="21" s="1"/>
  <c r="E666" i="21" s="1"/>
  <c r="E667" i="21" s="1"/>
  <c r="E668" i="21" s="1"/>
  <c r="E669" i="21" s="1"/>
  <c r="E670" i="21" s="1"/>
  <c r="E671" i="21" s="1"/>
  <c r="E672" i="21" s="1"/>
  <c r="E673" i="21" s="1"/>
  <c r="E674" i="21" s="1"/>
  <c r="E675" i="21" s="1"/>
  <c r="E676" i="21" s="1"/>
  <c r="E677" i="21" s="1"/>
  <c r="E678" i="21" s="1"/>
  <c r="E679" i="21" s="1"/>
  <c r="E680" i="21" s="1"/>
  <c r="E681" i="21" s="1"/>
  <c r="E682" i="21" s="1"/>
  <c r="E683" i="21" s="1"/>
  <c r="E684" i="21" s="1"/>
  <c r="E685" i="21" s="1"/>
  <c r="E686" i="21" s="1"/>
  <c r="E687" i="21" s="1"/>
  <c r="E688" i="21" s="1"/>
  <c r="E689" i="21" s="1"/>
  <c r="E690" i="21" s="1"/>
  <c r="E691" i="21" s="1"/>
  <c r="E692" i="21" s="1"/>
  <c r="E693" i="21" s="1"/>
  <c r="E694" i="21" s="1"/>
  <c r="E695" i="21" s="1"/>
  <c r="E696" i="21" s="1"/>
  <c r="E697" i="21" s="1"/>
  <c r="E698" i="21" s="1"/>
  <c r="E699" i="21" s="1"/>
  <c r="E700" i="21" s="1"/>
  <c r="E701" i="21" s="1"/>
  <c r="E702" i="21" s="1"/>
  <c r="E703" i="21" s="1"/>
  <c r="E704" i="21" s="1"/>
  <c r="E705" i="21" s="1"/>
  <c r="E706" i="21" s="1"/>
  <c r="E707" i="21" s="1"/>
  <c r="E708" i="21" s="1"/>
  <c r="E709" i="21" s="1"/>
  <c r="E710" i="21" s="1"/>
  <c r="E711" i="21" s="1"/>
  <c r="E712" i="21" s="1"/>
  <c r="E713" i="21" s="1"/>
  <c r="E714" i="21" s="1"/>
  <c r="E715" i="21" s="1"/>
  <c r="E716" i="21" s="1"/>
  <c r="E717" i="21" s="1"/>
  <c r="E718" i="21" s="1"/>
  <c r="E719" i="21" s="1"/>
  <c r="E720" i="21" s="1"/>
  <c r="E721" i="21" s="1"/>
  <c r="E722" i="21" s="1"/>
  <c r="E723" i="21" s="1"/>
  <c r="E724" i="21" s="1"/>
  <c r="E725" i="21" s="1"/>
  <c r="E726" i="21" s="1"/>
  <c r="E727" i="21" s="1"/>
  <c r="E728" i="21" s="1"/>
  <c r="E729" i="21" s="1"/>
  <c r="E730" i="21" s="1"/>
  <c r="E731" i="21" s="1"/>
  <c r="E732" i="21" s="1"/>
  <c r="E733" i="21" s="1"/>
  <c r="E734" i="21" s="1"/>
  <c r="E735" i="21" s="1"/>
  <c r="E736" i="21" s="1"/>
  <c r="E737" i="21" s="1"/>
  <c r="E738" i="21" s="1"/>
  <c r="E739" i="21" s="1"/>
  <c r="E740" i="21" s="1"/>
  <c r="E741" i="21" s="1"/>
  <c r="E742" i="21" s="1"/>
  <c r="E743" i="21" s="1"/>
  <c r="E744" i="21" s="1"/>
  <c r="E745" i="21" s="1"/>
  <c r="E746" i="21" s="1"/>
  <c r="E747" i="21" s="1"/>
  <c r="E748" i="21" s="1"/>
  <c r="E749" i="21" s="1"/>
  <c r="E750" i="21" s="1"/>
  <c r="E751" i="21" s="1"/>
  <c r="E752" i="21" s="1"/>
  <c r="E753" i="21" s="1"/>
  <c r="E754" i="21" s="1"/>
  <c r="E755" i="21" s="1"/>
  <c r="E756" i="21" s="1"/>
  <c r="E757" i="21" s="1"/>
  <c r="E758" i="21" s="1"/>
  <c r="E759" i="21" s="1"/>
  <c r="E760" i="21" s="1"/>
  <c r="E761" i="21" s="1"/>
  <c r="E762" i="21" s="1"/>
  <c r="E763" i="21" s="1"/>
  <c r="E764" i="21" s="1"/>
  <c r="E765" i="21" s="1"/>
  <c r="E766" i="21" s="1"/>
  <c r="E767" i="21" s="1"/>
  <c r="E768" i="21" s="1"/>
  <c r="E769" i="21" s="1"/>
  <c r="E770" i="21" s="1"/>
  <c r="E771" i="21" s="1"/>
  <c r="E772" i="21" s="1"/>
  <c r="E773" i="21" s="1"/>
  <c r="E774" i="21" s="1"/>
  <c r="E775" i="21" s="1"/>
  <c r="E776" i="21" s="1"/>
  <c r="E777" i="21" s="1"/>
  <c r="E778" i="21" s="1"/>
  <c r="E779" i="21" s="1"/>
  <c r="E780" i="21" s="1"/>
  <c r="E781" i="21" s="1"/>
  <c r="E782" i="21" s="1"/>
  <c r="E783" i="21" s="1"/>
  <c r="E784" i="21" s="1"/>
  <c r="E785" i="21" s="1"/>
  <c r="E786" i="21" s="1"/>
  <c r="E787" i="21" s="1"/>
  <c r="E788" i="21" s="1"/>
  <c r="E789" i="21" s="1"/>
  <c r="E790" i="21" s="1"/>
  <c r="E791" i="21" s="1"/>
  <c r="E792" i="21" s="1"/>
  <c r="E793" i="21" s="1"/>
  <c r="E794" i="21" s="1"/>
  <c r="E795" i="21" s="1"/>
  <c r="E796" i="21" s="1"/>
  <c r="E797" i="21" s="1"/>
  <c r="E798" i="21" s="1"/>
  <c r="E799" i="21" s="1"/>
  <c r="E800" i="21" s="1"/>
  <c r="E801" i="21" s="1"/>
  <c r="E802" i="21" s="1"/>
  <c r="E803" i="21" s="1"/>
  <c r="E804" i="21" s="1"/>
  <c r="E805" i="21" s="1"/>
  <c r="E806" i="21" s="1"/>
  <c r="E807" i="21" s="1"/>
  <c r="E808" i="21" s="1"/>
  <c r="E809" i="21" s="1"/>
  <c r="E810" i="21" s="1"/>
  <c r="E811" i="21" s="1"/>
  <c r="E812" i="21" s="1"/>
  <c r="E813" i="21" s="1"/>
  <c r="E814" i="21" s="1"/>
  <c r="E815" i="21" s="1"/>
  <c r="E816" i="21" s="1"/>
  <c r="E817" i="21" s="1"/>
  <c r="E818" i="21" s="1"/>
  <c r="E819" i="21" s="1"/>
  <c r="E820" i="21" s="1"/>
  <c r="E821" i="21" s="1"/>
  <c r="E822" i="21" s="1"/>
  <c r="E823" i="21" s="1"/>
  <c r="E824" i="21" s="1"/>
  <c r="E825" i="21" s="1"/>
  <c r="E826" i="21" s="1"/>
  <c r="E827" i="21" s="1"/>
  <c r="E828" i="21" s="1"/>
  <c r="E829" i="21" s="1"/>
  <c r="E830" i="21" s="1"/>
  <c r="E831" i="21" s="1"/>
  <c r="E832" i="21" s="1"/>
  <c r="E833" i="21" s="1"/>
  <c r="E834" i="21" s="1"/>
  <c r="E835" i="21" s="1"/>
  <c r="E836" i="21" s="1"/>
  <c r="E837" i="21" s="1"/>
  <c r="E838" i="21" s="1"/>
  <c r="E839" i="21" s="1"/>
  <c r="E840" i="21" s="1"/>
  <c r="E841" i="21" s="1"/>
  <c r="E842" i="21" s="1"/>
  <c r="E843" i="21" s="1"/>
  <c r="E844" i="21" s="1"/>
  <c r="E845" i="21" s="1"/>
  <c r="E846" i="21" s="1"/>
  <c r="E847" i="21" s="1"/>
  <c r="E848" i="21" s="1"/>
  <c r="E849" i="21" s="1"/>
  <c r="E850" i="21" s="1"/>
  <c r="E851" i="21" s="1"/>
  <c r="E852" i="21" s="1"/>
  <c r="E853" i="21" s="1"/>
  <c r="E854" i="21" s="1"/>
  <c r="E855" i="21" s="1"/>
  <c r="E856" i="21" s="1"/>
  <c r="E857" i="21" s="1"/>
  <c r="E858" i="21" s="1"/>
  <c r="E859" i="21" s="1"/>
  <c r="E860" i="21" s="1"/>
  <c r="E861" i="21" s="1"/>
  <c r="E862" i="21" s="1"/>
  <c r="E863" i="21" s="1"/>
  <c r="E864" i="21" s="1"/>
  <c r="E865" i="21" s="1"/>
  <c r="E866" i="21" s="1"/>
  <c r="E867" i="21" s="1"/>
  <c r="E868" i="21" s="1"/>
  <c r="E869" i="21" s="1"/>
  <c r="E870" i="21" s="1"/>
  <c r="E871" i="21" s="1"/>
  <c r="E872" i="21" s="1"/>
  <c r="E873" i="21" s="1"/>
  <c r="E874" i="21" s="1"/>
  <c r="E875" i="21" s="1"/>
  <c r="E876" i="21" s="1"/>
  <c r="E877" i="21" s="1"/>
  <c r="E878" i="21" s="1"/>
  <c r="E879" i="21" s="1"/>
  <c r="E880" i="21" s="1"/>
  <c r="E881" i="21" s="1"/>
  <c r="E882" i="21" s="1"/>
  <c r="E883" i="21" s="1"/>
  <c r="E884" i="21" s="1"/>
  <c r="E885" i="21" s="1"/>
  <c r="E886" i="21" s="1"/>
  <c r="E887" i="21" s="1"/>
  <c r="E888" i="21" s="1"/>
  <c r="E889" i="21" s="1"/>
  <c r="E890" i="21" s="1"/>
  <c r="E891" i="21" s="1"/>
  <c r="E892" i="21" s="1"/>
  <c r="E893" i="21" s="1"/>
  <c r="E894" i="21" s="1"/>
  <c r="E895" i="21" s="1"/>
  <c r="E896" i="21" s="1"/>
  <c r="E897" i="21" s="1"/>
  <c r="E898" i="21" s="1"/>
  <c r="E899" i="21" s="1"/>
  <c r="E900" i="21" s="1"/>
  <c r="E901" i="21" s="1"/>
  <c r="E902" i="21" s="1"/>
  <c r="E903" i="21" s="1"/>
  <c r="E904" i="21" s="1"/>
  <c r="E905" i="21" s="1"/>
  <c r="E906" i="21" s="1"/>
  <c r="E907" i="21" s="1"/>
  <c r="E908" i="21" s="1"/>
  <c r="E909" i="21" s="1"/>
  <c r="E910" i="21" s="1"/>
  <c r="E911" i="21" s="1"/>
  <c r="E912" i="21" s="1"/>
  <c r="E913" i="21" s="1"/>
  <c r="E914" i="21" s="1"/>
  <c r="E915" i="21" s="1"/>
  <c r="E916" i="21" s="1"/>
  <c r="E917" i="21" s="1"/>
  <c r="E918" i="21" s="1"/>
  <c r="E919" i="21" s="1"/>
  <c r="E920" i="21" s="1"/>
  <c r="E921" i="21" s="1"/>
  <c r="E922" i="21" s="1"/>
  <c r="E923" i="21" s="1"/>
  <c r="E924" i="21" s="1"/>
  <c r="E925" i="21" s="1"/>
  <c r="E926" i="21" s="1"/>
  <c r="E927" i="21" s="1"/>
  <c r="E928" i="21" s="1"/>
  <c r="E929" i="21" s="1"/>
  <c r="E930" i="21" s="1"/>
  <c r="E931" i="21" s="1"/>
  <c r="E932" i="21" s="1"/>
  <c r="E933" i="21" s="1"/>
  <c r="E934" i="21" s="1"/>
  <c r="E935" i="21" s="1"/>
  <c r="E936" i="21" s="1"/>
  <c r="E937" i="21" s="1"/>
  <c r="E938" i="21" s="1"/>
  <c r="E939" i="21" s="1"/>
  <c r="E940" i="21" s="1"/>
  <c r="E941" i="21" s="1"/>
  <c r="E942" i="21" s="1"/>
  <c r="E943" i="21" s="1"/>
  <c r="E944" i="21" s="1"/>
  <c r="E945" i="21" s="1"/>
  <c r="E946" i="21" s="1"/>
  <c r="E947" i="21" s="1"/>
  <c r="E948" i="21" s="1"/>
  <c r="E949" i="21" s="1"/>
  <c r="E950" i="21" s="1"/>
  <c r="E951" i="21" s="1"/>
  <c r="E952" i="21" s="1"/>
  <c r="E953" i="21" s="1"/>
  <c r="E954" i="21" s="1"/>
  <c r="E955" i="21" s="1"/>
  <c r="E956" i="21" s="1"/>
  <c r="E957" i="21" s="1"/>
  <c r="E958" i="21" s="1"/>
  <c r="E959" i="21" s="1"/>
  <c r="E960" i="21" s="1"/>
  <c r="E961" i="21" s="1"/>
  <c r="E4" i="18"/>
  <c r="L4" i="18" s="1"/>
  <c r="E8" i="18"/>
  <c r="L8" i="18" s="1"/>
  <c r="E10" i="18"/>
  <c r="E9" i="18" s="1"/>
  <c r="L9" i="18" s="1"/>
  <c r="E6" i="18"/>
  <c r="L6" i="18" s="1"/>
  <c r="E5" i="18"/>
  <c r="L5" i="18" s="1"/>
  <c r="L27" i="19"/>
  <c r="L26" i="19"/>
  <c r="K8" i="19"/>
  <c r="J8" i="19"/>
  <c r="F8" i="19"/>
  <c r="I8" i="19" s="1"/>
  <c r="K7" i="19"/>
  <c r="C15" i="19" s="1"/>
  <c r="J7" i="19"/>
  <c r="I7" i="19"/>
  <c r="J10" i="18"/>
  <c r="J9" i="18"/>
  <c r="J8" i="18"/>
  <c r="G29" i="18" l="1"/>
  <c r="C18" i="19"/>
  <c r="H29" i="18" s="1"/>
  <c r="M29" i="18" s="1"/>
  <c r="M36" i="18" s="1"/>
  <c r="C17" i="19"/>
  <c r="H5" i="18" s="1"/>
  <c r="P15" i="25"/>
  <c r="O15" i="25" s="1"/>
  <c r="N15" i="25" s="1"/>
  <c r="M15" i="25" s="1"/>
  <c r="L15" i="25" s="1"/>
  <c r="W22" i="21"/>
  <c r="AM22" i="13"/>
  <c r="C18" i="22"/>
  <c r="G5" i="18"/>
  <c r="G28" i="24"/>
  <c r="G30" i="24" s="1"/>
  <c r="J18" i="23"/>
  <c r="J19" i="23" s="1"/>
  <c r="J21" i="23" s="1"/>
  <c r="J30" i="23"/>
  <c r="J31" i="23" s="1"/>
  <c r="G21" i="21"/>
  <c r="G22" i="21" s="1"/>
  <c r="K22" i="21" s="1"/>
  <c r="C22" i="22"/>
  <c r="V22" i="21"/>
  <c r="L10" i="18"/>
  <c r="K10" i="18"/>
  <c r="K8" i="18"/>
  <c r="G9" i="18"/>
  <c r="B32" i="17" l="1"/>
  <c r="B32" i="21"/>
  <c r="K29" i="18"/>
  <c r="K36" i="18" s="1"/>
  <c r="G36" i="18"/>
  <c r="P16" i="25"/>
  <c r="O16" i="25" s="1"/>
  <c r="N16" i="25" s="1"/>
  <c r="M16" i="25" s="1"/>
  <c r="L16" i="25" s="1"/>
  <c r="J33" i="23"/>
  <c r="J34" i="23" s="1"/>
  <c r="AM23" i="13"/>
  <c r="C25" i="22"/>
  <c r="G7" i="18" s="1"/>
  <c r="D26" i="23"/>
  <c r="D15" i="23"/>
  <c r="D16" i="23" s="1"/>
  <c r="F21" i="21"/>
  <c r="W21" i="21" s="1"/>
  <c r="K21" i="21"/>
  <c r="O21" i="21"/>
  <c r="N21" i="21"/>
  <c r="O22" i="21"/>
  <c r="F22" i="21"/>
  <c r="N22" i="21"/>
  <c r="V23" i="21"/>
  <c r="K9" i="18"/>
  <c r="M9" i="18" s="1"/>
  <c r="B30" i="17" l="1"/>
  <c r="B30" i="21"/>
  <c r="J36" i="18"/>
  <c r="P17" i="25"/>
  <c r="O17" i="25" s="1"/>
  <c r="N17" i="25" s="1"/>
  <c r="M17" i="25" s="1"/>
  <c r="L17" i="25" s="1"/>
  <c r="J43" i="23"/>
  <c r="G12" i="18" s="1"/>
  <c r="J37" i="23"/>
  <c r="J36" i="23"/>
  <c r="E12" i="18"/>
  <c r="I12" i="18" s="1"/>
  <c r="J44" i="23"/>
  <c r="AM24" i="13"/>
  <c r="D18" i="23"/>
  <c r="D19" i="23" s="1"/>
  <c r="D21" i="23" s="1"/>
  <c r="D30" i="23"/>
  <c r="D31" i="23" s="1"/>
  <c r="Q21" i="21"/>
  <c r="R21" i="21" s="1"/>
  <c r="S21" i="21" s="1"/>
  <c r="P21" i="21"/>
  <c r="P22" i="21"/>
  <c r="Q22" i="21"/>
  <c r="V24" i="21"/>
  <c r="B31" i="21" l="1"/>
  <c r="B31" i="17"/>
  <c r="J37" i="18"/>
  <c r="P18" i="25"/>
  <c r="O18" i="25" s="1"/>
  <c r="N18" i="25" s="1"/>
  <c r="M18" i="25" s="1"/>
  <c r="L18" i="25" s="1"/>
  <c r="J39" i="23"/>
  <c r="J42" i="23" s="1"/>
  <c r="J46" i="23" s="1"/>
  <c r="D33" i="23"/>
  <c r="D34" i="23" s="1"/>
  <c r="I4" i="18"/>
  <c r="J12" i="18"/>
  <c r="K12" i="18" s="1"/>
  <c r="L12" i="18" s="1"/>
  <c r="AM25" i="13"/>
  <c r="I11" i="18"/>
  <c r="E7" i="18"/>
  <c r="L7" i="18" s="1"/>
  <c r="R22" i="21"/>
  <c r="S22" i="21" s="1"/>
  <c r="V25" i="21"/>
  <c r="P19" i="25" l="1"/>
  <c r="O19" i="25" s="1"/>
  <c r="N19" i="25" s="1"/>
  <c r="M19" i="25" s="1"/>
  <c r="L19" i="25" s="1"/>
  <c r="D37" i="23"/>
  <c r="D36" i="23"/>
  <c r="D43" i="23"/>
  <c r="D44" i="23"/>
  <c r="I6" i="18"/>
  <c r="J6" i="18" s="1"/>
  <c r="I5" i="18"/>
  <c r="J5" i="18" s="1"/>
  <c r="J4" i="18"/>
  <c r="AM26" i="13"/>
  <c r="I7" i="18"/>
  <c r="J7" i="18" s="1"/>
  <c r="M7" i="18" s="1"/>
  <c r="J11" i="18"/>
  <c r="K11" i="18" s="1"/>
  <c r="L11" i="18" s="1"/>
  <c r="V26" i="21"/>
  <c r="P20" i="25" l="1"/>
  <c r="O20" i="25" s="1"/>
  <c r="N20" i="25" s="1"/>
  <c r="M20" i="25" s="1"/>
  <c r="L20" i="25" s="1"/>
  <c r="D39" i="23"/>
  <c r="D42" i="23" s="1"/>
  <c r="D46" i="23" s="1"/>
  <c r="M4" i="18"/>
  <c r="K4" i="18"/>
  <c r="M5" i="18"/>
  <c r="K5" i="18"/>
  <c r="M6" i="18"/>
  <c r="K6" i="18"/>
  <c r="G18" i="18"/>
  <c r="AM27" i="13"/>
  <c r="K7" i="18"/>
  <c r="V27" i="21"/>
  <c r="P21" i="25" l="1"/>
  <c r="O21" i="25" s="1"/>
  <c r="N21" i="25" s="1"/>
  <c r="M21" i="25" s="1"/>
  <c r="L21" i="25" s="1"/>
  <c r="M18" i="18"/>
  <c r="K18" i="18"/>
  <c r="J18" i="18" s="1"/>
  <c r="J19" i="18" s="1"/>
  <c r="AM28" i="13"/>
  <c r="V28" i="21"/>
  <c r="P22" i="25" l="1"/>
  <c r="O22" i="25" s="1"/>
  <c r="N22" i="25" s="1"/>
  <c r="M22" i="25" s="1"/>
  <c r="L22" i="25" s="1"/>
  <c r="AM29" i="13"/>
  <c r="V29" i="21"/>
  <c r="P26" i="25" l="1"/>
  <c r="O26" i="25" s="1"/>
  <c r="N26" i="25" s="1"/>
  <c r="AM30" i="13"/>
  <c r="L21" i="21"/>
  <c r="L22" i="21"/>
  <c r="V30" i="21"/>
  <c r="AM31" i="13" l="1"/>
  <c r="V31" i="21"/>
  <c r="AM32" i="13" l="1"/>
  <c r="V32" i="21"/>
  <c r="AM33" i="13" l="1"/>
  <c r="M26" i="25"/>
  <c r="L26" i="25" s="1"/>
  <c r="P27" i="25"/>
  <c r="O27" i="25" s="1"/>
  <c r="N27" i="25" s="1"/>
  <c r="V33" i="21"/>
  <c r="AM34" i="13" l="1"/>
  <c r="P28" i="25"/>
  <c r="O28" i="25" s="1"/>
  <c r="N28" i="25" s="1"/>
  <c r="M27" i="25"/>
  <c r="L27" i="25" s="1"/>
  <c r="V34" i="21"/>
  <c r="AM35" i="13" l="1"/>
  <c r="P29" i="25"/>
  <c r="O29" i="25" s="1"/>
  <c r="N29" i="25" s="1"/>
  <c r="M28" i="25"/>
  <c r="L28" i="25" s="1"/>
  <c r="V35" i="21"/>
  <c r="AM36" i="13" l="1"/>
  <c r="M29" i="25"/>
  <c r="L29" i="25" s="1"/>
  <c r="P30" i="25"/>
  <c r="O30" i="25" s="1"/>
  <c r="N30" i="25" s="1"/>
  <c r="V36" i="21"/>
  <c r="AM37" i="13" l="1"/>
  <c r="P31" i="25"/>
  <c r="O31" i="25" s="1"/>
  <c r="N31" i="25" s="1"/>
  <c r="M30" i="25"/>
  <c r="L30" i="25" s="1"/>
  <c r="V37" i="21"/>
  <c r="AM38" i="13" l="1"/>
  <c r="M31" i="25"/>
  <c r="L31" i="25" s="1"/>
  <c r="P32" i="25"/>
  <c r="O32" i="25" s="1"/>
  <c r="N32" i="25" s="1"/>
  <c r="V38" i="21"/>
  <c r="AM39" i="13" l="1"/>
  <c r="P33" i="25"/>
  <c r="O33" i="25" s="1"/>
  <c r="N33" i="25" s="1"/>
  <c r="M32" i="25"/>
  <c r="L32" i="25" s="1"/>
  <c r="V39" i="21"/>
  <c r="AM40" i="13" l="1"/>
  <c r="M33" i="25"/>
  <c r="L33" i="25" s="1"/>
  <c r="P34" i="25"/>
  <c r="O34" i="25" s="1"/>
  <c r="N34" i="25" s="1"/>
  <c r="V40" i="21"/>
  <c r="AM41" i="13" l="1"/>
  <c r="P35" i="25"/>
  <c r="O35" i="25" s="1"/>
  <c r="N35" i="25" s="1"/>
  <c r="M34" i="25"/>
  <c r="L34" i="25" s="1"/>
  <c r="V41" i="21"/>
  <c r="AM42" i="13" l="1"/>
  <c r="M35" i="25"/>
  <c r="L35" i="25" s="1"/>
  <c r="P36" i="25"/>
  <c r="O36" i="25" s="1"/>
  <c r="N36" i="25" s="1"/>
  <c r="V42" i="21"/>
  <c r="AM43" i="13" l="1"/>
  <c r="P37" i="25"/>
  <c r="O37" i="25" s="1"/>
  <c r="N37" i="25" s="1"/>
  <c r="M36" i="25"/>
  <c r="L36" i="25" s="1"/>
  <c r="V43" i="21"/>
  <c r="AM44" i="13" l="1"/>
  <c r="P38" i="25"/>
  <c r="O38" i="25" s="1"/>
  <c r="N38" i="25" s="1"/>
  <c r="M37" i="25"/>
  <c r="L37" i="25" s="1"/>
  <c r="V44" i="21"/>
  <c r="AM45" i="13" l="1"/>
  <c r="M38" i="25"/>
  <c r="L38" i="25" s="1"/>
  <c r="P39" i="25"/>
  <c r="O39" i="25" s="1"/>
  <c r="N39" i="25" s="1"/>
  <c r="V45" i="21"/>
  <c r="AM46" i="13" l="1"/>
  <c r="M39" i="25"/>
  <c r="L39" i="25" s="1"/>
  <c r="P40" i="25"/>
  <c r="O40" i="25" s="1"/>
  <c r="N40" i="25" s="1"/>
  <c r="V46" i="21"/>
  <c r="AM47" i="13" l="1"/>
  <c r="P41" i="25"/>
  <c r="O41" i="25" s="1"/>
  <c r="N41" i="25" s="1"/>
  <c r="M40" i="25"/>
  <c r="L40" i="25" s="1"/>
  <c r="V47" i="21"/>
  <c r="AM48" i="13" l="1"/>
  <c r="P42" i="25"/>
  <c r="O42" i="25" s="1"/>
  <c r="N42" i="25" s="1"/>
  <c r="M41" i="25"/>
  <c r="L41" i="25" s="1"/>
  <c r="V48" i="21"/>
  <c r="AM49" i="13" l="1"/>
  <c r="M42" i="25"/>
  <c r="L42" i="25" s="1"/>
  <c r="P43" i="25"/>
  <c r="O43" i="25" s="1"/>
  <c r="N43" i="25" s="1"/>
  <c r="V49" i="21"/>
  <c r="AM50" i="13" l="1"/>
  <c r="M43" i="25"/>
  <c r="L43" i="25" s="1"/>
  <c r="P44" i="25"/>
  <c r="O44" i="25" s="1"/>
  <c r="N44" i="25" s="1"/>
  <c r="V50" i="21"/>
  <c r="AM51" i="13" l="1"/>
  <c r="P45" i="25"/>
  <c r="O45" i="25" s="1"/>
  <c r="N45" i="25" s="1"/>
  <c r="M44" i="25"/>
  <c r="L44" i="25" s="1"/>
  <c r="V51" i="21"/>
  <c r="AM52" i="13" l="1"/>
  <c r="M45" i="25"/>
  <c r="L45" i="25" s="1"/>
  <c r="P46" i="25"/>
  <c r="O46" i="25" s="1"/>
  <c r="N46" i="25" s="1"/>
  <c r="V52" i="21"/>
  <c r="AM53" i="13" l="1"/>
  <c r="M46" i="25"/>
  <c r="L46" i="25" s="1"/>
  <c r="P47" i="25"/>
  <c r="O47" i="25" s="1"/>
  <c r="N47" i="25" s="1"/>
  <c r="V53" i="21"/>
  <c r="AM54" i="13" l="1"/>
  <c r="M47" i="25"/>
  <c r="L47" i="25" s="1"/>
  <c r="P48" i="25"/>
  <c r="O48" i="25" s="1"/>
  <c r="N48" i="25" s="1"/>
  <c r="V54" i="21"/>
  <c r="AM55" i="13" l="1"/>
  <c r="P49" i="25"/>
  <c r="M48" i="25"/>
  <c r="L48" i="25" s="1"/>
  <c r="V55" i="21"/>
  <c r="P52" i="25" l="1"/>
  <c r="O52" i="25" s="1"/>
  <c r="N52" i="25" s="1"/>
  <c r="O49" i="25"/>
  <c r="N49" i="25" s="1"/>
  <c r="M49" i="25" s="1"/>
  <c r="L49" i="25" s="1"/>
  <c r="AM56" i="13"/>
  <c r="V56" i="21"/>
  <c r="AM57" i="13" l="1"/>
  <c r="V57" i="21"/>
  <c r="AM58" i="13" l="1"/>
  <c r="P53" i="25"/>
  <c r="O53" i="25" s="1"/>
  <c r="N53" i="25" s="1"/>
  <c r="M52" i="25"/>
  <c r="L52" i="25" s="1"/>
  <c r="V58" i="21"/>
  <c r="AM59" i="13" l="1"/>
  <c r="M53" i="25"/>
  <c r="L53" i="25" s="1"/>
  <c r="P54" i="25"/>
  <c r="O54" i="25" s="1"/>
  <c r="N54" i="25" s="1"/>
  <c r="V59" i="21"/>
  <c r="AM60" i="13" l="1"/>
  <c r="P55" i="25"/>
  <c r="O55" i="25" s="1"/>
  <c r="N55" i="25" s="1"/>
  <c r="M54" i="25"/>
  <c r="L54" i="25" s="1"/>
  <c r="V60" i="21"/>
  <c r="AM61" i="13" l="1"/>
  <c r="P56" i="25"/>
  <c r="O56" i="25" s="1"/>
  <c r="N56" i="25" s="1"/>
  <c r="M55" i="25"/>
  <c r="L55" i="25" s="1"/>
  <c r="V61" i="21"/>
  <c r="AM62" i="13" l="1"/>
  <c r="M56" i="25"/>
  <c r="L56" i="25" s="1"/>
  <c r="P57" i="25"/>
  <c r="O57" i="25" s="1"/>
  <c r="N57" i="25" s="1"/>
  <c r="V62" i="21"/>
  <c r="AM63" i="13" l="1"/>
  <c r="P58" i="25"/>
  <c r="O58" i="25" s="1"/>
  <c r="N58" i="25" s="1"/>
  <c r="M57" i="25"/>
  <c r="L57" i="25" s="1"/>
  <c r="V63" i="21"/>
  <c r="AM64" i="13" l="1"/>
  <c r="M58" i="25"/>
  <c r="L58" i="25" s="1"/>
  <c r="P59" i="25"/>
  <c r="O59" i="25" s="1"/>
  <c r="N59" i="25" s="1"/>
  <c r="V64" i="21"/>
  <c r="AM65" i="13" l="1"/>
  <c r="P60" i="25"/>
  <c r="O60" i="25" s="1"/>
  <c r="N60" i="25" s="1"/>
  <c r="M59" i="25"/>
  <c r="L59" i="25" s="1"/>
  <c r="V65" i="21"/>
  <c r="AM66" i="13" l="1"/>
  <c r="P61" i="25"/>
  <c r="O61" i="25" s="1"/>
  <c r="N61" i="25" s="1"/>
  <c r="M60" i="25"/>
  <c r="L60" i="25" s="1"/>
  <c r="V66" i="21"/>
  <c r="AM67" i="13" l="1"/>
  <c r="P62" i="25"/>
  <c r="O62" i="25" s="1"/>
  <c r="N62" i="25" s="1"/>
  <c r="M61" i="25"/>
  <c r="L61" i="25" s="1"/>
  <c r="V67" i="21"/>
  <c r="AM68" i="13" l="1"/>
  <c r="M62" i="25"/>
  <c r="L62" i="25" s="1"/>
  <c r="P63" i="25"/>
  <c r="O63" i="25" s="1"/>
  <c r="N63" i="25" s="1"/>
  <c r="V68" i="21"/>
  <c r="AM69" i="13" l="1"/>
  <c r="M63" i="25"/>
  <c r="L63" i="25" s="1"/>
  <c r="P64" i="25"/>
  <c r="O64" i="25" s="1"/>
  <c r="N64" i="25" s="1"/>
  <c r="V69" i="21"/>
  <c r="AM70" i="13" l="1"/>
  <c r="M64" i="25"/>
  <c r="L64" i="25" s="1"/>
  <c r="P65" i="25"/>
  <c r="O65" i="25" s="1"/>
  <c r="N65" i="25" s="1"/>
  <c r="V70" i="21"/>
  <c r="AM71" i="13" l="1"/>
  <c r="P66" i="25"/>
  <c r="O66" i="25" s="1"/>
  <c r="N66" i="25" s="1"/>
  <c r="M65" i="25"/>
  <c r="L65" i="25" s="1"/>
  <c r="V71" i="21"/>
  <c r="AM72" i="13" l="1"/>
  <c r="M66" i="25"/>
  <c r="L66" i="25" s="1"/>
  <c r="P67" i="25"/>
  <c r="O67" i="25" s="1"/>
  <c r="N67" i="25" s="1"/>
  <c r="V72" i="21"/>
  <c r="AM73" i="13" l="1"/>
  <c r="M67" i="25"/>
  <c r="L67" i="25" s="1"/>
  <c r="P68" i="25"/>
  <c r="O68" i="25" s="1"/>
  <c r="N68" i="25" s="1"/>
  <c r="V73" i="21"/>
  <c r="AM74" i="13" l="1"/>
  <c r="P69" i="25"/>
  <c r="O69" i="25" s="1"/>
  <c r="N69" i="25" s="1"/>
  <c r="M68" i="25"/>
  <c r="L68" i="25" s="1"/>
  <c r="V74" i="21"/>
  <c r="AM75" i="13" l="1"/>
  <c r="P70" i="25"/>
  <c r="O70" i="25" s="1"/>
  <c r="N70" i="25" s="1"/>
  <c r="M69" i="25"/>
  <c r="L69" i="25" s="1"/>
  <c r="V75" i="21"/>
  <c r="AM76" i="13" l="1"/>
  <c r="M70" i="25"/>
  <c r="L70" i="25" s="1"/>
  <c r="P71" i="25"/>
  <c r="O71" i="25" s="1"/>
  <c r="N71" i="25" s="1"/>
  <c r="V76" i="21"/>
  <c r="AM77" i="13" l="1"/>
  <c r="M71" i="25"/>
  <c r="L71" i="25" s="1"/>
  <c r="P72" i="25"/>
  <c r="O72" i="25" s="1"/>
  <c r="N72" i="25" s="1"/>
  <c r="V77" i="21"/>
  <c r="M72" i="25" l="1"/>
  <c r="L72" i="25" s="1"/>
  <c r="P73" i="25"/>
  <c r="O73" i="25" s="1"/>
  <c r="N73" i="25" s="1"/>
  <c r="V78" i="21"/>
  <c r="P74" i="25" l="1"/>
  <c r="O74" i="25" s="1"/>
  <c r="N74" i="25" s="1"/>
  <c r="M73" i="25"/>
  <c r="L73" i="25" s="1"/>
  <c r="V79" i="21"/>
  <c r="M74" i="25" l="1"/>
  <c r="L74" i="25" s="1"/>
  <c r="P75" i="25"/>
  <c r="V80" i="21"/>
  <c r="P78" i="25" l="1"/>
  <c r="O78" i="25" s="1"/>
  <c r="N78" i="25" s="1"/>
  <c r="O75" i="25"/>
  <c r="N75" i="25" s="1"/>
  <c r="M75" i="25" s="1"/>
  <c r="L75" i="25" s="1"/>
  <c r="V81" i="21"/>
  <c r="V82" i="21" l="1"/>
  <c r="M78" i="25" l="1"/>
  <c r="L78" i="25" s="1"/>
  <c r="P79" i="25"/>
  <c r="O79" i="25" s="1"/>
  <c r="N79" i="25" s="1"/>
  <c r="V83" i="21"/>
  <c r="M79" i="25" l="1"/>
  <c r="L79" i="25" s="1"/>
  <c r="P80" i="25"/>
  <c r="O80" i="25" s="1"/>
  <c r="N80" i="25" s="1"/>
  <c r="V84" i="21"/>
  <c r="M80" i="25" l="1"/>
  <c r="L80" i="25" s="1"/>
  <c r="P81" i="25"/>
  <c r="O81" i="25" s="1"/>
  <c r="N81" i="25" s="1"/>
  <c r="V85" i="21"/>
  <c r="M81" i="25" l="1"/>
  <c r="L81" i="25" s="1"/>
  <c r="P82" i="25"/>
  <c r="O82" i="25" s="1"/>
  <c r="N82" i="25" s="1"/>
  <c r="V86" i="21"/>
  <c r="M82" i="25" l="1"/>
  <c r="L82" i="25" s="1"/>
  <c r="P83" i="25"/>
  <c r="O83" i="25" s="1"/>
  <c r="N83" i="25" s="1"/>
  <c r="V87" i="21"/>
  <c r="M83" i="25" l="1"/>
  <c r="L83" i="25" s="1"/>
  <c r="P84" i="25"/>
  <c r="O84" i="25" s="1"/>
  <c r="N84" i="25" s="1"/>
  <c r="V88" i="21"/>
  <c r="M84" i="25" l="1"/>
  <c r="L84" i="25" s="1"/>
  <c r="P85" i="25"/>
  <c r="O85" i="25" s="1"/>
  <c r="N85" i="25" s="1"/>
  <c r="V89" i="21"/>
  <c r="M85" i="25" l="1"/>
  <c r="L85" i="25" s="1"/>
  <c r="P86" i="25"/>
  <c r="O86" i="25" s="1"/>
  <c r="N86" i="25" s="1"/>
  <c r="V90" i="21"/>
  <c r="M86" i="25" l="1"/>
  <c r="L86" i="25" s="1"/>
  <c r="P87" i="25"/>
  <c r="O87" i="25" s="1"/>
  <c r="N87" i="25" s="1"/>
  <c r="V91" i="21"/>
  <c r="M87" i="25" l="1"/>
  <c r="L87" i="25" s="1"/>
  <c r="P88" i="25"/>
  <c r="O88" i="25" s="1"/>
  <c r="N88" i="25" s="1"/>
  <c r="V92" i="21"/>
  <c r="M88" i="25" l="1"/>
  <c r="L88" i="25" s="1"/>
  <c r="P89" i="25"/>
  <c r="O89" i="25" s="1"/>
  <c r="N89" i="25" s="1"/>
  <c r="V93" i="21"/>
  <c r="P90" i="25" l="1"/>
  <c r="O90" i="25" s="1"/>
  <c r="N90" i="25" s="1"/>
  <c r="M89" i="25"/>
  <c r="L89" i="25" s="1"/>
  <c r="V94" i="21"/>
  <c r="M90" i="25" l="1"/>
  <c r="L90" i="25" s="1"/>
  <c r="P91" i="25"/>
  <c r="O91" i="25" s="1"/>
  <c r="N91" i="25" s="1"/>
  <c r="V95" i="21"/>
  <c r="P92" i="25" l="1"/>
  <c r="O92" i="25" s="1"/>
  <c r="N92" i="25" s="1"/>
  <c r="M91" i="25"/>
  <c r="L91" i="25" s="1"/>
  <c r="V96" i="21"/>
  <c r="M92" i="25" l="1"/>
  <c r="L92" i="25" s="1"/>
  <c r="P93" i="25"/>
  <c r="O93" i="25" s="1"/>
  <c r="N93" i="25" s="1"/>
  <c r="V97" i="21"/>
  <c r="M93" i="25" l="1"/>
  <c r="L93" i="25" s="1"/>
  <c r="P94" i="25"/>
  <c r="O94" i="25" s="1"/>
  <c r="N94" i="25" s="1"/>
  <c r="V98" i="21"/>
  <c r="M94" i="25" l="1"/>
  <c r="L94" i="25" s="1"/>
  <c r="P95" i="25"/>
  <c r="O95" i="25" s="1"/>
  <c r="N95" i="25" s="1"/>
  <c r="V99" i="21"/>
  <c r="P96" i="25" l="1"/>
  <c r="O96" i="25" s="1"/>
  <c r="N96" i="25" s="1"/>
  <c r="M95" i="25"/>
  <c r="L95" i="25" s="1"/>
  <c r="V100" i="21"/>
  <c r="P97" i="25" l="1"/>
  <c r="O97" i="25" s="1"/>
  <c r="N97" i="25" s="1"/>
  <c r="M96" i="25"/>
  <c r="L96" i="25" s="1"/>
  <c r="V101" i="21"/>
  <c r="M97" i="25" l="1"/>
  <c r="L97" i="25" s="1"/>
  <c r="P98" i="25"/>
  <c r="O98" i="25" s="1"/>
  <c r="N98" i="25" s="1"/>
  <c r="V102" i="21"/>
  <c r="P99" i="25" l="1"/>
  <c r="O99" i="25" s="1"/>
  <c r="N99" i="25" s="1"/>
  <c r="M98" i="25"/>
  <c r="L98" i="25" s="1"/>
  <c r="V103" i="21"/>
  <c r="M99" i="25" l="1"/>
  <c r="L99" i="25" s="1"/>
  <c r="P100" i="25"/>
  <c r="O100" i="25" s="1"/>
  <c r="N100" i="25" s="1"/>
  <c r="V104" i="21"/>
  <c r="M100" i="25" l="1"/>
  <c r="L100" i="25" s="1"/>
  <c r="P101" i="25"/>
  <c r="O101" i="25" s="1"/>
  <c r="N101" i="25" s="1"/>
  <c r="V105" i="21"/>
  <c r="M101" i="25" l="1"/>
  <c r="L101" i="25" s="1"/>
  <c r="P104" i="25"/>
  <c r="O104" i="25" s="1"/>
  <c r="N104" i="25" s="1"/>
  <c r="V106" i="21"/>
  <c r="M104" i="25" l="1"/>
  <c r="L104" i="25" s="1"/>
  <c r="P105" i="25"/>
  <c r="O105" i="25" s="1"/>
  <c r="N105" i="25" s="1"/>
  <c r="V107" i="21"/>
  <c r="P106" i="25" l="1"/>
  <c r="O106" i="25" s="1"/>
  <c r="N106" i="25" s="1"/>
  <c r="M105" i="25"/>
  <c r="L105" i="25" s="1"/>
  <c r="V108" i="21"/>
  <c r="M106" i="25" l="1"/>
  <c r="L106" i="25" s="1"/>
  <c r="P107" i="25"/>
  <c r="O107" i="25" s="1"/>
  <c r="N107" i="25" s="1"/>
  <c r="V109" i="21"/>
  <c r="M107" i="25" l="1"/>
  <c r="L107" i="25" s="1"/>
  <c r="P108" i="25"/>
  <c r="O108" i="25" s="1"/>
  <c r="N108" i="25" s="1"/>
  <c r="V110" i="21"/>
  <c r="M108" i="25" l="1"/>
  <c r="L108" i="25" s="1"/>
  <c r="P109" i="25"/>
  <c r="O109" i="25" s="1"/>
  <c r="N109" i="25" s="1"/>
  <c r="V111" i="21"/>
  <c r="M109" i="25" l="1"/>
  <c r="L109" i="25" s="1"/>
  <c r="P110" i="25"/>
  <c r="O110" i="25" s="1"/>
  <c r="N110" i="25" s="1"/>
  <c r="V112" i="21"/>
  <c r="M110" i="25" l="1"/>
  <c r="L110" i="25" s="1"/>
  <c r="P111" i="25"/>
  <c r="O111" i="25" s="1"/>
  <c r="N111" i="25" s="1"/>
  <c r="V113" i="21"/>
  <c r="M111" i="25" l="1"/>
  <c r="L111" i="25" s="1"/>
  <c r="P112" i="25"/>
  <c r="O112" i="25" s="1"/>
  <c r="N112" i="25" s="1"/>
  <c r="V114" i="21"/>
  <c r="M112" i="25" l="1"/>
  <c r="L112" i="25" s="1"/>
  <c r="P113" i="25"/>
  <c r="O113" i="25" s="1"/>
  <c r="N113" i="25" s="1"/>
  <c r="V115" i="21"/>
  <c r="M113" i="25" l="1"/>
  <c r="L113" i="25" s="1"/>
  <c r="P114" i="25"/>
  <c r="O114" i="25" s="1"/>
  <c r="N114" i="25" s="1"/>
  <c r="V116" i="21"/>
  <c r="M114" i="25" l="1"/>
  <c r="L114" i="25" s="1"/>
  <c r="P115" i="25"/>
  <c r="O115" i="25" s="1"/>
  <c r="N115" i="25" s="1"/>
  <c r="V117" i="21"/>
  <c r="M115" i="25" l="1"/>
  <c r="L115" i="25" s="1"/>
  <c r="P116" i="25"/>
  <c r="O116" i="25" s="1"/>
  <c r="N116" i="25" s="1"/>
  <c r="V118" i="21"/>
  <c r="P117" i="25" l="1"/>
  <c r="O117" i="25" s="1"/>
  <c r="N117" i="25" s="1"/>
  <c r="M116" i="25"/>
  <c r="L116" i="25" s="1"/>
  <c r="V119" i="21"/>
  <c r="P118" i="25" l="1"/>
  <c r="O118" i="25" s="1"/>
  <c r="N118" i="25" s="1"/>
  <c r="M117" i="25"/>
  <c r="L117" i="25" s="1"/>
  <c r="V120" i="21"/>
  <c r="M118" i="25" l="1"/>
  <c r="L118" i="25" s="1"/>
  <c r="P119" i="25"/>
  <c r="O119" i="25" s="1"/>
  <c r="N119" i="25" s="1"/>
  <c r="V121" i="21"/>
  <c r="M119" i="25" l="1"/>
  <c r="L119" i="25" s="1"/>
  <c r="P120" i="25"/>
  <c r="O120" i="25" s="1"/>
  <c r="N120" i="25" s="1"/>
  <c r="V122" i="21"/>
  <c r="P121" i="25" l="1"/>
  <c r="O121" i="25" s="1"/>
  <c r="N121" i="25" s="1"/>
  <c r="M120" i="25"/>
  <c r="L120" i="25" s="1"/>
  <c r="V123" i="21"/>
  <c r="M121" i="25" l="1"/>
  <c r="L121" i="25" s="1"/>
  <c r="P122" i="25"/>
  <c r="O122" i="25" s="1"/>
  <c r="N122" i="25" s="1"/>
  <c r="V124" i="21"/>
  <c r="P123" i="25" l="1"/>
  <c r="O123" i="25" s="1"/>
  <c r="N123" i="25" s="1"/>
  <c r="M122" i="25"/>
  <c r="L122" i="25" s="1"/>
  <c r="V125" i="21"/>
  <c r="M123" i="25" l="1"/>
  <c r="L123" i="25" s="1"/>
  <c r="P124" i="25"/>
  <c r="O124" i="25" s="1"/>
  <c r="N124" i="25" s="1"/>
  <c r="V126" i="21"/>
  <c r="P125" i="25" l="1"/>
  <c r="O125" i="25" s="1"/>
  <c r="N125" i="25" s="1"/>
  <c r="M124" i="25"/>
  <c r="L124" i="25" s="1"/>
  <c r="V127" i="21"/>
  <c r="P126" i="25" l="1"/>
  <c r="O126" i="25" s="1"/>
  <c r="N126" i="25" s="1"/>
  <c r="M125" i="25"/>
  <c r="L125" i="25" s="1"/>
  <c r="V128" i="21"/>
  <c r="P127" i="25" l="1"/>
  <c r="O127" i="25" s="1"/>
  <c r="N127" i="25" s="1"/>
  <c r="M126" i="25"/>
  <c r="L126" i="25" s="1"/>
  <c r="V129" i="21"/>
  <c r="M127" i="25" l="1"/>
  <c r="L127" i="25" s="1"/>
  <c r="P130" i="25"/>
  <c r="O130" i="25" s="1"/>
  <c r="N130" i="25" s="1"/>
  <c r="V130" i="21"/>
  <c r="M130" i="25" l="1"/>
  <c r="L130" i="25" s="1"/>
  <c r="P131" i="25"/>
  <c r="O131" i="25" s="1"/>
  <c r="N131" i="25" s="1"/>
  <c r="V131" i="21"/>
  <c r="M131" i="25" l="1"/>
  <c r="L131" i="25" s="1"/>
  <c r="P132" i="25"/>
  <c r="O132" i="25" s="1"/>
  <c r="N132" i="25" s="1"/>
  <c r="V132" i="21"/>
  <c r="M132" i="25" l="1"/>
  <c r="L132" i="25" s="1"/>
  <c r="P133" i="25"/>
  <c r="O133" i="25" s="1"/>
  <c r="N133" i="25" s="1"/>
  <c r="V133" i="21"/>
  <c r="P134" i="25" l="1"/>
  <c r="O134" i="25" s="1"/>
  <c r="N134" i="25" s="1"/>
  <c r="M133" i="25"/>
  <c r="L133" i="25" s="1"/>
  <c r="V134" i="21"/>
  <c r="P135" i="25" l="1"/>
  <c r="O135" i="25" s="1"/>
  <c r="N135" i="25" s="1"/>
  <c r="M134" i="25"/>
  <c r="L134" i="25" s="1"/>
  <c r="V135" i="21"/>
  <c r="M135" i="25" l="1"/>
  <c r="L135" i="25" s="1"/>
  <c r="P136" i="25"/>
  <c r="O136" i="25" s="1"/>
  <c r="N136" i="25" s="1"/>
  <c r="V136" i="21"/>
  <c r="M136" i="25" l="1"/>
  <c r="L136" i="25" s="1"/>
  <c r="P137" i="25"/>
  <c r="O137" i="25" s="1"/>
  <c r="N137" i="25" s="1"/>
  <c r="V137" i="21"/>
  <c r="M137" i="25" l="1"/>
  <c r="L137" i="25" s="1"/>
  <c r="P138" i="25"/>
  <c r="O138" i="25" s="1"/>
  <c r="N138" i="25" s="1"/>
  <c r="V138" i="21"/>
  <c r="M138" i="25" l="1"/>
  <c r="L138" i="25" s="1"/>
  <c r="P139" i="25"/>
  <c r="O139" i="25" s="1"/>
  <c r="N139" i="25" s="1"/>
  <c r="V139" i="21"/>
  <c r="M139" i="25" l="1"/>
  <c r="L139" i="25" s="1"/>
  <c r="P140" i="25"/>
  <c r="O140" i="25" s="1"/>
  <c r="N140" i="25" s="1"/>
  <c r="V140" i="21"/>
  <c r="M140" i="25" l="1"/>
  <c r="L140" i="25" s="1"/>
  <c r="P141" i="25"/>
  <c r="O141" i="25" s="1"/>
  <c r="N141" i="25" s="1"/>
  <c r="V141" i="21"/>
  <c r="P142" i="25" l="1"/>
  <c r="O142" i="25" s="1"/>
  <c r="N142" i="25" s="1"/>
  <c r="M141" i="25"/>
  <c r="L141" i="25" s="1"/>
  <c r="V142" i="21"/>
  <c r="P143" i="25" l="1"/>
  <c r="O143" i="25" s="1"/>
  <c r="N143" i="25" s="1"/>
  <c r="M142" i="25"/>
  <c r="L142" i="25" s="1"/>
  <c r="V143" i="21"/>
  <c r="P144" i="25" l="1"/>
  <c r="O144" i="25" s="1"/>
  <c r="N144" i="25" s="1"/>
  <c r="M143" i="25"/>
  <c r="L143" i="25" s="1"/>
  <c r="V144" i="21"/>
  <c r="P145" i="25" l="1"/>
  <c r="O145" i="25" s="1"/>
  <c r="N145" i="25" s="1"/>
  <c r="M144" i="25"/>
  <c r="L144" i="25" s="1"/>
  <c r="V145" i="21"/>
  <c r="P146" i="25" l="1"/>
  <c r="O146" i="25" s="1"/>
  <c r="N146" i="25" s="1"/>
  <c r="M145" i="25"/>
  <c r="L145" i="25" s="1"/>
  <c r="V146" i="21"/>
  <c r="P147" i="25" l="1"/>
  <c r="O147" i="25" s="1"/>
  <c r="N147" i="25" s="1"/>
  <c r="M146" i="25"/>
  <c r="L146" i="25" s="1"/>
  <c r="V147" i="21"/>
  <c r="P148" i="25" l="1"/>
  <c r="O148" i="25" s="1"/>
  <c r="N148" i="25" s="1"/>
  <c r="M147" i="25"/>
  <c r="L147" i="25" s="1"/>
  <c r="V148" i="21"/>
  <c r="P149" i="25" l="1"/>
  <c r="O149" i="25" s="1"/>
  <c r="N149" i="25" s="1"/>
  <c r="M148" i="25"/>
  <c r="L148" i="25" s="1"/>
  <c r="V149" i="21"/>
  <c r="M149" i="25" l="1"/>
  <c r="L149" i="25" s="1"/>
  <c r="P150" i="25"/>
  <c r="O150" i="25" s="1"/>
  <c r="N150" i="25" s="1"/>
  <c r="V150" i="21"/>
  <c r="M150" i="25" l="1"/>
  <c r="L150" i="25" s="1"/>
  <c r="P151" i="25"/>
  <c r="O151" i="25" s="1"/>
  <c r="N151" i="25" s="1"/>
  <c r="V151" i="21"/>
  <c r="M151" i="25" l="1"/>
  <c r="L151" i="25" s="1"/>
  <c r="P152" i="25"/>
  <c r="O152" i="25" s="1"/>
  <c r="N152" i="25" s="1"/>
  <c r="V152" i="21"/>
  <c r="M152" i="25" l="1"/>
  <c r="L152" i="25" s="1"/>
  <c r="P153" i="25"/>
  <c r="V153" i="21"/>
  <c r="O153" i="25" l="1"/>
  <c r="N153" i="25" s="1"/>
  <c r="M153" i="25" s="1"/>
  <c r="L153" i="25" s="1"/>
  <c r="V154" i="21"/>
  <c r="V155" i="21" l="1"/>
  <c r="V156" i="21" l="1"/>
  <c r="V157" i="21" l="1"/>
  <c r="V158" i="21" l="1"/>
  <c r="V159" i="21" l="1"/>
  <c r="V160" i="21" l="1"/>
  <c r="V161" i="21" l="1"/>
  <c r="V162" i="21" l="1"/>
  <c r="V163" i="21" l="1"/>
  <c r="V164" i="21" l="1"/>
  <c r="V165" i="21" l="1"/>
  <c r="V166" i="21" l="1"/>
  <c r="V167" i="21" l="1"/>
  <c r="V168" i="21" l="1"/>
  <c r="V169" i="21" l="1"/>
  <c r="V170" i="21" l="1"/>
  <c r="V171" i="21" l="1"/>
  <c r="V172" i="21" l="1"/>
  <c r="V173" i="21" l="1"/>
  <c r="V174" i="21" l="1"/>
  <c r="V175" i="21" l="1"/>
  <c r="V176" i="21" l="1"/>
  <c r="V177" i="21" l="1"/>
  <c r="V178" i="21" l="1"/>
  <c r="V179" i="21" l="1"/>
  <c r="V180" i="21" l="1"/>
  <c r="V181" i="21" l="1"/>
  <c r="V182" i="21" l="1"/>
  <c r="V183" i="21" l="1"/>
  <c r="V184" i="21" l="1"/>
  <c r="V185" i="21" l="1"/>
  <c r="V186" i="21" l="1"/>
  <c r="V187" i="21" l="1"/>
  <c r="V188" i="21" l="1"/>
  <c r="V189" i="21" l="1"/>
  <c r="V190" i="21" l="1"/>
  <c r="V191" i="21" l="1"/>
  <c r="V192" i="21" l="1"/>
  <c r="V193" i="21" l="1"/>
  <c r="V194" i="21" l="1"/>
  <c r="V195" i="21" l="1"/>
  <c r="V196" i="21" l="1"/>
  <c r="V197" i="21" l="1"/>
  <c r="V198" i="21" l="1"/>
  <c r="V199" i="21" l="1"/>
  <c r="V200" i="21" l="1"/>
  <c r="V201" i="21" l="1"/>
  <c r="V202" i="21" l="1"/>
  <c r="V203" i="21" l="1"/>
  <c r="V204" i="21" l="1"/>
  <c r="V205" i="21" l="1"/>
  <c r="V206" i="21" l="1"/>
  <c r="V207" i="21" l="1"/>
  <c r="V208" i="21" l="1"/>
  <c r="V209" i="21" l="1"/>
  <c r="V210" i="21" l="1"/>
  <c r="V211" i="21" l="1"/>
  <c r="V212" i="21" l="1"/>
  <c r="V213" i="21" l="1"/>
  <c r="V214" i="21" l="1"/>
  <c r="V215" i="21" l="1"/>
  <c r="V216" i="21" l="1"/>
  <c r="V217" i="21" l="1"/>
  <c r="V218" i="21" l="1"/>
  <c r="V219" i="21" l="1"/>
  <c r="V220" i="21" l="1"/>
  <c r="V221" i="21" l="1"/>
  <c r="V222" i="21" l="1"/>
  <c r="V223" i="21" l="1"/>
  <c r="V224" i="21" l="1"/>
  <c r="V225" i="21" l="1"/>
  <c r="V226" i="21" l="1"/>
  <c r="V227" i="21" l="1"/>
  <c r="V228" i="21" l="1"/>
  <c r="V229" i="21" l="1"/>
  <c r="V230" i="21" l="1"/>
  <c r="V231" i="21" l="1"/>
  <c r="V232" i="21" l="1"/>
  <c r="V233" i="21" l="1"/>
  <c r="V234" i="21" l="1"/>
  <c r="V235" i="21" l="1"/>
  <c r="V236" i="21" l="1"/>
  <c r="V237" i="21" l="1"/>
  <c r="V238" i="21" l="1"/>
  <c r="V239" i="21" l="1"/>
  <c r="V240" i="21" l="1"/>
  <c r="V241" i="21" l="1"/>
  <c r="V242" i="21" l="1"/>
  <c r="V243" i="21" l="1"/>
  <c r="V244" i="21" l="1"/>
  <c r="V245" i="21" l="1"/>
  <c r="V246" i="21" l="1"/>
  <c r="V247" i="21" l="1"/>
  <c r="V248" i="21" l="1"/>
  <c r="V249" i="21" l="1"/>
  <c r="V250" i="21" l="1"/>
  <c r="V251" i="21" l="1"/>
  <c r="V252" i="21" l="1"/>
  <c r="V253" i="21" l="1"/>
  <c r="V254" i="21" l="1"/>
  <c r="V255" i="21" l="1"/>
  <c r="V256" i="21" l="1"/>
  <c r="V257" i="21" l="1"/>
  <c r="V258" i="21" l="1"/>
  <c r="V259" i="21" l="1"/>
  <c r="V260" i="21" l="1"/>
  <c r="V261" i="21" l="1"/>
  <c r="V262" i="21" l="1"/>
  <c r="V263" i="21" l="1"/>
  <c r="V264" i="21" l="1"/>
  <c r="V265" i="21" l="1"/>
  <c r="V266" i="21" l="1"/>
  <c r="V267" i="21" l="1"/>
  <c r="V268" i="21" l="1"/>
  <c r="V269" i="21" l="1"/>
  <c r="V270" i="21" l="1"/>
  <c r="V271" i="21" l="1"/>
  <c r="V272" i="21" l="1"/>
  <c r="V273" i="21" l="1"/>
  <c r="V274" i="21" l="1"/>
  <c r="V275" i="21" l="1"/>
  <c r="V276" i="21" l="1"/>
  <c r="V277" i="21" l="1"/>
  <c r="V278" i="21" l="1"/>
  <c r="V279" i="21" l="1"/>
  <c r="V280" i="21" l="1"/>
  <c r="V281" i="21" l="1"/>
  <c r="V282" i="21" l="1"/>
  <c r="V283" i="21" l="1"/>
  <c r="V284" i="21" l="1"/>
  <c r="V285" i="21" l="1"/>
  <c r="V286" i="21" l="1"/>
  <c r="V287" i="21" l="1"/>
  <c r="V288" i="21" l="1"/>
  <c r="V289" i="21" l="1"/>
  <c r="V290" i="21" l="1"/>
  <c r="V291" i="21" l="1"/>
  <c r="V292" i="21" l="1"/>
  <c r="V293" i="21" l="1"/>
  <c r="V294" i="21" l="1"/>
  <c r="V295" i="21" l="1"/>
  <c r="V296" i="21" l="1"/>
  <c r="V297" i="21" l="1"/>
  <c r="V298" i="21" l="1"/>
  <c r="V299" i="21" l="1"/>
  <c r="V300" i="21" l="1"/>
  <c r="V301" i="21" l="1"/>
  <c r="V302" i="21" l="1"/>
  <c r="V303" i="21" l="1"/>
  <c r="V304" i="21" l="1"/>
  <c r="V305" i="21" l="1"/>
  <c r="V306" i="21" l="1"/>
  <c r="V307" i="21" l="1"/>
  <c r="V308" i="21" l="1"/>
  <c r="V309" i="21" l="1"/>
  <c r="V310" i="21" l="1"/>
  <c r="V311" i="21" l="1"/>
  <c r="V312" i="21" l="1"/>
  <c r="V313" i="21" l="1"/>
  <c r="V314" i="21" l="1"/>
  <c r="V315" i="21" l="1"/>
  <c r="V316" i="21" l="1"/>
  <c r="V317" i="21" l="1"/>
  <c r="V318" i="21" l="1"/>
  <c r="V319" i="21" l="1"/>
  <c r="V320" i="21" l="1"/>
  <c r="V321" i="21" l="1"/>
  <c r="V322" i="21" l="1"/>
  <c r="V323" i="21" l="1"/>
  <c r="V324" i="21" l="1"/>
  <c r="V325" i="21" l="1"/>
  <c r="V326" i="21" l="1"/>
  <c r="V327" i="21" l="1"/>
  <c r="V328" i="21" l="1"/>
  <c r="V329" i="21" l="1"/>
  <c r="V330" i="21" l="1"/>
  <c r="V331" i="21" l="1"/>
  <c r="V332" i="21" l="1"/>
  <c r="V333" i="21" l="1"/>
  <c r="V334" i="21" l="1"/>
  <c r="V335" i="21" l="1"/>
  <c r="V336" i="21" l="1"/>
  <c r="V337" i="21" l="1"/>
  <c r="V338" i="21" l="1"/>
  <c r="V339" i="21" l="1"/>
  <c r="V340" i="21" l="1"/>
  <c r="V341" i="21" l="1"/>
  <c r="V342" i="21" l="1"/>
  <c r="V343" i="21" l="1"/>
  <c r="V344" i="21" l="1"/>
  <c r="V345" i="21" l="1"/>
  <c r="V346" i="21" l="1"/>
  <c r="V347" i="21" l="1"/>
  <c r="V348" i="21" l="1"/>
  <c r="V349" i="21" l="1"/>
  <c r="V350" i="21" l="1"/>
  <c r="V351" i="21" l="1"/>
  <c r="V352" i="21" l="1"/>
  <c r="V353" i="21" l="1"/>
  <c r="V354" i="21" l="1"/>
  <c r="V355" i="21" l="1"/>
  <c r="V356" i="21" l="1"/>
  <c r="V357" i="21" l="1"/>
  <c r="V358" i="21" l="1"/>
  <c r="V359" i="21" l="1"/>
  <c r="V360" i="21" l="1"/>
  <c r="V361" i="21" l="1"/>
  <c r="V362" i="21" l="1"/>
  <c r="V363" i="21" l="1"/>
  <c r="V364" i="21" l="1"/>
  <c r="V365" i="21" l="1"/>
  <c r="V366" i="21" l="1"/>
  <c r="V367" i="21" l="1"/>
  <c r="V368" i="21" l="1"/>
  <c r="V369" i="21" l="1"/>
  <c r="V370" i="21" l="1"/>
  <c r="V371" i="21" l="1"/>
  <c r="V372" i="21" l="1"/>
  <c r="V373" i="21" l="1"/>
  <c r="V374" i="21" l="1"/>
  <c r="V375" i="21" l="1"/>
  <c r="V376" i="21" l="1"/>
  <c r="V377" i="21" l="1"/>
  <c r="V378" i="21" l="1"/>
  <c r="V379" i="21" l="1"/>
  <c r="V380" i="21" l="1"/>
  <c r="V381" i="21" l="1"/>
  <c r="V382" i="21" l="1"/>
  <c r="V383" i="21" l="1"/>
  <c r="V384" i="21" l="1"/>
  <c r="V385" i="21" l="1"/>
  <c r="V386" i="21" l="1"/>
  <c r="V387" i="21" l="1"/>
  <c r="V388" i="21" l="1"/>
  <c r="V389" i="21" l="1"/>
  <c r="V390" i="21" l="1"/>
  <c r="V391" i="21" l="1"/>
  <c r="V392" i="21" l="1"/>
  <c r="V393" i="21" l="1"/>
  <c r="V394" i="21" l="1"/>
  <c r="V395" i="21" l="1"/>
  <c r="V396" i="21" l="1"/>
  <c r="V397" i="21" l="1"/>
  <c r="V398" i="21" l="1"/>
  <c r="V399" i="21" l="1"/>
  <c r="V400" i="21" l="1"/>
  <c r="V401" i="21" l="1"/>
  <c r="V402" i="21" l="1"/>
  <c r="V403" i="21" l="1"/>
  <c r="V404" i="21" l="1"/>
  <c r="V405" i="21" l="1"/>
  <c r="V406" i="21" l="1"/>
  <c r="V407" i="21" l="1"/>
  <c r="V408" i="21" l="1"/>
  <c r="V409" i="21" l="1"/>
  <c r="V410" i="21" l="1"/>
  <c r="V411" i="21" l="1"/>
  <c r="V412" i="21" l="1"/>
  <c r="V413" i="21" l="1"/>
  <c r="V414" i="21" l="1"/>
  <c r="V415" i="21" l="1"/>
  <c r="V416" i="21" l="1"/>
  <c r="V417" i="21" l="1"/>
  <c r="V418" i="21" l="1"/>
  <c r="V419" i="21" l="1"/>
  <c r="V420" i="21" l="1"/>
  <c r="V421" i="21" l="1"/>
  <c r="V422" i="21" l="1"/>
  <c r="V423" i="21" l="1"/>
  <c r="V424" i="21" l="1"/>
  <c r="V425" i="21" l="1"/>
  <c r="V426" i="21" l="1"/>
  <c r="V427" i="21" l="1"/>
  <c r="V428" i="21" l="1"/>
  <c r="V429" i="21" l="1"/>
  <c r="V430" i="21" l="1"/>
  <c r="V431" i="21" l="1"/>
  <c r="V432" i="21" l="1"/>
  <c r="V433" i="21" l="1"/>
  <c r="V434" i="21" l="1"/>
  <c r="V435" i="21" l="1"/>
  <c r="V436" i="21" l="1"/>
  <c r="V437" i="21" l="1"/>
  <c r="V438" i="21" l="1"/>
  <c r="V439" i="21" l="1"/>
  <c r="V440" i="21" l="1"/>
  <c r="V441" i="21" l="1"/>
  <c r="V442" i="21" l="1"/>
  <c r="V443" i="21" l="1"/>
  <c r="V444" i="21" l="1"/>
  <c r="V445" i="21" l="1"/>
  <c r="V446" i="21" l="1"/>
  <c r="V447" i="21" l="1"/>
  <c r="V448" i="21" l="1"/>
  <c r="V449" i="21" l="1"/>
  <c r="V450" i="21" l="1"/>
  <c r="V451" i="21" l="1"/>
  <c r="V452" i="21" l="1"/>
  <c r="V453" i="21" l="1"/>
  <c r="V454" i="21" l="1"/>
  <c r="V455" i="21" l="1"/>
  <c r="V456" i="21" l="1"/>
  <c r="V457" i="21" l="1"/>
  <c r="V458" i="21" l="1"/>
  <c r="V459" i="21" l="1"/>
  <c r="V460" i="21" l="1"/>
  <c r="V461" i="21" l="1"/>
  <c r="V462" i="21" l="1"/>
  <c r="V463" i="21" l="1"/>
  <c r="V464" i="21" l="1"/>
  <c r="V465" i="21" l="1"/>
  <c r="V466" i="21" l="1"/>
  <c r="V467" i="21" l="1"/>
  <c r="V468" i="21" l="1"/>
  <c r="V469" i="21" l="1"/>
  <c r="V470" i="21" l="1"/>
  <c r="V471" i="21" l="1"/>
  <c r="V472" i="21" l="1"/>
  <c r="V473" i="21" l="1"/>
  <c r="V474" i="21" l="1"/>
  <c r="V475" i="21" l="1"/>
  <c r="V476" i="21" l="1"/>
  <c r="V477" i="21" l="1"/>
  <c r="V478" i="21" l="1"/>
  <c r="V479" i="21" l="1"/>
  <c r="V480" i="21" l="1"/>
  <c r="V481" i="21" l="1"/>
  <c r="V482" i="21" l="1"/>
  <c r="V483" i="21" l="1"/>
  <c r="V484" i="21" l="1"/>
  <c r="V485" i="21" l="1"/>
  <c r="V486" i="21" l="1"/>
  <c r="V487" i="21" l="1"/>
  <c r="V488" i="21" l="1"/>
  <c r="V489" i="21" l="1"/>
  <c r="V490" i="21" l="1"/>
  <c r="V491" i="21" l="1"/>
  <c r="V492" i="21" l="1"/>
  <c r="V493" i="21" l="1"/>
  <c r="V494" i="21" l="1"/>
  <c r="V495" i="21" l="1"/>
  <c r="V496" i="21" l="1"/>
  <c r="V497" i="21" l="1"/>
  <c r="V498" i="21" l="1"/>
  <c r="V499" i="21" l="1"/>
  <c r="V500" i="21" l="1"/>
  <c r="V501" i="21" l="1"/>
  <c r="V502" i="21" l="1"/>
  <c r="V503" i="21" l="1"/>
  <c r="V504" i="21" l="1"/>
  <c r="V505" i="21" l="1"/>
  <c r="V506" i="21" l="1"/>
  <c r="V507" i="21" l="1"/>
  <c r="V508" i="21" l="1"/>
  <c r="V509" i="21" l="1"/>
  <c r="V510" i="21" l="1"/>
  <c r="V511" i="21" l="1"/>
  <c r="V512" i="21" l="1"/>
  <c r="V513" i="21" l="1"/>
  <c r="V514" i="21" l="1"/>
  <c r="V515" i="21" l="1"/>
  <c r="V516" i="21" l="1"/>
  <c r="V517" i="21" l="1"/>
  <c r="V518" i="21" l="1"/>
  <c r="V519" i="21" l="1"/>
  <c r="V520" i="21" l="1"/>
  <c r="V521" i="21" l="1"/>
  <c r="V522" i="21" l="1"/>
  <c r="V523" i="21" l="1"/>
  <c r="V524" i="21" l="1"/>
  <c r="V525" i="21" l="1"/>
  <c r="V526" i="21" l="1"/>
  <c r="V527" i="21" l="1"/>
  <c r="V528" i="21" l="1"/>
  <c r="V529" i="21" l="1"/>
  <c r="V530" i="21" l="1"/>
  <c r="V531" i="21" l="1"/>
  <c r="V532" i="21" l="1"/>
  <c r="V533" i="21" l="1"/>
  <c r="V534" i="21" l="1"/>
  <c r="V535" i="21" l="1"/>
  <c r="V536" i="21" l="1"/>
  <c r="V537" i="21" l="1"/>
  <c r="V538" i="21" l="1"/>
  <c r="V539" i="21" l="1"/>
  <c r="V540" i="21" l="1"/>
  <c r="V541" i="21" l="1"/>
  <c r="V542" i="21" l="1"/>
  <c r="V543" i="21" l="1"/>
  <c r="V544" i="21" l="1"/>
  <c r="V545" i="21" l="1"/>
  <c r="V546" i="21" l="1"/>
  <c r="V547" i="21" l="1"/>
  <c r="V548" i="21" l="1"/>
  <c r="V549" i="21" l="1"/>
  <c r="V550" i="21" l="1"/>
  <c r="V551" i="21" l="1"/>
  <c r="V552" i="21" l="1"/>
  <c r="V553" i="21" l="1"/>
  <c r="V554" i="21" l="1"/>
  <c r="V555" i="21" l="1"/>
  <c r="V556" i="21" l="1"/>
  <c r="V557" i="21" l="1"/>
  <c r="V558" i="21" l="1"/>
  <c r="V559" i="21" l="1"/>
  <c r="V560" i="21" l="1"/>
  <c r="V561" i="21" l="1"/>
  <c r="V562" i="21" l="1"/>
  <c r="V563" i="21" l="1"/>
  <c r="V564" i="21" l="1"/>
  <c r="V565" i="21" l="1"/>
  <c r="V566" i="21" l="1"/>
  <c r="V567" i="21" l="1"/>
  <c r="V568" i="21" l="1"/>
  <c r="V569" i="21" l="1"/>
  <c r="V570" i="21" l="1"/>
  <c r="V571" i="21" l="1"/>
  <c r="V572" i="21" l="1"/>
  <c r="V573" i="21" l="1"/>
  <c r="V574" i="21" l="1"/>
  <c r="V575" i="21" l="1"/>
  <c r="V576" i="21" l="1"/>
  <c r="V577" i="21" l="1"/>
  <c r="V578" i="21" l="1"/>
  <c r="V579" i="21" l="1"/>
  <c r="V580" i="21" l="1"/>
  <c r="V581" i="21" l="1"/>
  <c r="V582" i="21" l="1"/>
  <c r="V583" i="21" l="1"/>
  <c r="V584" i="21" l="1"/>
  <c r="V585" i="21" l="1"/>
  <c r="V586" i="21" l="1"/>
  <c r="V587" i="21" l="1"/>
  <c r="V588" i="21" l="1"/>
  <c r="V589" i="21" l="1"/>
  <c r="V590" i="21" l="1"/>
  <c r="V591" i="21" l="1"/>
  <c r="V592" i="21" l="1"/>
  <c r="V593" i="21" l="1"/>
  <c r="V594" i="21" l="1"/>
  <c r="V595" i="21" l="1"/>
  <c r="V596" i="21" l="1"/>
  <c r="V597" i="21" l="1"/>
  <c r="V598" i="21" l="1"/>
  <c r="V599" i="21" l="1"/>
  <c r="V600" i="21" l="1"/>
  <c r="V601" i="21" l="1"/>
  <c r="V602" i="21" l="1"/>
  <c r="V603" i="21" l="1"/>
  <c r="V604" i="21" l="1"/>
  <c r="V605" i="21" l="1"/>
  <c r="V606" i="21" l="1"/>
  <c r="V607" i="21" l="1"/>
  <c r="V608" i="21" l="1"/>
  <c r="V609" i="21" l="1"/>
  <c r="V610" i="21" l="1"/>
  <c r="V611" i="21" l="1"/>
  <c r="V612" i="21" l="1"/>
  <c r="V613" i="21" l="1"/>
  <c r="V614" i="21" l="1"/>
  <c r="V615" i="21" l="1"/>
  <c r="V616" i="21" l="1"/>
  <c r="V617" i="21" l="1"/>
  <c r="V618" i="21" l="1"/>
  <c r="V619" i="21" l="1"/>
  <c r="V620" i="21" l="1"/>
  <c r="V621" i="21" l="1"/>
  <c r="V622" i="21" l="1"/>
  <c r="V623" i="21" l="1"/>
  <c r="V624" i="21" l="1"/>
  <c r="V625" i="21" l="1"/>
  <c r="V626" i="21" l="1"/>
  <c r="V627" i="21" l="1"/>
  <c r="V628" i="21" l="1"/>
  <c r="V629" i="21" l="1"/>
  <c r="V630" i="21" l="1"/>
  <c r="V631" i="21" l="1"/>
  <c r="V632" i="21" l="1"/>
  <c r="V633" i="21" l="1"/>
  <c r="V634" i="21" l="1"/>
  <c r="V635" i="21" l="1"/>
  <c r="V636" i="21" l="1"/>
  <c r="V637" i="21" l="1"/>
  <c r="V638" i="21" l="1"/>
  <c r="V639" i="21" l="1"/>
  <c r="V640" i="21" l="1"/>
  <c r="V641" i="21" l="1"/>
  <c r="V642" i="21" l="1"/>
  <c r="V643" i="21" l="1"/>
  <c r="V644" i="21" l="1"/>
  <c r="V645" i="21" l="1"/>
  <c r="V646" i="21" l="1"/>
  <c r="V647" i="21" l="1"/>
  <c r="V648" i="21" l="1"/>
  <c r="V649" i="21" l="1"/>
  <c r="V650" i="21" l="1"/>
  <c r="V651" i="21" l="1"/>
  <c r="V652" i="21" l="1"/>
  <c r="V653" i="21" l="1"/>
  <c r="V654" i="21" l="1"/>
  <c r="V655" i="21" l="1"/>
  <c r="V656" i="21" l="1"/>
  <c r="V657" i="21" l="1"/>
  <c r="V658" i="21" l="1"/>
  <c r="V659" i="21" l="1"/>
  <c r="V660" i="21" l="1"/>
  <c r="V661" i="21" l="1"/>
  <c r="V662" i="21" l="1"/>
  <c r="V663" i="21" l="1"/>
  <c r="V664" i="21" l="1"/>
  <c r="V665" i="21" l="1"/>
  <c r="V666" i="21" l="1"/>
  <c r="V667" i="21" l="1"/>
  <c r="V668" i="21" l="1"/>
  <c r="V669" i="21" l="1"/>
  <c r="V670" i="21" l="1"/>
  <c r="V671" i="21" l="1"/>
  <c r="V672" i="21" l="1"/>
  <c r="V673" i="21" l="1"/>
  <c r="V674" i="21" l="1"/>
  <c r="V675" i="21" l="1"/>
  <c r="V676" i="21" l="1"/>
  <c r="V677" i="21" l="1"/>
  <c r="V678" i="21" l="1"/>
  <c r="V679" i="21" l="1"/>
  <c r="V680" i="21" l="1"/>
  <c r="V681" i="21" l="1"/>
  <c r="V682" i="21" l="1"/>
  <c r="V683" i="21" l="1"/>
  <c r="V684" i="21" l="1"/>
  <c r="V685" i="21" l="1"/>
  <c r="V686" i="21" l="1"/>
  <c r="V687" i="21" l="1"/>
  <c r="V688" i="21" l="1"/>
  <c r="V689" i="21" l="1"/>
  <c r="V690" i="21" l="1"/>
  <c r="V691" i="21" l="1"/>
  <c r="V692" i="21" l="1"/>
  <c r="V693" i="21" l="1"/>
  <c r="V694" i="21" l="1"/>
  <c r="V695" i="21" l="1"/>
  <c r="V696" i="21" l="1"/>
  <c r="V697" i="21" l="1"/>
  <c r="V698" i="21" l="1"/>
  <c r="V699" i="21" l="1"/>
  <c r="V700" i="21" l="1"/>
  <c r="V701" i="21" l="1"/>
  <c r="V702" i="21" l="1"/>
  <c r="V703" i="21" l="1"/>
  <c r="V704" i="21" l="1"/>
  <c r="V705" i="21" l="1"/>
  <c r="V706" i="21" l="1"/>
  <c r="V707" i="21" l="1"/>
  <c r="V708" i="21" l="1"/>
  <c r="V709" i="21" l="1"/>
  <c r="V710" i="21" l="1"/>
  <c r="V711" i="21" l="1"/>
  <c r="V712" i="21" l="1"/>
  <c r="V713" i="21" l="1"/>
  <c r="V714" i="21" l="1"/>
  <c r="V715" i="21" l="1"/>
  <c r="V716" i="21" l="1"/>
  <c r="V717" i="21" l="1"/>
  <c r="V718" i="21" l="1"/>
  <c r="V719" i="21" l="1"/>
  <c r="V720" i="21" l="1"/>
  <c r="V721" i="21" l="1"/>
  <c r="V722" i="21" l="1"/>
  <c r="V723" i="21" l="1"/>
  <c r="V724" i="21" l="1"/>
  <c r="V725" i="21" l="1"/>
  <c r="V726" i="21" l="1"/>
  <c r="V727" i="21" l="1"/>
  <c r="V728" i="21" l="1"/>
  <c r="V729" i="21" l="1"/>
  <c r="V730" i="21" l="1"/>
  <c r="V731" i="21" l="1"/>
  <c r="V732" i="21" l="1"/>
  <c r="V733" i="21" l="1"/>
  <c r="V734" i="21" l="1"/>
  <c r="V735" i="21" l="1"/>
  <c r="V736" i="21" l="1"/>
  <c r="V737" i="21" l="1"/>
  <c r="V738" i="21" l="1"/>
  <c r="V739" i="21" l="1"/>
  <c r="V740" i="21" l="1"/>
  <c r="V741" i="21" l="1"/>
  <c r="V742" i="21" l="1"/>
  <c r="V743" i="21" l="1"/>
  <c r="V744" i="21" l="1"/>
  <c r="V745" i="21" l="1"/>
  <c r="V746" i="21" l="1"/>
  <c r="V747" i="21" l="1"/>
  <c r="V748" i="21" l="1"/>
  <c r="V749" i="21" l="1"/>
  <c r="V750" i="21" l="1"/>
  <c r="V751" i="21" l="1"/>
  <c r="V752" i="21" l="1"/>
  <c r="V753" i="21" l="1"/>
  <c r="V754" i="21" l="1"/>
  <c r="V755" i="21" l="1"/>
  <c r="V756" i="21" l="1"/>
  <c r="V757" i="21" l="1"/>
  <c r="V758" i="21" l="1"/>
  <c r="V759" i="21" l="1"/>
  <c r="V760" i="21" l="1"/>
  <c r="V761" i="21" l="1"/>
  <c r="V762" i="21" l="1"/>
  <c r="V763" i="21" l="1"/>
  <c r="V764" i="21" l="1"/>
  <c r="V765" i="21" l="1"/>
  <c r="V766" i="21" l="1"/>
  <c r="V767" i="21" l="1"/>
  <c r="V768" i="21" l="1"/>
  <c r="V769" i="21" l="1"/>
  <c r="V770" i="21" l="1"/>
  <c r="V771" i="21" l="1"/>
  <c r="V772" i="21" l="1"/>
  <c r="V773" i="21" l="1"/>
  <c r="V774" i="21" l="1"/>
  <c r="V775" i="21" l="1"/>
  <c r="V776" i="21" l="1"/>
  <c r="V777" i="21" l="1"/>
  <c r="V778" i="21" l="1"/>
  <c r="V779" i="21" l="1"/>
  <c r="V780" i="21" l="1"/>
  <c r="V781" i="21" l="1"/>
  <c r="V782" i="21" l="1"/>
  <c r="V783" i="21" l="1"/>
  <c r="V784" i="21" l="1"/>
  <c r="V785" i="21" l="1"/>
  <c r="V786" i="21" l="1"/>
  <c r="V787" i="21" l="1"/>
  <c r="V788" i="21" l="1"/>
  <c r="V789" i="21" l="1"/>
  <c r="V790" i="21" l="1"/>
  <c r="V791" i="21" l="1"/>
  <c r="V792" i="21" l="1"/>
  <c r="V793" i="21" l="1"/>
  <c r="V794" i="21" l="1"/>
  <c r="V795" i="21" l="1"/>
  <c r="V796" i="21" l="1"/>
  <c r="V797" i="21" l="1"/>
  <c r="V798" i="21" l="1"/>
  <c r="V799" i="21" l="1"/>
  <c r="V800" i="21" l="1"/>
  <c r="V801" i="21" l="1"/>
  <c r="V802" i="21" l="1"/>
  <c r="V803" i="21" l="1"/>
  <c r="V804" i="21" l="1"/>
  <c r="V805" i="21" l="1"/>
  <c r="V806" i="21" l="1"/>
  <c r="V807" i="21" l="1"/>
  <c r="V808" i="21" l="1"/>
  <c r="V809" i="21" l="1"/>
  <c r="V810" i="21" l="1"/>
  <c r="V811" i="21" l="1"/>
  <c r="V812" i="21" l="1"/>
  <c r="V813" i="21" l="1"/>
  <c r="V814" i="21" l="1"/>
  <c r="V815" i="21" l="1"/>
  <c r="V816" i="21" l="1"/>
  <c r="V817" i="21" l="1"/>
  <c r="V818" i="21" l="1"/>
  <c r="V819" i="21" l="1"/>
  <c r="V820" i="21" l="1"/>
  <c r="V821" i="21" l="1"/>
  <c r="V822" i="21" l="1"/>
  <c r="V823" i="21" l="1"/>
  <c r="V824" i="21" l="1"/>
  <c r="V825" i="21" l="1"/>
  <c r="V826" i="21" l="1"/>
  <c r="V827" i="21" l="1"/>
  <c r="V828" i="21" l="1"/>
  <c r="V829" i="21" l="1"/>
  <c r="V830" i="21" l="1"/>
  <c r="V831" i="21" l="1"/>
  <c r="V832" i="21" l="1"/>
  <c r="V833" i="21" l="1"/>
  <c r="V834" i="21" l="1"/>
  <c r="V835" i="21" l="1"/>
  <c r="V836" i="21" l="1"/>
  <c r="V837" i="21" l="1"/>
  <c r="V838" i="21" l="1"/>
  <c r="V839" i="21" l="1"/>
  <c r="V840" i="21" l="1"/>
  <c r="V841" i="21" l="1"/>
  <c r="V842" i="21" l="1"/>
  <c r="V843" i="21" l="1"/>
  <c r="V844" i="21" l="1"/>
  <c r="V845" i="21" l="1"/>
  <c r="V846" i="21" l="1"/>
  <c r="V847" i="21" l="1"/>
  <c r="V848" i="21" l="1"/>
  <c r="V849" i="21" l="1"/>
  <c r="V850" i="21" l="1"/>
  <c r="V851" i="21" l="1"/>
  <c r="V852" i="21" l="1"/>
  <c r="V853" i="21" l="1"/>
  <c r="V854" i="21" l="1"/>
  <c r="V855" i="21" l="1"/>
  <c r="V856" i="21" l="1"/>
  <c r="V857" i="21" l="1"/>
  <c r="V858" i="21" l="1"/>
  <c r="V859" i="21" l="1"/>
  <c r="V860" i="21" l="1"/>
  <c r="V861" i="21" l="1"/>
  <c r="V862" i="21" l="1"/>
  <c r="V863" i="21" l="1"/>
  <c r="V864" i="21" l="1"/>
  <c r="V865" i="21" l="1"/>
  <c r="V866" i="21" l="1"/>
  <c r="V867" i="21" l="1"/>
  <c r="V868" i="21" l="1"/>
  <c r="V869" i="21" l="1"/>
  <c r="V870" i="21" l="1"/>
  <c r="V871" i="21" l="1"/>
  <c r="V872" i="21" l="1"/>
  <c r="V873" i="21" l="1"/>
  <c r="V874" i="21" l="1"/>
  <c r="V875" i="21" l="1"/>
  <c r="V876" i="21" l="1"/>
  <c r="V877" i="21" l="1"/>
  <c r="V878" i="21" l="1"/>
  <c r="V879" i="21" l="1"/>
  <c r="V880" i="21" l="1"/>
  <c r="V881" i="21" l="1"/>
  <c r="V882" i="21" l="1"/>
  <c r="V883" i="21" l="1"/>
  <c r="V884" i="21" l="1"/>
  <c r="V885" i="21" l="1"/>
  <c r="V886" i="21" l="1"/>
  <c r="V887" i="21" l="1"/>
  <c r="V888" i="21" l="1"/>
  <c r="V889" i="21" l="1"/>
  <c r="V890" i="21" l="1"/>
  <c r="V891" i="21" l="1"/>
  <c r="V892" i="21" l="1"/>
  <c r="V893" i="21" l="1"/>
  <c r="V894" i="21" l="1"/>
  <c r="V895" i="21" l="1"/>
  <c r="V896" i="21" l="1"/>
  <c r="V897" i="21" l="1"/>
  <c r="V898" i="21" l="1"/>
  <c r="V899" i="21" l="1"/>
  <c r="V900" i="21" l="1"/>
  <c r="V901" i="21" l="1"/>
  <c r="V902" i="21" l="1"/>
  <c r="V903" i="21" l="1"/>
  <c r="V904" i="21" l="1"/>
  <c r="V905" i="21" l="1"/>
  <c r="V906" i="21" l="1"/>
  <c r="V907" i="21" l="1"/>
  <c r="V908" i="21" l="1"/>
  <c r="V909" i="21" l="1"/>
  <c r="V910" i="21" l="1"/>
  <c r="V911" i="21" l="1"/>
  <c r="V912" i="21" l="1"/>
  <c r="V913" i="21" l="1"/>
  <c r="V914" i="21" l="1"/>
  <c r="V915" i="21" l="1"/>
  <c r="V916" i="21" l="1"/>
  <c r="V917" i="21" l="1"/>
  <c r="V918" i="21" l="1"/>
  <c r="V919" i="21" l="1"/>
  <c r="V920" i="21" l="1"/>
  <c r="V921" i="21" l="1"/>
  <c r="V922" i="21" l="1"/>
  <c r="V923" i="21" l="1"/>
  <c r="V924" i="21" l="1"/>
  <c r="V925" i="21" l="1"/>
  <c r="V926" i="21" l="1"/>
  <c r="V927" i="21" l="1"/>
  <c r="V928" i="21" l="1"/>
  <c r="V929" i="21" l="1"/>
  <c r="V930" i="21" l="1"/>
  <c r="V931" i="21" l="1"/>
  <c r="V932" i="21" l="1"/>
  <c r="V933" i="21" l="1"/>
  <c r="V934" i="21" l="1"/>
  <c r="V935" i="21" l="1"/>
  <c r="V936" i="21" l="1"/>
  <c r="V937" i="21" l="1"/>
  <c r="V938" i="21" l="1"/>
  <c r="V939" i="21" l="1"/>
  <c r="V940" i="21" l="1"/>
  <c r="V941" i="21" l="1"/>
  <c r="V942" i="21" l="1"/>
  <c r="V943" i="21" l="1"/>
  <c r="V944" i="21" l="1"/>
  <c r="V945" i="21" l="1"/>
  <c r="V946" i="21" l="1"/>
  <c r="V947" i="21" l="1"/>
  <c r="V948" i="21" l="1"/>
  <c r="V949" i="21" l="1"/>
  <c r="V950" i="21" l="1"/>
  <c r="V951" i="21" l="1"/>
  <c r="V952" i="21" l="1"/>
  <c r="V953" i="21" l="1"/>
  <c r="V954" i="21" l="1"/>
  <c r="V955" i="21" l="1"/>
  <c r="V956" i="21" l="1"/>
  <c r="V957" i="21" l="1"/>
  <c r="V958" i="21" l="1"/>
  <c r="V959" i="21" l="1"/>
  <c r="V960" i="21" l="1"/>
  <c r="V961" i="21" l="1"/>
  <c r="B51" i="17" l="1"/>
  <c r="B27" i="17"/>
  <c r="B24" i="17"/>
  <c r="G21" i="17" s="1"/>
  <c r="E22" i="17"/>
  <c r="N21" i="17" l="1"/>
  <c r="L21" i="17"/>
  <c r="W22" i="17"/>
  <c r="E23" i="17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E49" i="17" s="1"/>
  <c r="E50" i="17" s="1"/>
  <c r="E51" i="17" s="1"/>
  <c r="E52" i="17" s="1"/>
  <c r="E53" i="17" s="1"/>
  <c r="E54" i="17" s="1"/>
  <c r="E55" i="17" s="1"/>
  <c r="E56" i="17" s="1"/>
  <c r="E57" i="17" s="1"/>
  <c r="E58" i="17" s="1"/>
  <c r="E59" i="17" s="1"/>
  <c r="E60" i="17" s="1"/>
  <c r="E61" i="17" s="1"/>
  <c r="E62" i="17" s="1"/>
  <c r="E63" i="17" s="1"/>
  <c r="E64" i="17" s="1"/>
  <c r="E65" i="17" s="1"/>
  <c r="E66" i="17" s="1"/>
  <c r="E67" i="17" s="1"/>
  <c r="E68" i="17" s="1"/>
  <c r="E69" i="17" s="1"/>
  <c r="E70" i="17" s="1"/>
  <c r="E71" i="17" s="1"/>
  <c r="E72" i="17" s="1"/>
  <c r="E73" i="17" s="1"/>
  <c r="E74" i="17" s="1"/>
  <c r="E75" i="17" s="1"/>
  <c r="E76" i="17" s="1"/>
  <c r="E77" i="17" s="1"/>
  <c r="E78" i="17" s="1"/>
  <c r="E79" i="17" s="1"/>
  <c r="E80" i="17" s="1"/>
  <c r="E81" i="17" s="1"/>
  <c r="E82" i="17" s="1"/>
  <c r="E83" i="17" s="1"/>
  <c r="E84" i="17" s="1"/>
  <c r="E85" i="17" s="1"/>
  <c r="E86" i="17" s="1"/>
  <c r="E87" i="17" s="1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E100" i="17" s="1"/>
  <c r="E101" i="17" s="1"/>
  <c r="E102" i="17" s="1"/>
  <c r="E103" i="17" s="1"/>
  <c r="E104" i="17" s="1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E119" i="17" s="1"/>
  <c r="E120" i="17" s="1"/>
  <c r="E121" i="17" s="1"/>
  <c r="E122" i="17" s="1"/>
  <c r="E123" i="17" s="1"/>
  <c r="E124" i="17" s="1"/>
  <c r="E125" i="17" s="1"/>
  <c r="E126" i="17" s="1"/>
  <c r="E127" i="17" s="1"/>
  <c r="E128" i="17" s="1"/>
  <c r="E129" i="17" s="1"/>
  <c r="E130" i="17" s="1"/>
  <c r="E131" i="17" s="1"/>
  <c r="E132" i="17" s="1"/>
  <c r="E133" i="17" s="1"/>
  <c r="E134" i="17" s="1"/>
  <c r="E135" i="17" s="1"/>
  <c r="E136" i="17" s="1"/>
  <c r="E137" i="17" s="1"/>
  <c r="E138" i="17" s="1"/>
  <c r="E139" i="17" s="1"/>
  <c r="E140" i="17" s="1"/>
  <c r="E141" i="17" s="1"/>
  <c r="E142" i="17" s="1"/>
  <c r="E143" i="17" s="1"/>
  <c r="E144" i="17" s="1"/>
  <c r="E145" i="17" s="1"/>
  <c r="E146" i="17" s="1"/>
  <c r="E147" i="17" s="1"/>
  <c r="E148" i="17" s="1"/>
  <c r="E149" i="17" s="1"/>
  <c r="E150" i="17" s="1"/>
  <c r="E151" i="17" s="1"/>
  <c r="E152" i="17" s="1"/>
  <c r="E153" i="17" s="1"/>
  <c r="E154" i="17" s="1"/>
  <c r="E155" i="17" s="1"/>
  <c r="E156" i="17" s="1"/>
  <c r="E157" i="17" s="1"/>
  <c r="E158" i="17" s="1"/>
  <c r="E159" i="17" s="1"/>
  <c r="E160" i="17" s="1"/>
  <c r="E161" i="17" s="1"/>
  <c r="E162" i="17" s="1"/>
  <c r="E163" i="17" s="1"/>
  <c r="E164" i="17" s="1"/>
  <c r="E165" i="17" s="1"/>
  <c r="E166" i="17" s="1"/>
  <c r="E167" i="17" s="1"/>
  <c r="E168" i="17" s="1"/>
  <c r="E169" i="17" s="1"/>
  <c r="E170" i="17" s="1"/>
  <c r="E171" i="17" s="1"/>
  <c r="E172" i="17" s="1"/>
  <c r="E173" i="17" s="1"/>
  <c r="E174" i="17" s="1"/>
  <c r="E175" i="17" s="1"/>
  <c r="E176" i="17" s="1"/>
  <c r="E177" i="17" s="1"/>
  <c r="E178" i="17" s="1"/>
  <c r="E179" i="17" s="1"/>
  <c r="E180" i="17" s="1"/>
  <c r="E181" i="17" s="1"/>
  <c r="E182" i="17" s="1"/>
  <c r="E183" i="17" s="1"/>
  <c r="E184" i="17" s="1"/>
  <c r="E185" i="17" s="1"/>
  <c r="E186" i="17" s="1"/>
  <c r="E187" i="17" s="1"/>
  <c r="E188" i="17" s="1"/>
  <c r="E189" i="17" s="1"/>
  <c r="E190" i="17" s="1"/>
  <c r="E191" i="17" s="1"/>
  <c r="E192" i="17" s="1"/>
  <c r="E193" i="17" s="1"/>
  <c r="E194" i="17" s="1"/>
  <c r="E195" i="17" s="1"/>
  <c r="E196" i="17" s="1"/>
  <c r="E197" i="17" s="1"/>
  <c r="E198" i="17" s="1"/>
  <c r="E199" i="17" s="1"/>
  <c r="E200" i="17" s="1"/>
  <c r="E201" i="17" s="1"/>
  <c r="E202" i="17" s="1"/>
  <c r="E203" i="17" s="1"/>
  <c r="E204" i="17" s="1"/>
  <c r="E205" i="17" s="1"/>
  <c r="E206" i="17" s="1"/>
  <c r="E207" i="17" s="1"/>
  <c r="E208" i="17" s="1"/>
  <c r="E209" i="17" s="1"/>
  <c r="E210" i="17" s="1"/>
  <c r="E211" i="17" s="1"/>
  <c r="E212" i="17" s="1"/>
  <c r="E213" i="17" s="1"/>
  <c r="E214" i="17" s="1"/>
  <c r="E215" i="17" s="1"/>
  <c r="E216" i="17" s="1"/>
  <c r="E217" i="17" s="1"/>
  <c r="E218" i="17" s="1"/>
  <c r="E219" i="17" s="1"/>
  <c r="E220" i="17" s="1"/>
  <c r="E221" i="17" s="1"/>
  <c r="E222" i="17" s="1"/>
  <c r="E223" i="17" s="1"/>
  <c r="E224" i="17" s="1"/>
  <c r="E225" i="17" s="1"/>
  <c r="E226" i="17" s="1"/>
  <c r="E227" i="17" s="1"/>
  <c r="E228" i="17" s="1"/>
  <c r="E229" i="17" s="1"/>
  <c r="E230" i="17" s="1"/>
  <c r="E231" i="17" s="1"/>
  <c r="E232" i="17" s="1"/>
  <c r="E233" i="17" s="1"/>
  <c r="E234" i="17" s="1"/>
  <c r="E235" i="17" s="1"/>
  <c r="E236" i="17" s="1"/>
  <c r="E237" i="17" s="1"/>
  <c r="E238" i="17" s="1"/>
  <c r="E239" i="17" s="1"/>
  <c r="E240" i="17" s="1"/>
  <c r="E241" i="17" s="1"/>
  <c r="E242" i="17" s="1"/>
  <c r="E243" i="17" s="1"/>
  <c r="E244" i="17" s="1"/>
  <c r="E245" i="17" s="1"/>
  <c r="E246" i="17" s="1"/>
  <c r="E247" i="17" s="1"/>
  <c r="E248" i="17" s="1"/>
  <c r="E249" i="17" s="1"/>
  <c r="E250" i="17" s="1"/>
  <c r="E251" i="17" s="1"/>
  <c r="E252" i="17" s="1"/>
  <c r="E253" i="17" s="1"/>
  <c r="E254" i="17" s="1"/>
  <c r="E255" i="17" s="1"/>
  <c r="E256" i="17" s="1"/>
  <c r="E257" i="17" s="1"/>
  <c r="E258" i="17" s="1"/>
  <c r="E259" i="17" s="1"/>
  <c r="E260" i="17" s="1"/>
  <c r="E261" i="17" s="1"/>
  <c r="E262" i="17" s="1"/>
  <c r="E263" i="17" s="1"/>
  <c r="E264" i="17" s="1"/>
  <c r="E265" i="17" s="1"/>
  <c r="E266" i="17" s="1"/>
  <c r="E267" i="17" s="1"/>
  <c r="E268" i="17" s="1"/>
  <c r="E269" i="17" s="1"/>
  <c r="E270" i="17" s="1"/>
  <c r="E271" i="17" s="1"/>
  <c r="E272" i="17" s="1"/>
  <c r="E273" i="17" s="1"/>
  <c r="E274" i="17" s="1"/>
  <c r="E275" i="17" s="1"/>
  <c r="E276" i="17" s="1"/>
  <c r="E277" i="17" s="1"/>
  <c r="E278" i="17" s="1"/>
  <c r="E279" i="17" s="1"/>
  <c r="E280" i="17" s="1"/>
  <c r="E281" i="17" s="1"/>
  <c r="E282" i="17" s="1"/>
  <c r="E283" i="17" s="1"/>
  <c r="E284" i="17" s="1"/>
  <c r="E285" i="17" s="1"/>
  <c r="E286" i="17" s="1"/>
  <c r="E287" i="17" s="1"/>
  <c r="E288" i="17" s="1"/>
  <c r="E289" i="17" s="1"/>
  <c r="E290" i="17" s="1"/>
  <c r="E291" i="17" s="1"/>
  <c r="E292" i="17" s="1"/>
  <c r="E293" i="17" s="1"/>
  <c r="E294" i="17" s="1"/>
  <c r="E295" i="17" s="1"/>
  <c r="E296" i="17" s="1"/>
  <c r="E297" i="17" s="1"/>
  <c r="E298" i="17" s="1"/>
  <c r="E299" i="17" s="1"/>
  <c r="E300" i="17" s="1"/>
  <c r="E301" i="17" s="1"/>
  <c r="E302" i="17" s="1"/>
  <c r="K21" i="17"/>
  <c r="V22" i="17"/>
  <c r="G22" i="17"/>
  <c r="N22" i="17" s="1"/>
  <c r="F21" i="17"/>
  <c r="W21" i="17" s="1"/>
  <c r="O21" i="17"/>
  <c r="C10" i="16"/>
  <c r="C9" i="16"/>
  <c r="C8" i="16"/>
  <c r="Q43" i="16"/>
  <c r="M14" i="16" s="1"/>
  <c r="P43" i="16"/>
  <c r="L14" i="16" s="1"/>
  <c r="T15" i="16"/>
  <c r="S15" i="16"/>
  <c r="S14" i="16"/>
  <c r="S7" i="16"/>
  <c r="V23" i="17" l="1"/>
  <c r="P21" i="17"/>
  <c r="Q21" i="17"/>
  <c r="K22" i="17"/>
  <c r="L22" i="17"/>
  <c r="O22" i="17"/>
  <c r="P22" i="17" s="1"/>
  <c r="V24" i="17"/>
  <c r="F22" i="17"/>
  <c r="C4" i="16"/>
  <c r="C3" i="16"/>
  <c r="G14" i="16" s="1"/>
  <c r="I50" i="15"/>
  <c r="H50" i="15"/>
  <c r="G50" i="15"/>
  <c r="I49" i="15"/>
  <c r="H49" i="15"/>
  <c r="G49" i="15"/>
  <c r="I48" i="15"/>
  <c r="H48" i="15"/>
  <c r="G48" i="15"/>
  <c r="I47" i="15"/>
  <c r="H47" i="15"/>
  <c r="G47" i="15"/>
  <c r="I46" i="15"/>
  <c r="H46" i="15"/>
  <c r="G46" i="15"/>
  <c r="I45" i="15"/>
  <c r="H45" i="15"/>
  <c r="G45" i="15"/>
  <c r="I44" i="15"/>
  <c r="H44" i="15"/>
  <c r="G44" i="15"/>
  <c r="I43" i="15"/>
  <c r="H43" i="15"/>
  <c r="G43" i="15"/>
  <c r="I42" i="15"/>
  <c r="H42" i="15"/>
  <c r="G42" i="15"/>
  <c r="I41" i="15"/>
  <c r="H41" i="15"/>
  <c r="G41" i="15"/>
  <c r="I40" i="15"/>
  <c r="H40" i="15"/>
  <c r="G40" i="15"/>
  <c r="I39" i="15"/>
  <c r="H39" i="15"/>
  <c r="G39" i="15"/>
  <c r="I38" i="15"/>
  <c r="H38" i="15"/>
  <c r="G38" i="15"/>
  <c r="I37" i="15"/>
  <c r="H37" i="15"/>
  <c r="G37" i="15"/>
  <c r="I36" i="15"/>
  <c r="H36" i="15"/>
  <c r="G36" i="15"/>
  <c r="I35" i="15"/>
  <c r="H35" i="15"/>
  <c r="G35" i="15"/>
  <c r="I34" i="15"/>
  <c r="H34" i="15"/>
  <c r="G34" i="15"/>
  <c r="I33" i="15"/>
  <c r="H33" i="15"/>
  <c r="G33" i="15"/>
  <c r="I32" i="15"/>
  <c r="H32" i="15"/>
  <c r="G32" i="15"/>
  <c r="I31" i="15"/>
  <c r="H31" i="15"/>
  <c r="G31" i="15"/>
  <c r="I30" i="15"/>
  <c r="H30" i="15"/>
  <c r="G30" i="15"/>
  <c r="I29" i="15"/>
  <c r="H29" i="15"/>
  <c r="G29" i="15"/>
  <c r="I28" i="15"/>
  <c r="H28" i="15"/>
  <c r="G28" i="15"/>
  <c r="I27" i="15"/>
  <c r="H27" i="15"/>
  <c r="G27" i="15"/>
  <c r="I26" i="15"/>
  <c r="H26" i="15"/>
  <c r="G26" i="15"/>
  <c r="I25" i="15"/>
  <c r="H25" i="15"/>
  <c r="G25" i="15"/>
  <c r="I24" i="15"/>
  <c r="H24" i="15"/>
  <c r="G24" i="15"/>
  <c r="I23" i="15"/>
  <c r="H23" i="15"/>
  <c r="G23" i="15"/>
  <c r="I22" i="15"/>
  <c r="H22" i="15"/>
  <c r="G22" i="15"/>
  <c r="I21" i="15"/>
  <c r="H21" i="15"/>
  <c r="G21" i="15"/>
  <c r="I20" i="15"/>
  <c r="H20" i="15"/>
  <c r="G20" i="15"/>
  <c r="I19" i="15"/>
  <c r="H19" i="15"/>
  <c r="G19" i="15"/>
  <c r="I18" i="15"/>
  <c r="H18" i="15"/>
  <c r="G18" i="15"/>
  <c r="I17" i="15"/>
  <c r="H17" i="15"/>
  <c r="G17" i="15"/>
  <c r="I16" i="15"/>
  <c r="H16" i="15"/>
  <c r="G16" i="15"/>
  <c r="I15" i="15"/>
  <c r="H15" i="15"/>
  <c r="G15" i="15"/>
  <c r="I14" i="15"/>
  <c r="H14" i="15"/>
  <c r="G14" i="15"/>
  <c r="I13" i="15"/>
  <c r="H13" i="15"/>
  <c r="G13" i="15"/>
  <c r="I12" i="15"/>
  <c r="H12" i="15"/>
  <c r="G12" i="15"/>
  <c r="I11" i="15"/>
  <c r="H11" i="15"/>
  <c r="G11" i="15"/>
  <c r="I10" i="15"/>
  <c r="H10" i="15"/>
  <c r="G10" i="15"/>
  <c r="I9" i="15"/>
  <c r="H9" i="15"/>
  <c r="G9" i="15"/>
  <c r="I8" i="15"/>
  <c r="H8" i="15"/>
  <c r="G8" i="15"/>
  <c r="I7" i="15"/>
  <c r="H7" i="15"/>
  <c r="G7" i="15"/>
  <c r="I6" i="15"/>
  <c r="H6" i="15"/>
  <c r="G6" i="15"/>
  <c r="Q22" i="17" l="1"/>
  <c r="V25" i="17"/>
  <c r="R21" i="17"/>
  <c r="S21" i="17" s="1"/>
  <c r="G8" i="16"/>
  <c r="T9" i="16" s="1"/>
  <c r="G7" i="16"/>
  <c r="T13" i="16" s="1"/>
  <c r="G3" i="16"/>
  <c r="G4" i="16"/>
  <c r="G15" i="16"/>
  <c r="R22" i="17" l="1"/>
  <c r="S22" i="17" s="1"/>
  <c r="G17" i="16"/>
  <c r="B49" i="17"/>
  <c r="G18" i="16"/>
  <c r="B50" i="21"/>
  <c r="V26" i="17"/>
  <c r="T14" i="16"/>
  <c r="T10" i="16"/>
  <c r="G11" i="16"/>
  <c r="B52" i="21" s="1"/>
  <c r="B53" i="21" s="1"/>
  <c r="S8" i="16"/>
  <c r="T7" i="16"/>
  <c r="U25" i="17" l="1"/>
  <c r="U22" i="17"/>
  <c r="T22" i="17" s="1"/>
  <c r="U26" i="17"/>
  <c r="U21" i="21"/>
  <c r="T21" i="21" s="1"/>
  <c r="M21" i="21" s="1"/>
  <c r="J21" i="21" s="1"/>
  <c r="I21" i="21" s="1"/>
  <c r="H22" i="21" s="1"/>
  <c r="U22" i="21"/>
  <c r="T22" i="21" s="1"/>
  <c r="M22" i="21" s="1"/>
  <c r="J22" i="21" s="1"/>
  <c r="I22" i="21" s="1"/>
  <c r="U23" i="21"/>
  <c r="T23" i="21" s="1"/>
  <c r="U24" i="21"/>
  <c r="T24" i="21" s="1"/>
  <c r="U25" i="21"/>
  <c r="T25" i="21" s="1"/>
  <c r="U26" i="21"/>
  <c r="T26" i="21" s="1"/>
  <c r="U27" i="21"/>
  <c r="T27" i="21" s="1"/>
  <c r="U28" i="21"/>
  <c r="T28" i="21" s="1"/>
  <c r="U29" i="21"/>
  <c r="T29" i="21" s="1"/>
  <c r="U30" i="21"/>
  <c r="T30" i="21" s="1"/>
  <c r="U31" i="21"/>
  <c r="T31" i="21" s="1"/>
  <c r="U32" i="21"/>
  <c r="T32" i="21" s="1"/>
  <c r="U33" i="21"/>
  <c r="T33" i="21" s="1"/>
  <c r="U34" i="21"/>
  <c r="T34" i="21" s="1"/>
  <c r="U35" i="21"/>
  <c r="T35" i="21" s="1"/>
  <c r="U36" i="21"/>
  <c r="T36" i="21" s="1"/>
  <c r="U37" i="21"/>
  <c r="T37" i="21" s="1"/>
  <c r="U38" i="21"/>
  <c r="T38" i="21" s="1"/>
  <c r="U39" i="21"/>
  <c r="T39" i="21" s="1"/>
  <c r="U40" i="21"/>
  <c r="T40" i="21" s="1"/>
  <c r="U41" i="21"/>
  <c r="T41" i="21" s="1"/>
  <c r="U42" i="21"/>
  <c r="T42" i="21" s="1"/>
  <c r="U43" i="21"/>
  <c r="T43" i="21" s="1"/>
  <c r="U44" i="21"/>
  <c r="T44" i="21" s="1"/>
  <c r="U45" i="21"/>
  <c r="T45" i="21" s="1"/>
  <c r="U46" i="21"/>
  <c r="T46" i="21" s="1"/>
  <c r="U47" i="21"/>
  <c r="T47" i="21" s="1"/>
  <c r="U48" i="21"/>
  <c r="T48" i="21" s="1"/>
  <c r="U49" i="21"/>
  <c r="T49" i="21" s="1"/>
  <c r="U50" i="21"/>
  <c r="T50" i="21" s="1"/>
  <c r="U51" i="21"/>
  <c r="T51" i="21" s="1"/>
  <c r="U52" i="21"/>
  <c r="T52" i="21" s="1"/>
  <c r="U53" i="21"/>
  <c r="T53" i="21" s="1"/>
  <c r="U54" i="21"/>
  <c r="T54" i="21" s="1"/>
  <c r="U55" i="21"/>
  <c r="T55" i="21" s="1"/>
  <c r="U56" i="21"/>
  <c r="T56" i="21" s="1"/>
  <c r="U57" i="21"/>
  <c r="T57" i="21" s="1"/>
  <c r="U58" i="21"/>
  <c r="T58" i="21" s="1"/>
  <c r="U59" i="21"/>
  <c r="T59" i="21" s="1"/>
  <c r="U60" i="21"/>
  <c r="T60" i="21" s="1"/>
  <c r="U61" i="21"/>
  <c r="T61" i="21" s="1"/>
  <c r="U62" i="21"/>
  <c r="T62" i="21" s="1"/>
  <c r="U63" i="21"/>
  <c r="T63" i="21" s="1"/>
  <c r="U64" i="21"/>
  <c r="T64" i="21" s="1"/>
  <c r="U65" i="21"/>
  <c r="T65" i="21" s="1"/>
  <c r="U66" i="21"/>
  <c r="T66" i="21" s="1"/>
  <c r="U67" i="21"/>
  <c r="T67" i="21" s="1"/>
  <c r="U68" i="21"/>
  <c r="T68" i="21" s="1"/>
  <c r="U69" i="21"/>
  <c r="T69" i="21" s="1"/>
  <c r="U70" i="21"/>
  <c r="T70" i="21" s="1"/>
  <c r="U71" i="21"/>
  <c r="T71" i="21" s="1"/>
  <c r="U72" i="21"/>
  <c r="T72" i="21" s="1"/>
  <c r="U73" i="21"/>
  <c r="T73" i="21" s="1"/>
  <c r="U74" i="21"/>
  <c r="T74" i="21" s="1"/>
  <c r="U75" i="21"/>
  <c r="T75" i="21" s="1"/>
  <c r="U76" i="21"/>
  <c r="T76" i="21" s="1"/>
  <c r="U77" i="21"/>
  <c r="T77" i="21" s="1"/>
  <c r="U78" i="21"/>
  <c r="T78" i="21" s="1"/>
  <c r="U79" i="21"/>
  <c r="T79" i="21" s="1"/>
  <c r="U80" i="21"/>
  <c r="T80" i="21" s="1"/>
  <c r="U81" i="21"/>
  <c r="T81" i="21" s="1"/>
  <c r="U82" i="21"/>
  <c r="T82" i="21" s="1"/>
  <c r="U83" i="21"/>
  <c r="T83" i="21" s="1"/>
  <c r="U84" i="21"/>
  <c r="T84" i="21" s="1"/>
  <c r="U85" i="21"/>
  <c r="T85" i="21" s="1"/>
  <c r="U86" i="21"/>
  <c r="T86" i="21" s="1"/>
  <c r="U87" i="21"/>
  <c r="T87" i="21" s="1"/>
  <c r="U88" i="21"/>
  <c r="T88" i="21" s="1"/>
  <c r="U89" i="21"/>
  <c r="T89" i="21" s="1"/>
  <c r="U90" i="21"/>
  <c r="T90" i="21" s="1"/>
  <c r="U91" i="21"/>
  <c r="T91" i="21" s="1"/>
  <c r="U92" i="21"/>
  <c r="T92" i="21" s="1"/>
  <c r="U93" i="21"/>
  <c r="T93" i="21" s="1"/>
  <c r="U94" i="21"/>
  <c r="T94" i="21" s="1"/>
  <c r="U95" i="21"/>
  <c r="T95" i="21" s="1"/>
  <c r="U96" i="21"/>
  <c r="T96" i="21" s="1"/>
  <c r="U97" i="21"/>
  <c r="T97" i="21" s="1"/>
  <c r="U98" i="21"/>
  <c r="T98" i="21" s="1"/>
  <c r="U99" i="21"/>
  <c r="T99" i="21" s="1"/>
  <c r="U100" i="21"/>
  <c r="T100" i="21" s="1"/>
  <c r="U101" i="21"/>
  <c r="T101" i="21" s="1"/>
  <c r="U102" i="21"/>
  <c r="T102" i="21" s="1"/>
  <c r="U103" i="21"/>
  <c r="T103" i="21" s="1"/>
  <c r="U104" i="21"/>
  <c r="T104" i="21" s="1"/>
  <c r="U105" i="21"/>
  <c r="T105" i="21" s="1"/>
  <c r="U106" i="21"/>
  <c r="T106" i="21" s="1"/>
  <c r="U107" i="21"/>
  <c r="T107" i="21" s="1"/>
  <c r="U108" i="21"/>
  <c r="T108" i="21" s="1"/>
  <c r="U109" i="21"/>
  <c r="T109" i="21" s="1"/>
  <c r="U110" i="21"/>
  <c r="T110" i="21" s="1"/>
  <c r="U111" i="21"/>
  <c r="T111" i="21" s="1"/>
  <c r="U112" i="21"/>
  <c r="T112" i="21" s="1"/>
  <c r="U113" i="21"/>
  <c r="T113" i="21" s="1"/>
  <c r="U114" i="21"/>
  <c r="T114" i="21" s="1"/>
  <c r="U115" i="21"/>
  <c r="T115" i="21" s="1"/>
  <c r="U116" i="21"/>
  <c r="T116" i="21" s="1"/>
  <c r="U117" i="21"/>
  <c r="T117" i="21" s="1"/>
  <c r="U118" i="21"/>
  <c r="T118" i="21" s="1"/>
  <c r="U119" i="21"/>
  <c r="T119" i="21" s="1"/>
  <c r="U120" i="21"/>
  <c r="T120" i="21" s="1"/>
  <c r="U121" i="21"/>
  <c r="T121" i="21" s="1"/>
  <c r="U122" i="21"/>
  <c r="T122" i="21" s="1"/>
  <c r="U123" i="21"/>
  <c r="T123" i="21" s="1"/>
  <c r="U124" i="21"/>
  <c r="T124" i="21" s="1"/>
  <c r="U125" i="21"/>
  <c r="T125" i="21" s="1"/>
  <c r="U126" i="21"/>
  <c r="T126" i="21" s="1"/>
  <c r="U127" i="21"/>
  <c r="T127" i="21" s="1"/>
  <c r="U128" i="21"/>
  <c r="T128" i="21" s="1"/>
  <c r="U129" i="21"/>
  <c r="T129" i="21" s="1"/>
  <c r="U130" i="21"/>
  <c r="T130" i="21" s="1"/>
  <c r="U131" i="21"/>
  <c r="T131" i="21" s="1"/>
  <c r="U132" i="21"/>
  <c r="T132" i="21" s="1"/>
  <c r="U133" i="21"/>
  <c r="T133" i="21" s="1"/>
  <c r="U134" i="21"/>
  <c r="T134" i="21" s="1"/>
  <c r="U135" i="21"/>
  <c r="T135" i="21" s="1"/>
  <c r="U136" i="21"/>
  <c r="T136" i="21" s="1"/>
  <c r="U137" i="21"/>
  <c r="T137" i="21" s="1"/>
  <c r="U138" i="21"/>
  <c r="T138" i="21" s="1"/>
  <c r="U139" i="21"/>
  <c r="T139" i="21" s="1"/>
  <c r="U140" i="21"/>
  <c r="T140" i="21" s="1"/>
  <c r="U141" i="21"/>
  <c r="T141" i="21" s="1"/>
  <c r="U142" i="21"/>
  <c r="T142" i="21" s="1"/>
  <c r="U143" i="21"/>
  <c r="T143" i="21" s="1"/>
  <c r="U144" i="21"/>
  <c r="T144" i="21" s="1"/>
  <c r="U145" i="21"/>
  <c r="T145" i="21" s="1"/>
  <c r="U146" i="21"/>
  <c r="T146" i="21" s="1"/>
  <c r="U147" i="21"/>
  <c r="T147" i="21" s="1"/>
  <c r="U148" i="21"/>
  <c r="T148" i="21" s="1"/>
  <c r="U149" i="21"/>
  <c r="T149" i="21" s="1"/>
  <c r="U150" i="21"/>
  <c r="T150" i="21" s="1"/>
  <c r="U151" i="21"/>
  <c r="T151" i="21" s="1"/>
  <c r="U152" i="21"/>
  <c r="T152" i="21" s="1"/>
  <c r="U153" i="21"/>
  <c r="T153" i="21" s="1"/>
  <c r="U154" i="21"/>
  <c r="T154" i="21" s="1"/>
  <c r="U155" i="21"/>
  <c r="T155" i="21" s="1"/>
  <c r="U156" i="21"/>
  <c r="T156" i="21" s="1"/>
  <c r="U157" i="21"/>
  <c r="T157" i="21" s="1"/>
  <c r="U158" i="21"/>
  <c r="T158" i="21" s="1"/>
  <c r="U159" i="21"/>
  <c r="T159" i="21" s="1"/>
  <c r="U160" i="21"/>
  <c r="T160" i="21" s="1"/>
  <c r="U161" i="21"/>
  <c r="T161" i="21" s="1"/>
  <c r="U162" i="21"/>
  <c r="T162" i="21" s="1"/>
  <c r="U163" i="21"/>
  <c r="T163" i="21" s="1"/>
  <c r="U164" i="21"/>
  <c r="T164" i="21" s="1"/>
  <c r="U165" i="21"/>
  <c r="T165" i="21" s="1"/>
  <c r="U166" i="21"/>
  <c r="T166" i="21" s="1"/>
  <c r="U167" i="21"/>
  <c r="T167" i="21" s="1"/>
  <c r="U168" i="21"/>
  <c r="T168" i="21" s="1"/>
  <c r="U169" i="21"/>
  <c r="T169" i="21" s="1"/>
  <c r="U170" i="21"/>
  <c r="T170" i="21" s="1"/>
  <c r="U171" i="21"/>
  <c r="T171" i="21" s="1"/>
  <c r="U172" i="21"/>
  <c r="T172" i="21" s="1"/>
  <c r="U173" i="21"/>
  <c r="T173" i="21" s="1"/>
  <c r="U174" i="21"/>
  <c r="T174" i="21" s="1"/>
  <c r="U175" i="21"/>
  <c r="T175" i="21" s="1"/>
  <c r="U176" i="21"/>
  <c r="T176" i="21" s="1"/>
  <c r="U177" i="21"/>
  <c r="T177" i="21" s="1"/>
  <c r="U178" i="21"/>
  <c r="T178" i="21" s="1"/>
  <c r="U179" i="21"/>
  <c r="T179" i="21" s="1"/>
  <c r="U180" i="21"/>
  <c r="T180" i="21" s="1"/>
  <c r="U181" i="21"/>
  <c r="T181" i="21" s="1"/>
  <c r="U182" i="21"/>
  <c r="T182" i="21" s="1"/>
  <c r="U183" i="21"/>
  <c r="T183" i="21" s="1"/>
  <c r="U184" i="21"/>
  <c r="T184" i="21" s="1"/>
  <c r="U185" i="21"/>
  <c r="T185" i="21" s="1"/>
  <c r="U186" i="21"/>
  <c r="T186" i="21" s="1"/>
  <c r="U187" i="21"/>
  <c r="T187" i="21" s="1"/>
  <c r="U188" i="21"/>
  <c r="T188" i="21" s="1"/>
  <c r="U189" i="21"/>
  <c r="T189" i="21" s="1"/>
  <c r="U190" i="21"/>
  <c r="T190" i="21" s="1"/>
  <c r="U191" i="21"/>
  <c r="T191" i="21" s="1"/>
  <c r="U192" i="21"/>
  <c r="T192" i="21" s="1"/>
  <c r="U193" i="21"/>
  <c r="T193" i="21" s="1"/>
  <c r="U194" i="21"/>
  <c r="T194" i="21" s="1"/>
  <c r="U195" i="21"/>
  <c r="T195" i="21" s="1"/>
  <c r="U196" i="21"/>
  <c r="T196" i="21" s="1"/>
  <c r="U197" i="21"/>
  <c r="T197" i="21" s="1"/>
  <c r="U198" i="21"/>
  <c r="T198" i="21" s="1"/>
  <c r="U199" i="21"/>
  <c r="T199" i="21" s="1"/>
  <c r="U200" i="21"/>
  <c r="T200" i="21" s="1"/>
  <c r="U201" i="21"/>
  <c r="T201" i="21" s="1"/>
  <c r="U202" i="21"/>
  <c r="T202" i="21" s="1"/>
  <c r="U203" i="21"/>
  <c r="T203" i="21" s="1"/>
  <c r="U204" i="21"/>
  <c r="T204" i="21" s="1"/>
  <c r="U205" i="21"/>
  <c r="T205" i="21" s="1"/>
  <c r="U206" i="21"/>
  <c r="T206" i="21" s="1"/>
  <c r="U207" i="21"/>
  <c r="T207" i="21" s="1"/>
  <c r="U208" i="21"/>
  <c r="T208" i="21" s="1"/>
  <c r="U209" i="21"/>
  <c r="T209" i="21" s="1"/>
  <c r="U210" i="21"/>
  <c r="T210" i="21" s="1"/>
  <c r="U211" i="21"/>
  <c r="T211" i="21" s="1"/>
  <c r="U212" i="21"/>
  <c r="T212" i="21" s="1"/>
  <c r="U213" i="21"/>
  <c r="T213" i="21" s="1"/>
  <c r="U214" i="21"/>
  <c r="T214" i="21" s="1"/>
  <c r="U215" i="21"/>
  <c r="T215" i="21" s="1"/>
  <c r="U216" i="21"/>
  <c r="T216" i="21" s="1"/>
  <c r="U217" i="21"/>
  <c r="T217" i="21" s="1"/>
  <c r="U218" i="21"/>
  <c r="T218" i="21" s="1"/>
  <c r="U219" i="21"/>
  <c r="T219" i="21" s="1"/>
  <c r="U220" i="21"/>
  <c r="T220" i="21" s="1"/>
  <c r="U221" i="21"/>
  <c r="T221" i="21" s="1"/>
  <c r="U222" i="21"/>
  <c r="T222" i="21" s="1"/>
  <c r="U223" i="21"/>
  <c r="T223" i="21" s="1"/>
  <c r="U224" i="21"/>
  <c r="T224" i="21" s="1"/>
  <c r="U225" i="21"/>
  <c r="T225" i="21" s="1"/>
  <c r="U226" i="21"/>
  <c r="T226" i="21" s="1"/>
  <c r="U227" i="21"/>
  <c r="T227" i="21" s="1"/>
  <c r="U228" i="21"/>
  <c r="T228" i="21" s="1"/>
  <c r="U229" i="21"/>
  <c r="T229" i="21" s="1"/>
  <c r="U230" i="21"/>
  <c r="T230" i="21" s="1"/>
  <c r="U231" i="21"/>
  <c r="T231" i="21" s="1"/>
  <c r="U232" i="21"/>
  <c r="T232" i="21" s="1"/>
  <c r="U233" i="21"/>
  <c r="T233" i="21" s="1"/>
  <c r="U234" i="21"/>
  <c r="T234" i="21" s="1"/>
  <c r="U235" i="21"/>
  <c r="T235" i="21" s="1"/>
  <c r="U236" i="21"/>
  <c r="T236" i="21" s="1"/>
  <c r="U237" i="21"/>
  <c r="T237" i="21" s="1"/>
  <c r="U238" i="21"/>
  <c r="T238" i="21" s="1"/>
  <c r="U239" i="21"/>
  <c r="T239" i="21" s="1"/>
  <c r="U240" i="21"/>
  <c r="T240" i="21" s="1"/>
  <c r="U241" i="21"/>
  <c r="T241" i="21" s="1"/>
  <c r="U242" i="21"/>
  <c r="T242" i="21" s="1"/>
  <c r="U243" i="21"/>
  <c r="T243" i="21" s="1"/>
  <c r="U244" i="21"/>
  <c r="T244" i="21" s="1"/>
  <c r="U245" i="21"/>
  <c r="T245" i="21" s="1"/>
  <c r="U246" i="21"/>
  <c r="T246" i="21" s="1"/>
  <c r="U247" i="21"/>
  <c r="T247" i="21" s="1"/>
  <c r="U248" i="21"/>
  <c r="T248" i="21" s="1"/>
  <c r="U249" i="21"/>
  <c r="T249" i="21" s="1"/>
  <c r="U250" i="21"/>
  <c r="T250" i="21" s="1"/>
  <c r="U251" i="21"/>
  <c r="T251" i="21" s="1"/>
  <c r="U252" i="21"/>
  <c r="T252" i="21" s="1"/>
  <c r="U253" i="21"/>
  <c r="T253" i="21" s="1"/>
  <c r="U254" i="21"/>
  <c r="T254" i="21" s="1"/>
  <c r="U255" i="21"/>
  <c r="T255" i="21" s="1"/>
  <c r="U256" i="21"/>
  <c r="T256" i="21" s="1"/>
  <c r="U257" i="21"/>
  <c r="T257" i="21" s="1"/>
  <c r="U258" i="21"/>
  <c r="T258" i="21" s="1"/>
  <c r="U259" i="21"/>
  <c r="T259" i="21" s="1"/>
  <c r="U260" i="21"/>
  <c r="T260" i="21" s="1"/>
  <c r="U261" i="21"/>
  <c r="T261" i="21" s="1"/>
  <c r="U262" i="21"/>
  <c r="T262" i="21" s="1"/>
  <c r="U263" i="21"/>
  <c r="T263" i="21" s="1"/>
  <c r="U264" i="21"/>
  <c r="T264" i="21" s="1"/>
  <c r="U265" i="21"/>
  <c r="T265" i="21" s="1"/>
  <c r="U266" i="21"/>
  <c r="T266" i="21" s="1"/>
  <c r="U267" i="21"/>
  <c r="T267" i="21" s="1"/>
  <c r="U268" i="21"/>
  <c r="T268" i="21" s="1"/>
  <c r="U269" i="21"/>
  <c r="T269" i="21" s="1"/>
  <c r="U270" i="21"/>
  <c r="T270" i="21" s="1"/>
  <c r="U271" i="21"/>
  <c r="T271" i="21" s="1"/>
  <c r="U272" i="21"/>
  <c r="T272" i="21" s="1"/>
  <c r="U273" i="21"/>
  <c r="T273" i="21" s="1"/>
  <c r="U274" i="21"/>
  <c r="T274" i="21" s="1"/>
  <c r="U275" i="21"/>
  <c r="T275" i="21" s="1"/>
  <c r="U276" i="21"/>
  <c r="T276" i="21" s="1"/>
  <c r="U277" i="21"/>
  <c r="T277" i="21" s="1"/>
  <c r="U278" i="21"/>
  <c r="T278" i="21" s="1"/>
  <c r="U279" i="21"/>
  <c r="T279" i="21" s="1"/>
  <c r="U280" i="21"/>
  <c r="T280" i="21" s="1"/>
  <c r="U281" i="21"/>
  <c r="T281" i="21" s="1"/>
  <c r="U282" i="21"/>
  <c r="T282" i="21" s="1"/>
  <c r="U283" i="21"/>
  <c r="T283" i="21" s="1"/>
  <c r="U284" i="21"/>
  <c r="T284" i="21" s="1"/>
  <c r="U285" i="21"/>
  <c r="T285" i="21" s="1"/>
  <c r="U286" i="21"/>
  <c r="T286" i="21" s="1"/>
  <c r="U287" i="21"/>
  <c r="T287" i="21" s="1"/>
  <c r="U288" i="21"/>
  <c r="T288" i="21" s="1"/>
  <c r="U289" i="21"/>
  <c r="T289" i="21" s="1"/>
  <c r="U290" i="21"/>
  <c r="T290" i="21" s="1"/>
  <c r="U291" i="21"/>
  <c r="T291" i="21" s="1"/>
  <c r="U292" i="21"/>
  <c r="T292" i="21" s="1"/>
  <c r="U293" i="21"/>
  <c r="T293" i="21" s="1"/>
  <c r="U294" i="21"/>
  <c r="T294" i="21" s="1"/>
  <c r="U295" i="21"/>
  <c r="T295" i="21" s="1"/>
  <c r="U296" i="21"/>
  <c r="T296" i="21" s="1"/>
  <c r="U297" i="21"/>
  <c r="T297" i="21" s="1"/>
  <c r="U298" i="21"/>
  <c r="T298" i="21" s="1"/>
  <c r="U299" i="21"/>
  <c r="T299" i="21" s="1"/>
  <c r="U300" i="21"/>
  <c r="T300" i="21" s="1"/>
  <c r="U301" i="21"/>
  <c r="T301" i="21" s="1"/>
  <c r="U302" i="21"/>
  <c r="T302" i="21" s="1"/>
  <c r="U303" i="21"/>
  <c r="T303" i="21" s="1"/>
  <c r="U304" i="21"/>
  <c r="T304" i="21" s="1"/>
  <c r="U305" i="21"/>
  <c r="T305" i="21" s="1"/>
  <c r="U306" i="21"/>
  <c r="T306" i="21" s="1"/>
  <c r="U307" i="21"/>
  <c r="T307" i="21" s="1"/>
  <c r="U308" i="21"/>
  <c r="T308" i="21" s="1"/>
  <c r="U309" i="21"/>
  <c r="T309" i="21" s="1"/>
  <c r="U310" i="21"/>
  <c r="T310" i="21" s="1"/>
  <c r="U311" i="21"/>
  <c r="T311" i="21" s="1"/>
  <c r="U312" i="21"/>
  <c r="T312" i="21" s="1"/>
  <c r="U313" i="21"/>
  <c r="T313" i="21" s="1"/>
  <c r="U314" i="21"/>
  <c r="T314" i="21" s="1"/>
  <c r="U315" i="21"/>
  <c r="T315" i="21" s="1"/>
  <c r="U316" i="21"/>
  <c r="T316" i="21" s="1"/>
  <c r="U317" i="21"/>
  <c r="T317" i="21" s="1"/>
  <c r="U318" i="21"/>
  <c r="T318" i="21" s="1"/>
  <c r="U319" i="21"/>
  <c r="T319" i="21" s="1"/>
  <c r="U320" i="21"/>
  <c r="T320" i="21" s="1"/>
  <c r="U321" i="21"/>
  <c r="T321" i="21" s="1"/>
  <c r="U322" i="21"/>
  <c r="T322" i="21" s="1"/>
  <c r="U323" i="21"/>
  <c r="T323" i="21" s="1"/>
  <c r="U324" i="21"/>
  <c r="T324" i="21" s="1"/>
  <c r="U325" i="21"/>
  <c r="T325" i="21" s="1"/>
  <c r="U326" i="21"/>
  <c r="T326" i="21" s="1"/>
  <c r="U327" i="21"/>
  <c r="T327" i="21" s="1"/>
  <c r="U328" i="21"/>
  <c r="T328" i="21" s="1"/>
  <c r="U329" i="21"/>
  <c r="T329" i="21" s="1"/>
  <c r="U330" i="21"/>
  <c r="T330" i="21" s="1"/>
  <c r="U331" i="21"/>
  <c r="T331" i="21" s="1"/>
  <c r="U332" i="21"/>
  <c r="T332" i="21" s="1"/>
  <c r="U333" i="21"/>
  <c r="T333" i="21" s="1"/>
  <c r="U334" i="21"/>
  <c r="T334" i="21" s="1"/>
  <c r="U335" i="21"/>
  <c r="T335" i="21" s="1"/>
  <c r="U336" i="21"/>
  <c r="T336" i="21" s="1"/>
  <c r="U337" i="21"/>
  <c r="T337" i="21" s="1"/>
  <c r="U338" i="21"/>
  <c r="T338" i="21" s="1"/>
  <c r="U339" i="21"/>
  <c r="T339" i="21" s="1"/>
  <c r="U340" i="21"/>
  <c r="T340" i="21" s="1"/>
  <c r="U341" i="21"/>
  <c r="T341" i="21" s="1"/>
  <c r="U342" i="21"/>
  <c r="T342" i="21" s="1"/>
  <c r="U343" i="21"/>
  <c r="T343" i="21" s="1"/>
  <c r="U344" i="21"/>
  <c r="T344" i="21" s="1"/>
  <c r="U345" i="21"/>
  <c r="T345" i="21" s="1"/>
  <c r="U346" i="21"/>
  <c r="T346" i="21" s="1"/>
  <c r="U347" i="21"/>
  <c r="T347" i="21" s="1"/>
  <c r="U348" i="21"/>
  <c r="T348" i="21" s="1"/>
  <c r="U349" i="21"/>
  <c r="T349" i="21" s="1"/>
  <c r="U350" i="21"/>
  <c r="T350" i="21" s="1"/>
  <c r="U351" i="21"/>
  <c r="T351" i="21" s="1"/>
  <c r="U352" i="21"/>
  <c r="T352" i="21" s="1"/>
  <c r="U353" i="21"/>
  <c r="T353" i="21" s="1"/>
  <c r="U354" i="21"/>
  <c r="T354" i="21" s="1"/>
  <c r="U355" i="21"/>
  <c r="T355" i="21" s="1"/>
  <c r="U356" i="21"/>
  <c r="T356" i="21" s="1"/>
  <c r="U357" i="21"/>
  <c r="T357" i="21" s="1"/>
  <c r="U358" i="21"/>
  <c r="T358" i="21" s="1"/>
  <c r="U359" i="21"/>
  <c r="T359" i="21" s="1"/>
  <c r="U360" i="21"/>
  <c r="T360" i="21" s="1"/>
  <c r="U361" i="21"/>
  <c r="T361" i="21" s="1"/>
  <c r="U362" i="21"/>
  <c r="T362" i="21" s="1"/>
  <c r="U363" i="21"/>
  <c r="T363" i="21" s="1"/>
  <c r="U364" i="21"/>
  <c r="T364" i="21" s="1"/>
  <c r="U365" i="21"/>
  <c r="T365" i="21" s="1"/>
  <c r="U366" i="21"/>
  <c r="T366" i="21" s="1"/>
  <c r="U367" i="21"/>
  <c r="T367" i="21" s="1"/>
  <c r="U368" i="21"/>
  <c r="T368" i="21" s="1"/>
  <c r="U369" i="21"/>
  <c r="T369" i="21" s="1"/>
  <c r="U370" i="21"/>
  <c r="T370" i="21" s="1"/>
  <c r="U371" i="21"/>
  <c r="T371" i="21" s="1"/>
  <c r="U372" i="21"/>
  <c r="T372" i="21" s="1"/>
  <c r="U373" i="21"/>
  <c r="T373" i="21" s="1"/>
  <c r="U374" i="21"/>
  <c r="T374" i="21" s="1"/>
  <c r="U375" i="21"/>
  <c r="T375" i="21" s="1"/>
  <c r="U376" i="21"/>
  <c r="T376" i="21" s="1"/>
  <c r="U377" i="21"/>
  <c r="T377" i="21" s="1"/>
  <c r="U378" i="21"/>
  <c r="T378" i="21" s="1"/>
  <c r="U379" i="21"/>
  <c r="T379" i="21" s="1"/>
  <c r="U380" i="21"/>
  <c r="T380" i="21" s="1"/>
  <c r="U381" i="21"/>
  <c r="T381" i="21" s="1"/>
  <c r="U382" i="21"/>
  <c r="T382" i="21" s="1"/>
  <c r="U383" i="21"/>
  <c r="T383" i="21" s="1"/>
  <c r="U384" i="21"/>
  <c r="T384" i="21" s="1"/>
  <c r="U385" i="21"/>
  <c r="T385" i="21" s="1"/>
  <c r="U386" i="21"/>
  <c r="T386" i="21" s="1"/>
  <c r="U387" i="21"/>
  <c r="T387" i="21" s="1"/>
  <c r="U388" i="21"/>
  <c r="T388" i="21" s="1"/>
  <c r="U389" i="21"/>
  <c r="T389" i="21" s="1"/>
  <c r="U390" i="21"/>
  <c r="T390" i="21" s="1"/>
  <c r="U391" i="21"/>
  <c r="T391" i="21" s="1"/>
  <c r="U392" i="21"/>
  <c r="T392" i="21" s="1"/>
  <c r="U393" i="21"/>
  <c r="T393" i="21" s="1"/>
  <c r="U394" i="21"/>
  <c r="T394" i="21" s="1"/>
  <c r="U395" i="21"/>
  <c r="T395" i="21" s="1"/>
  <c r="U396" i="21"/>
  <c r="T396" i="21" s="1"/>
  <c r="U397" i="21"/>
  <c r="T397" i="21" s="1"/>
  <c r="U398" i="21"/>
  <c r="T398" i="21" s="1"/>
  <c r="U399" i="21"/>
  <c r="T399" i="21" s="1"/>
  <c r="U400" i="21"/>
  <c r="T400" i="21" s="1"/>
  <c r="U401" i="21"/>
  <c r="T401" i="21" s="1"/>
  <c r="U402" i="21"/>
  <c r="T402" i="21" s="1"/>
  <c r="U403" i="21"/>
  <c r="T403" i="21" s="1"/>
  <c r="U404" i="21"/>
  <c r="T404" i="21" s="1"/>
  <c r="U405" i="21"/>
  <c r="T405" i="21" s="1"/>
  <c r="U406" i="21"/>
  <c r="T406" i="21" s="1"/>
  <c r="U407" i="21"/>
  <c r="T407" i="21" s="1"/>
  <c r="U408" i="21"/>
  <c r="T408" i="21" s="1"/>
  <c r="U409" i="21"/>
  <c r="T409" i="21" s="1"/>
  <c r="U410" i="21"/>
  <c r="T410" i="21" s="1"/>
  <c r="U411" i="21"/>
  <c r="T411" i="21" s="1"/>
  <c r="U412" i="21"/>
  <c r="T412" i="21" s="1"/>
  <c r="U413" i="21"/>
  <c r="T413" i="21" s="1"/>
  <c r="U414" i="21"/>
  <c r="T414" i="21" s="1"/>
  <c r="U415" i="21"/>
  <c r="T415" i="21" s="1"/>
  <c r="U416" i="21"/>
  <c r="T416" i="21" s="1"/>
  <c r="U417" i="21"/>
  <c r="T417" i="21" s="1"/>
  <c r="U418" i="21"/>
  <c r="T418" i="21" s="1"/>
  <c r="U419" i="21"/>
  <c r="T419" i="21" s="1"/>
  <c r="U420" i="21"/>
  <c r="T420" i="21" s="1"/>
  <c r="U421" i="21"/>
  <c r="T421" i="21" s="1"/>
  <c r="U422" i="21"/>
  <c r="T422" i="21" s="1"/>
  <c r="U423" i="21"/>
  <c r="T423" i="21" s="1"/>
  <c r="U424" i="21"/>
  <c r="T424" i="21" s="1"/>
  <c r="U425" i="21"/>
  <c r="T425" i="21" s="1"/>
  <c r="U426" i="21"/>
  <c r="T426" i="21" s="1"/>
  <c r="U427" i="21"/>
  <c r="T427" i="21" s="1"/>
  <c r="U428" i="21"/>
  <c r="T428" i="21" s="1"/>
  <c r="U429" i="21"/>
  <c r="T429" i="21" s="1"/>
  <c r="U430" i="21"/>
  <c r="T430" i="21" s="1"/>
  <c r="U431" i="21"/>
  <c r="T431" i="21" s="1"/>
  <c r="U432" i="21"/>
  <c r="T432" i="21" s="1"/>
  <c r="U433" i="21"/>
  <c r="T433" i="21" s="1"/>
  <c r="U434" i="21"/>
  <c r="T434" i="21" s="1"/>
  <c r="U435" i="21"/>
  <c r="T435" i="21" s="1"/>
  <c r="U436" i="21"/>
  <c r="T436" i="21" s="1"/>
  <c r="U437" i="21"/>
  <c r="T437" i="21" s="1"/>
  <c r="U438" i="21"/>
  <c r="T438" i="21" s="1"/>
  <c r="U439" i="21"/>
  <c r="T439" i="21" s="1"/>
  <c r="U440" i="21"/>
  <c r="T440" i="21" s="1"/>
  <c r="U441" i="21"/>
  <c r="T441" i="21" s="1"/>
  <c r="U442" i="21"/>
  <c r="T442" i="21" s="1"/>
  <c r="U443" i="21"/>
  <c r="T443" i="21" s="1"/>
  <c r="U444" i="21"/>
  <c r="T444" i="21" s="1"/>
  <c r="U445" i="21"/>
  <c r="T445" i="21" s="1"/>
  <c r="U446" i="21"/>
  <c r="T446" i="21" s="1"/>
  <c r="U447" i="21"/>
  <c r="T447" i="21" s="1"/>
  <c r="U448" i="21"/>
  <c r="T448" i="21" s="1"/>
  <c r="U449" i="21"/>
  <c r="T449" i="21" s="1"/>
  <c r="U450" i="21"/>
  <c r="T450" i="21" s="1"/>
  <c r="U451" i="21"/>
  <c r="T451" i="21" s="1"/>
  <c r="U452" i="21"/>
  <c r="T452" i="21" s="1"/>
  <c r="U453" i="21"/>
  <c r="T453" i="21" s="1"/>
  <c r="U454" i="21"/>
  <c r="T454" i="21" s="1"/>
  <c r="U455" i="21"/>
  <c r="T455" i="21" s="1"/>
  <c r="U456" i="21"/>
  <c r="T456" i="21" s="1"/>
  <c r="U457" i="21"/>
  <c r="T457" i="21" s="1"/>
  <c r="U458" i="21"/>
  <c r="T458" i="21" s="1"/>
  <c r="U459" i="21"/>
  <c r="T459" i="21" s="1"/>
  <c r="U460" i="21"/>
  <c r="T460" i="21" s="1"/>
  <c r="U461" i="21"/>
  <c r="T461" i="21" s="1"/>
  <c r="U462" i="21"/>
  <c r="T462" i="21" s="1"/>
  <c r="U463" i="21"/>
  <c r="T463" i="21" s="1"/>
  <c r="U464" i="21"/>
  <c r="T464" i="21" s="1"/>
  <c r="U465" i="21"/>
  <c r="T465" i="21" s="1"/>
  <c r="U466" i="21"/>
  <c r="T466" i="21" s="1"/>
  <c r="U467" i="21"/>
  <c r="T467" i="21" s="1"/>
  <c r="U468" i="21"/>
  <c r="T468" i="21" s="1"/>
  <c r="U469" i="21"/>
  <c r="T469" i="21" s="1"/>
  <c r="U470" i="21"/>
  <c r="T470" i="21" s="1"/>
  <c r="U471" i="21"/>
  <c r="T471" i="21" s="1"/>
  <c r="U472" i="21"/>
  <c r="T472" i="21" s="1"/>
  <c r="U473" i="21"/>
  <c r="T473" i="21" s="1"/>
  <c r="U474" i="21"/>
  <c r="T474" i="21" s="1"/>
  <c r="U475" i="21"/>
  <c r="T475" i="21" s="1"/>
  <c r="U476" i="21"/>
  <c r="T476" i="21" s="1"/>
  <c r="U477" i="21"/>
  <c r="T477" i="21" s="1"/>
  <c r="U478" i="21"/>
  <c r="T478" i="21" s="1"/>
  <c r="U479" i="21"/>
  <c r="T479" i="21" s="1"/>
  <c r="U480" i="21"/>
  <c r="T480" i="21" s="1"/>
  <c r="U481" i="21"/>
  <c r="T481" i="21" s="1"/>
  <c r="U482" i="21"/>
  <c r="T482" i="21" s="1"/>
  <c r="U483" i="21"/>
  <c r="T483" i="21" s="1"/>
  <c r="U484" i="21"/>
  <c r="T484" i="21" s="1"/>
  <c r="U485" i="21"/>
  <c r="T485" i="21" s="1"/>
  <c r="U486" i="21"/>
  <c r="T486" i="21" s="1"/>
  <c r="U487" i="21"/>
  <c r="T487" i="21" s="1"/>
  <c r="U488" i="21"/>
  <c r="T488" i="21" s="1"/>
  <c r="U489" i="21"/>
  <c r="T489" i="21" s="1"/>
  <c r="U490" i="21"/>
  <c r="T490" i="21" s="1"/>
  <c r="U491" i="21"/>
  <c r="T491" i="21" s="1"/>
  <c r="U492" i="21"/>
  <c r="T492" i="21" s="1"/>
  <c r="U493" i="21"/>
  <c r="T493" i="21" s="1"/>
  <c r="U494" i="21"/>
  <c r="T494" i="21" s="1"/>
  <c r="U495" i="21"/>
  <c r="T495" i="21" s="1"/>
  <c r="U496" i="21"/>
  <c r="T496" i="21" s="1"/>
  <c r="U497" i="21"/>
  <c r="T497" i="21" s="1"/>
  <c r="U498" i="21"/>
  <c r="T498" i="21" s="1"/>
  <c r="U499" i="21"/>
  <c r="T499" i="21" s="1"/>
  <c r="U500" i="21"/>
  <c r="T500" i="21" s="1"/>
  <c r="U501" i="21"/>
  <c r="T501" i="21" s="1"/>
  <c r="U502" i="21"/>
  <c r="T502" i="21" s="1"/>
  <c r="U503" i="21"/>
  <c r="T503" i="21" s="1"/>
  <c r="U504" i="21"/>
  <c r="T504" i="21" s="1"/>
  <c r="U505" i="21"/>
  <c r="T505" i="21" s="1"/>
  <c r="U506" i="21"/>
  <c r="T506" i="21" s="1"/>
  <c r="U507" i="21"/>
  <c r="T507" i="21" s="1"/>
  <c r="U508" i="21"/>
  <c r="T508" i="21" s="1"/>
  <c r="U509" i="21"/>
  <c r="T509" i="21" s="1"/>
  <c r="U510" i="21"/>
  <c r="T510" i="21" s="1"/>
  <c r="U511" i="21"/>
  <c r="T511" i="21" s="1"/>
  <c r="U512" i="21"/>
  <c r="T512" i="21" s="1"/>
  <c r="U513" i="21"/>
  <c r="T513" i="21" s="1"/>
  <c r="U514" i="21"/>
  <c r="T514" i="21" s="1"/>
  <c r="U515" i="21"/>
  <c r="T515" i="21" s="1"/>
  <c r="U516" i="21"/>
  <c r="T516" i="21" s="1"/>
  <c r="U517" i="21"/>
  <c r="T517" i="21" s="1"/>
  <c r="U518" i="21"/>
  <c r="T518" i="21" s="1"/>
  <c r="U519" i="21"/>
  <c r="T519" i="21" s="1"/>
  <c r="U520" i="21"/>
  <c r="T520" i="21" s="1"/>
  <c r="U521" i="21"/>
  <c r="T521" i="21" s="1"/>
  <c r="U522" i="21"/>
  <c r="T522" i="21" s="1"/>
  <c r="U523" i="21"/>
  <c r="T523" i="21" s="1"/>
  <c r="U524" i="21"/>
  <c r="T524" i="21" s="1"/>
  <c r="U525" i="21"/>
  <c r="T525" i="21" s="1"/>
  <c r="U526" i="21"/>
  <c r="T526" i="21" s="1"/>
  <c r="U527" i="21"/>
  <c r="T527" i="21" s="1"/>
  <c r="U528" i="21"/>
  <c r="T528" i="21" s="1"/>
  <c r="U529" i="21"/>
  <c r="T529" i="21" s="1"/>
  <c r="U530" i="21"/>
  <c r="T530" i="21" s="1"/>
  <c r="U531" i="21"/>
  <c r="T531" i="21" s="1"/>
  <c r="U532" i="21"/>
  <c r="T532" i="21" s="1"/>
  <c r="U533" i="21"/>
  <c r="T533" i="21" s="1"/>
  <c r="U534" i="21"/>
  <c r="T534" i="21" s="1"/>
  <c r="U535" i="21"/>
  <c r="T535" i="21" s="1"/>
  <c r="U536" i="21"/>
  <c r="T536" i="21" s="1"/>
  <c r="U537" i="21"/>
  <c r="T537" i="21" s="1"/>
  <c r="U538" i="21"/>
  <c r="T538" i="21" s="1"/>
  <c r="U539" i="21"/>
  <c r="T539" i="21" s="1"/>
  <c r="U540" i="21"/>
  <c r="T540" i="21" s="1"/>
  <c r="U541" i="21"/>
  <c r="T541" i="21" s="1"/>
  <c r="U542" i="21"/>
  <c r="T542" i="21" s="1"/>
  <c r="U543" i="21"/>
  <c r="T543" i="21" s="1"/>
  <c r="U544" i="21"/>
  <c r="T544" i="21" s="1"/>
  <c r="U545" i="21"/>
  <c r="T545" i="21" s="1"/>
  <c r="U546" i="21"/>
  <c r="T546" i="21" s="1"/>
  <c r="U547" i="21"/>
  <c r="T547" i="21" s="1"/>
  <c r="U548" i="21"/>
  <c r="T548" i="21" s="1"/>
  <c r="U549" i="21"/>
  <c r="T549" i="21" s="1"/>
  <c r="U550" i="21"/>
  <c r="T550" i="21" s="1"/>
  <c r="U551" i="21"/>
  <c r="T551" i="21" s="1"/>
  <c r="U552" i="21"/>
  <c r="T552" i="21" s="1"/>
  <c r="U553" i="21"/>
  <c r="T553" i="21" s="1"/>
  <c r="U554" i="21"/>
  <c r="T554" i="21" s="1"/>
  <c r="U555" i="21"/>
  <c r="T555" i="21" s="1"/>
  <c r="U556" i="21"/>
  <c r="T556" i="21" s="1"/>
  <c r="U557" i="21"/>
  <c r="T557" i="21" s="1"/>
  <c r="U558" i="21"/>
  <c r="T558" i="21" s="1"/>
  <c r="U559" i="21"/>
  <c r="T559" i="21" s="1"/>
  <c r="U560" i="21"/>
  <c r="T560" i="21" s="1"/>
  <c r="U561" i="21"/>
  <c r="T561" i="21" s="1"/>
  <c r="U562" i="21"/>
  <c r="T562" i="21" s="1"/>
  <c r="U563" i="21"/>
  <c r="T563" i="21" s="1"/>
  <c r="U564" i="21"/>
  <c r="T564" i="21" s="1"/>
  <c r="U565" i="21"/>
  <c r="T565" i="21" s="1"/>
  <c r="U566" i="21"/>
  <c r="T566" i="21" s="1"/>
  <c r="U567" i="21"/>
  <c r="T567" i="21" s="1"/>
  <c r="U568" i="21"/>
  <c r="T568" i="21" s="1"/>
  <c r="U569" i="21"/>
  <c r="T569" i="21" s="1"/>
  <c r="U570" i="21"/>
  <c r="T570" i="21" s="1"/>
  <c r="U571" i="21"/>
  <c r="T571" i="21" s="1"/>
  <c r="U572" i="21"/>
  <c r="T572" i="21" s="1"/>
  <c r="U573" i="21"/>
  <c r="T573" i="21" s="1"/>
  <c r="U574" i="21"/>
  <c r="T574" i="21" s="1"/>
  <c r="U575" i="21"/>
  <c r="T575" i="21" s="1"/>
  <c r="U576" i="21"/>
  <c r="T576" i="21" s="1"/>
  <c r="U577" i="21"/>
  <c r="T577" i="21" s="1"/>
  <c r="U578" i="21"/>
  <c r="T578" i="21" s="1"/>
  <c r="U579" i="21"/>
  <c r="T579" i="21" s="1"/>
  <c r="U580" i="21"/>
  <c r="T580" i="21" s="1"/>
  <c r="U581" i="21"/>
  <c r="T581" i="21" s="1"/>
  <c r="U582" i="21"/>
  <c r="T582" i="21" s="1"/>
  <c r="U583" i="21"/>
  <c r="T583" i="21" s="1"/>
  <c r="U584" i="21"/>
  <c r="T584" i="21" s="1"/>
  <c r="U585" i="21"/>
  <c r="T585" i="21" s="1"/>
  <c r="U586" i="21"/>
  <c r="T586" i="21" s="1"/>
  <c r="U587" i="21"/>
  <c r="T587" i="21" s="1"/>
  <c r="U588" i="21"/>
  <c r="T588" i="21" s="1"/>
  <c r="U589" i="21"/>
  <c r="T589" i="21" s="1"/>
  <c r="U590" i="21"/>
  <c r="T590" i="21" s="1"/>
  <c r="U591" i="21"/>
  <c r="T591" i="21" s="1"/>
  <c r="U592" i="21"/>
  <c r="T592" i="21" s="1"/>
  <c r="U593" i="21"/>
  <c r="T593" i="21" s="1"/>
  <c r="U594" i="21"/>
  <c r="T594" i="21" s="1"/>
  <c r="U595" i="21"/>
  <c r="T595" i="21" s="1"/>
  <c r="U596" i="21"/>
  <c r="T596" i="21" s="1"/>
  <c r="U597" i="21"/>
  <c r="T597" i="21" s="1"/>
  <c r="U598" i="21"/>
  <c r="T598" i="21" s="1"/>
  <c r="U599" i="21"/>
  <c r="T599" i="21" s="1"/>
  <c r="U600" i="21"/>
  <c r="T600" i="21" s="1"/>
  <c r="U601" i="21"/>
  <c r="T601" i="21" s="1"/>
  <c r="U602" i="21"/>
  <c r="T602" i="21" s="1"/>
  <c r="U603" i="21"/>
  <c r="T603" i="21" s="1"/>
  <c r="U604" i="21"/>
  <c r="T604" i="21" s="1"/>
  <c r="U605" i="21"/>
  <c r="T605" i="21" s="1"/>
  <c r="U606" i="21"/>
  <c r="T606" i="21" s="1"/>
  <c r="U607" i="21"/>
  <c r="T607" i="21" s="1"/>
  <c r="U608" i="21"/>
  <c r="T608" i="21" s="1"/>
  <c r="U609" i="21"/>
  <c r="T609" i="21" s="1"/>
  <c r="U610" i="21"/>
  <c r="T610" i="21" s="1"/>
  <c r="U611" i="21"/>
  <c r="T611" i="21" s="1"/>
  <c r="U612" i="21"/>
  <c r="T612" i="21" s="1"/>
  <c r="U613" i="21"/>
  <c r="T613" i="21" s="1"/>
  <c r="U614" i="21"/>
  <c r="T614" i="21" s="1"/>
  <c r="U615" i="21"/>
  <c r="T615" i="21" s="1"/>
  <c r="U616" i="21"/>
  <c r="T616" i="21" s="1"/>
  <c r="U617" i="21"/>
  <c r="T617" i="21" s="1"/>
  <c r="U618" i="21"/>
  <c r="T618" i="21" s="1"/>
  <c r="U619" i="21"/>
  <c r="T619" i="21" s="1"/>
  <c r="U620" i="21"/>
  <c r="T620" i="21" s="1"/>
  <c r="U621" i="21"/>
  <c r="T621" i="21" s="1"/>
  <c r="U622" i="21"/>
  <c r="T622" i="21" s="1"/>
  <c r="U623" i="21"/>
  <c r="T623" i="21" s="1"/>
  <c r="U624" i="21"/>
  <c r="T624" i="21" s="1"/>
  <c r="U625" i="21"/>
  <c r="T625" i="21" s="1"/>
  <c r="U626" i="21"/>
  <c r="T626" i="21" s="1"/>
  <c r="U627" i="21"/>
  <c r="T627" i="21" s="1"/>
  <c r="U628" i="21"/>
  <c r="T628" i="21" s="1"/>
  <c r="U629" i="21"/>
  <c r="T629" i="21" s="1"/>
  <c r="U630" i="21"/>
  <c r="T630" i="21" s="1"/>
  <c r="U631" i="21"/>
  <c r="T631" i="21" s="1"/>
  <c r="U632" i="21"/>
  <c r="T632" i="21" s="1"/>
  <c r="U633" i="21"/>
  <c r="T633" i="21" s="1"/>
  <c r="U634" i="21"/>
  <c r="T634" i="21" s="1"/>
  <c r="U635" i="21"/>
  <c r="T635" i="21" s="1"/>
  <c r="U636" i="21"/>
  <c r="T636" i="21" s="1"/>
  <c r="U637" i="21"/>
  <c r="T637" i="21" s="1"/>
  <c r="U638" i="21"/>
  <c r="T638" i="21" s="1"/>
  <c r="U639" i="21"/>
  <c r="T639" i="21" s="1"/>
  <c r="U640" i="21"/>
  <c r="T640" i="21" s="1"/>
  <c r="U641" i="21"/>
  <c r="T641" i="21" s="1"/>
  <c r="U642" i="21"/>
  <c r="T642" i="21" s="1"/>
  <c r="U643" i="21"/>
  <c r="T643" i="21" s="1"/>
  <c r="U644" i="21"/>
  <c r="T644" i="21" s="1"/>
  <c r="U645" i="21"/>
  <c r="T645" i="21" s="1"/>
  <c r="U646" i="21"/>
  <c r="T646" i="21" s="1"/>
  <c r="U647" i="21"/>
  <c r="T647" i="21" s="1"/>
  <c r="U648" i="21"/>
  <c r="T648" i="21" s="1"/>
  <c r="U649" i="21"/>
  <c r="T649" i="21" s="1"/>
  <c r="U650" i="21"/>
  <c r="T650" i="21" s="1"/>
  <c r="U651" i="21"/>
  <c r="T651" i="21" s="1"/>
  <c r="U652" i="21"/>
  <c r="T652" i="21" s="1"/>
  <c r="U653" i="21"/>
  <c r="T653" i="21" s="1"/>
  <c r="U654" i="21"/>
  <c r="T654" i="21" s="1"/>
  <c r="U655" i="21"/>
  <c r="T655" i="21" s="1"/>
  <c r="U656" i="21"/>
  <c r="T656" i="21" s="1"/>
  <c r="U657" i="21"/>
  <c r="T657" i="21" s="1"/>
  <c r="U658" i="21"/>
  <c r="T658" i="21" s="1"/>
  <c r="U659" i="21"/>
  <c r="T659" i="21" s="1"/>
  <c r="U660" i="21"/>
  <c r="T660" i="21" s="1"/>
  <c r="U661" i="21"/>
  <c r="T661" i="21" s="1"/>
  <c r="U662" i="21"/>
  <c r="T662" i="21" s="1"/>
  <c r="U663" i="21"/>
  <c r="T663" i="21" s="1"/>
  <c r="U664" i="21"/>
  <c r="T664" i="21" s="1"/>
  <c r="U665" i="21"/>
  <c r="T665" i="21" s="1"/>
  <c r="U666" i="21"/>
  <c r="T666" i="21" s="1"/>
  <c r="U667" i="21"/>
  <c r="T667" i="21" s="1"/>
  <c r="U668" i="21"/>
  <c r="T668" i="21" s="1"/>
  <c r="U669" i="21"/>
  <c r="T669" i="21" s="1"/>
  <c r="U670" i="21"/>
  <c r="T670" i="21" s="1"/>
  <c r="U671" i="21"/>
  <c r="T671" i="21" s="1"/>
  <c r="U672" i="21"/>
  <c r="T672" i="21" s="1"/>
  <c r="U673" i="21"/>
  <c r="T673" i="21" s="1"/>
  <c r="U674" i="21"/>
  <c r="T674" i="21" s="1"/>
  <c r="U675" i="21"/>
  <c r="T675" i="21" s="1"/>
  <c r="U676" i="21"/>
  <c r="T676" i="21" s="1"/>
  <c r="U677" i="21"/>
  <c r="T677" i="21" s="1"/>
  <c r="U678" i="21"/>
  <c r="T678" i="21" s="1"/>
  <c r="U679" i="21"/>
  <c r="T679" i="21" s="1"/>
  <c r="U680" i="21"/>
  <c r="T680" i="21" s="1"/>
  <c r="U681" i="21"/>
  <c r="T681" i="21" s="1"/>
  <c r="U682" i="21"/>
  <c r="T682" i="21" s="1"/>
  <c r="U683" i="21"/>
  <c r="T683" i="21" s="1"/>
  <c r="U684" i="21"/>
  <c r="T684" i="21" s="1"/>
  <c r="U685" i="21"/>
  <c r="T685" i="21" s="1"/>
  <c r="U686" i="21"/>
  <c r="T686" i="21" s="1"/>
  <c r="U687" i="21"/>
  <c r="T687" i="21" s="1"/>
  <c r="U688" i="21"/>
  <c r="T688" i="21" s="1"/>
  <c r="U689" i="21"/>
  <c r="T689" i="21" s="1"/>
  <c r="U690" i="21"/>
  <c r="T690" i="21" s="1"/>
  <c r="U691" i="21"/>
  <c r="T691" i="21" s="1"/>
  <c r="U692" i="21"/>
  <c r="T692" i="21" s="1"/>
  <c r="U693" i="21"/>
  <c r="T693" i="21" s="1"/>
  <c r="U694" i="21"/>
  <c r="T694" i="21" s="1"/>
  <c r="U695" i="21"/>
  <c r="T695" i="21" s="1"/>
  <c r="U696" i="21"/>
  <c r="T696" i="21" s="1"/>
  <c r="U697" i="21"/>
  <c r="T697" i="21" s="1"/>
  <c r="U698" i="21"/>
  <c r="T698" i="21" s="1"/>
  <c r="U699" i="21"/>
  <c r="T699" i="21" s="1"/>
  <c r="U700" i="21"/>
  <c r="T700" i="21" s="1"/>
  <c r="U701" i="21"/>
  <c r="T701" i="21" s="1"/>
  <c r="U702" i="21"/>
  <c r="T702" i="21" s="1"/>
  <c r="U703" i="21"/>
  <c r="T703" i="21" s="1"/>
  <c r="U704" i="21"/>
  <c r="T704" i="21" s="1"/>
  <c r="U705" i="21"/>
  <c r="T705" i="21" s="1"/>
  <c r="U706" i="21"/>
  <c r="T706" i="21" s="1"/>
  <c r="U707" i="21"/>
  <c r="T707" i="21" s="1"/>
  <c r="U708" i="21"/>
  <c r="T708" i="21" s="1"/>
  <c r="U709" i="21"/>
  <c r="T709" i="21" s="1"/>
  <c r="U710" i="21"/>
  <c r="T710" i="21" s="1"/>
  <c r="U711" i="21"/>
  <c r="T711" i="21" s="1"/>
  <c r="U712" i="21"/>
  <c r="T712" i="21" s="1"/>
  <c r="U713" i="21"/>
  <c r="T713" i="21" s="1"/>
  <c r="U714" i="21"/>
  <c r="T714" i="21" s="1"/>
  <c r="U715" i="21"/>
  <c r="T715" i="21" s="1"/>
  <c r="U716" i="21"/>
  <c r="T716" i="21" s="1"/>
  <c r="U717" i="21"/>
  <c r="T717" i="21" s="1"/>
  <c r="U718" i="21"/>
  <c r="T718" i="21" s="1"/>
  <c r="U719" i="21"/>
  <c r="T719" i="21" s="1"/>
  <c r="U720" i="21"/>
  <c r="T720" i="21" s="1"/>
  <c r="U721" i="21"/>
  <c r="T721" i="21" s="1"/>
  <c r="U722" i="21"/>
  <c r="T722" i="21" s="1"/>
  <c r="U723" i="21"/>
  <c r="T723" i="21" s="1"/>
  <c r="U724" i="21"/>
  <c r="T724" i="21" s="1"/>
  <c r="U725" i="21"/>
  <c r="T725" i="21" s="1"/>
  <c r="U726" i="21"/>
  <c r="T726" i="21" s="1"/>
  <c r="U727" i="21"/>
  <c r="T727" i="21" s="1"/>
  <c r="U728" i="21"/>
  <c r="T728" i="21" s="1"/>
  <c r="U729" i="21"/>
  <c r="T729" i="21" s="1"/>
  <c r="U730" i="21"/>
  <c r="T730" i="21" s="1"/>
  <c r="U731" i="21"/>
  <c r="T731" i="21" s="1"/>
  <c r="U732" i="21"/>
  <c r="T732" i="21" s="1"/>
  <c r="U733" i="21"/>
  <c r="T733" i="21" s="1"/>
  <c r="U734" i="21"/>
  <c r="T734" i="21" s="1"/>
  <c r="U735" i="21"/>
  <c r="T735" i="21" s="1"/>
  <c r="U736" i="21"/>
  <c r="T736" i="21" s="1"/>
  <c r="U737" i="21"/>
  <c r="T737" i="21" s="1"/>
  <c r="U738" i="21"/>
  <c r="T738" i="21" s="1"/>
  <c r="U739" i="21"/>
  <c r="T739" i="21" s="1"/>
  <c r="U740" i="21"/>
  <c r="T740" i="21" s="1"/>
  <c r="U741" i="21"/>
  <c r="T741" i="21" s="1"/>
  <c r="U742" i="21"/>
  <c r="T742" i="21" s="1"/>
  <c r="U743" i="21"/>
  <c r="T743" i="21" s="1"/>
  <c r="U744" i="21"/>
  <c r="T744" i="21" s="1"/>
  <c r="U745" i="21"/>
  <c r="T745" i="21" s="1"/>
  <c r="U746" i="21"/>
  <c r="T746" i="21" s="1"/>
  <c r="U747" i="21"/>
  <c r="T747" i="21" s="1"/>
  <c r="U748" i="21"/>
  <c r="T748" i="21" s="1"/>
  <c r="U749" i="21"/>
  <c r="T749" i="21" s="1"/>
  <c r="U750" i="21"/>
  <c r="T750" i="21" s="1"/>
  <c r="U751" i="21"/>
  <c r="T751" i="21" s="1"/>
  <c r="U752" i="21"/>
  <c r="T752" i="21" s="1"/>
  <c r="U753" i="21"/>
  <c r="T753" i="21" s="1"/>
  <c r="U754" i="21"/>
  <c r="T754" i="21" s="1"/>
  <c r="U755" i="21"/>
  <c r="T755" i="21" s="1"/>
  <c r="U756" i="21"/>
  <c r="T756" i="21" s="1"/>
  <c r="U757" i="21"/>
  <c r="T757" i="21" s="1"/>
  <c r="U758" i="21"/>
  <c r="T758" i="21" s="1"/>
  <c r="U759" i="21"/>
  <c r="T759" i="21" s="1"/>
  <c r="U760" i="21"/>
  <c r="T760" i="21" s="1"/>
  <c r="U761" i="21"/>
  <c r="T761" i="21" s="1"/>
  <c r="U762" i="21"/>
  <c r="T762" i="21" s="1"/>
  <c r="U763" i="21"/>
  <c r="T763" i="21" s="1"/>
  <c r="U764" i="21"/>
  <c r="T764" i="21" s="1"/>
  <c r="U765" i="21"/>
  <c r="T765" i="21" s="1"/>
  <c r="U766" i="21"/>
  <c r="T766" i="21" s="1"/>
  <c r="U767" i="21"/>
  <c r="T767" i="21" s="1"/>
  <c r="U768" i="21"/>
  <c r="T768" i="21" s="1"/>
  <c r="U769" i="21"/>
  <c r="T769" i="21" s="1"/>
  <c r="U770" i="21"/>
  <c r="T770" i="21" s="1"/>
  <c r="U771" i="21"/>
  <c r="T771" i="21" s="1"/>
  <c r="U772" i="21"/>
  <c r="T772" i="21" s="1"/>
  <c r="U773" i="21"/>
  <c r="T773" i="21" s="1"/>
  <c r="U774" i="21"/>
  <c r="T774" i="21" s="1"/>
  <c r="U775" i="21"/>
  <c r="T775" i="21" s="1"/>
  <c r="U776" i="21"/>
  <c r="T776" i="21" s="1"/>
  <c r="U777" i="21"/>
  <c r="T777" i="21" s="1"/>
  <c r="U778" i="21"/>
  <c r="T778" i="21" s="1"/>
  <c r="U779" i="21"/>
  <c r="T779" i="21" s="1"/>
  <c r="U780" i="21"/>
  <c r="T780" i="21" s="1"/>
  <c r="U781" i="21"/>
  <c r="T781" i="21" s="1"/>
  <c r="U782" i="21"/>
  <c r="T782" i="21" s="1"/>
  <c r="U783" i="21"/>
  <c r="T783" i="21" s="1"/>
  <c r="U784" i="21"/>
  <c r="T784" i="21" s="1"/>
  <c r="U785" i="21"/>
  <c r="T785" i="21" s="1"/>
  <c r="U786" i="21"/>
  <c r="T786" i="21" s="1"/>
  <c r="U787" i="21"/>
  <c r="T787" i="21" s="1"/>
  <c r="U788" i="21"/>
  <c r="T788" i="21" s="1"/>
  <c r="U789" i="21"/>
  <c r="T789" i="21" s="1"/>
  <c r="U790" i="21"/>
  <c r="T790" i="21" s="1"/>
  <c r="U791" i="21"/>
  <c r="T791" i="21" s="1"/>
  <c r="U792" i="21"/>
  <c r="T792" i="21" s="1"/>
  <c r="U793" i="21"/>
  <c r="T793" i="21" s="1"/>
  <c r="U794" i="21"/>
  <c r="T794" i="21" s="1"/>
  <c r="U795" i="21"/>
  <c r="T795" i="21" s="1"/>
  <c r="U796" i="21"/>
  <c r="T796" i="21" s="1"/>
  <c r="U797" i="21"/>
  <c r="T797" i="21" s="1"/>
  <c r="U798" i="21"/>
  <c r="T798" i="21" s="1"/>
  <c r="U799" i="21"/>
  <c r="T799" i="21" s="1"/>
  <c r="U800" i="21"/>
  <c r="T800" i="21" s="1"/>
  <c r="U801" i="21"/>
  <c r="T801" i="21" s="1"/>
  <c r="U802" i="21"/>
  <c r="T802" i="21" s="1"/>
  <c r="U803" i="21"/>
  <c r="T803" i="21" s="1"/>
  <c r="U804" i="21"/>
  <c r="T804" i="21" s="1"/>
  <c r="U805" i="21"/>
  <c r="T805" i="21" s="1"/>
  <c r="U806" i="21"/>
  <c r="T806" i="21" s="1"/>
  <c r="U807" i="21"/>
  <c r="T807" i="21" s="1"/>
  <c r="U808" i="21"/>
  <c r="T808" i="21" s="1"/>
  <c r="U809" i="21"/>
  <c r="T809" i="21" s="1"/>
  <c r="U810" i="21"/>
  <c r="T810" i="21" s="1"/>
  <c r="U811" i="21"/>
  <c r="T811" i="21" s="1"/>
  <c r="U812" i="21"/>
  <c r="T812" i="21" s="1"/>
  <c r="U813" i="21"/>
  <c r="T813" i="21" s="1"/>
  <c r="U814" i="21"/>
  <c r="T814" i="21" s="1"/>
  <c r="U815" i="21"/>
  <c r="T815" i="21" s="1"/>
  <c r="U816" i="21"/>
  <c r="T816" i="21" s="1"/>
  <c r="U817" i="21"/>
  <c r="T817" i="21" s="1"/>
  <c r="U818" i="21"/>
  <c r="T818" i="21" s="1"/>
  <c r="U819" i="21"/>
  <c r="T819" i="21" s="1"/>
  <c r="U820" i="21"/>
  <c r="T820" i="21" s="1"/>
  <c r="U821" i="21"/>
  <c r="T821" i="21" s="1"/>
  <c r="U822" i="21"/>
  <c r="T822" i="21" s="1"/>
  <c r="U823" i="21"/>
  <c r="T823" i="21" s="1"/>
  <c r="U824" i="21"/>
  <c r="T824" i="21" s="1"/>
  <c r="U825" i="21"/>
  <c r="T825" i="21" s="1"/>
  <c r="U826" i="21"/>
  <c r="T826" i="21" s="1"/>
  <c r="U827" i="21"/>
  <c r="T827" i="21" s="1"/>
  <c r="U828" i="21"/>
  <c r="T828" i="21" s="1"/>
  <c r="U829" i="21"/>
  <c r="T829" i="21" s="1"/>
  <c r="U830" i="21"/>
  <c r="T830" i="21" s="1"/>
  <c r="U831" i="21"/>
  <c r="T831" i="21" s="1"/>
  <c r="U832" i="21"/>
  <c r="T832" i="21" s="1"/>
  <c r="U833" i="21"/>
  <c r="T833" i="21" s="1"/>
  <c r="U834" i="21"/>
  <c r="T834" i="21" s="1"/>
  <c r="U835" i="21"/>
  <c r="T835" i="21" s="1"/>
  <c r="U836" i="21"/>
  <c r="T836" i="21" s="1"/>
  <c r="U837" i="21"/>
  <c r="T837" i="21" s="1"/>
  <c r="U838" i="21"/>
  <c r="T838" i="21" s="1"/>
  <c r="U839" i="21"/>
  <c r="T839" i="21" s="1"/>
  <c r="U840" i="21"/>
  <c r="T840" i="21" s="1"/>
  <c r="U841" i="21"/>
  <c r="T841" i="21" s="1"/>
  <c r="U842" i="21"/>
  <c r="T842" i="21" s="1"/>
  <c r="U843" i="21"/>
  <c r="T843" i="21" s="1"/>
  <c r="U844" i="21"/>
  <c r="T844" i="21" s="1"/>
  <c r="U845" i="21"/>
  <c r="T845" i="21" s="1"/>
  <c r="U846" i="21"/>
  <c r="T846" i="21" s="1"/>
  <c r="U847" i="21"/>
  <c r="T847" i="21" s="1"/>
  <c r="U848" i="21"/>
  <c r="T848" i="21" s="1"/>
  <c r="U849" i="21"/>
  <c r="T849" i="21" s="1"/>
  <c r="U850" i="21"/>
  <c r="T850" i="21" s="1"/>
  <c r="U851" i="21"/>
  <c r="T851" i="21" s="1"/>
  <c r="U852" i="21"/>
  <c r="T852" i="21" s="1"/>
  <c r="U853" i="21"/>
  <c r="T853" i="21" s="1"/>
  <c r="U854" i="21"/>
  <c r="T854" i="21" s="1"/>
  <c r="U855" i="21"/>
  <c r="T855" i="21" s="1"/>
  <c r="U856" i="21"/>
  <c r="T856" i="21" s="1"/>
  <c r="U857" i="21"/>
  <c r="T857" i="21" s="1"/>
  <c r="U858" i="21"/>
  <c r="T858" i="21" s="1"/>
  <c r="U859" i="21"/>
  <c r="T859" i="21" s="1"/>
  <c r="U860" i="21"/>
  <c r="T860" i="21" s="1"/>
  <c r="U861" i="21"/>
  <c r="T861" i="21" s="1"/>
  <c r="U862" i="21"/>
  <c r="T862" i="21" s="1"/>
  <c r="U863" i="21"/>
  <c r="T863" i="21" s="1"/>
  <c r="U864" i="21"/>
  <c r="T864" i="21" s="1"/>
  <c r="U865" i="21"/>
  <c r="T865" i="21" s="1"/>
  <c r="U866" i="21"/>
  <c r="T866" i="21" s="1"/>
  <c r="U867" i="21"/>
  <c r="T867" i="21" s="1"/>
  <c r="U868" i="21"/>
  <c r="T868" i="21" s="1"/>
  <c r="U869" i="21"/>
  <c r="T869" i="21" s="1"/>
  <c r="U870" i="21"/>
  <c r="T870" i="21" s="1"/>
  <c r="U871" i="21"/>
  <c r="T871" i="21" s="1"/>
  <c r="U872" i="21"/>
  <c r="T872" i="21" s="1"/>
  <c r="U873" i="21"/>
  <c r="T873" i="21" s="1"/>
  <c r="U874" i="21"/>
  <c r="T874" i="21" s="1"/>
  <c r="U875" i="21"/>
  <c r="T875" i="21" s="1"/>
  <c r="U876" i="21"/>
  <c r="T876" i="21" s="1"/>
  <c r="U877" i="21"/>
  <c r="T877" i="21" s="1"/>
  <c r="U878" i="21"/>
  <c r="T878" i="21" s="1"/>
  <c r="U879" i="21"/>
  <c r="T879" i="21" s="1"/>
  <c r="U880" i="21"/>
  <c r="T880" i="21" s="1"/>
  <c r="U881" i="21"/>
  <c r="T881" i="21" s="1"/>
  <c r="U882" i="21"/>
  <c r="T882" i="21" s="1"/>
  <c r="U883" i="21"/>
  <c r="T883" i="21" s="1"/>
  <c r="U884" i="21"/>
  <c r="T884" i="21" s="1"/>
  <c r="U885" i="21"/>
  <c r="T885" i="21" s="1"/>
  <c r="U886" i="21"/>
  <c r="T886" i="21" s="1"/>
  <c r="U887" i="21"/>
  <c r="T887" i="21" s="1"/>
  <c r="U888" i="21"/>
  <c r="T888" i="21" s="1"/>
  <c r="U889" i="21"/>
  <c r="T889" i="21" s="1"/>
  <c r="U890" i="21"/>
  <c r="T890" i="21" s="1"/>
  <c r="U891" i="21"/>
  <c r="T891" i="21" s="1"/>
  <c r="U892" i="21"/>
  <c r="T892" i="21" s="1"/>
  <c r="U893" i="21"/>
  <c r="T893" i="21" s="1"/>
  <c r="U894" i="21"/>
  <c r="T894" i="21" s="1"/>
  <c r="U895" i="21"/>
  <c r="T895" i="21" s="1"/>
  <c r="U896" i="21"/>
  <c r="T896" i="21" s="1"/>
  <c r="U897" i="21"/>
  <c r="T897" i="21" s="1"/>
  <c r="U898" i="21"/>
  <c r="T898" i="21" s="1"/>
  <c r="U899" i="21"/>
  <c r="T899" i="21" s="1"/>
  <c r="U900" i="21"/>
  <c r="T900" i="21" s="1"/>
  <c r="U901" i="21"/>
  <c r="T901" i="21" s="1"/>
  <c r="U902" i="21"/>
  <c r="T902" i="21" s="1"/>
  <c r="U903" i="21"/>
  <c r="T903" i="21" s="1"/>
  <c r="U904" i="21"/>
  <c r="T904" i="21" s="1"/>
  <c r="U905" i="21"/>
  <c r="T905" i="21" s="1"/>
  <c r="U906" i="21"/>
  <c r="T906" i="21" s="1"/>
  <c r="U907" i="21"/>
  <c r="T907" i="21" s="1"/>
  <c r="U908" i="21"/>
  <c r="T908" i="21" s="1"/>
  <c r="U909" i="21"/>
  <c r="T909" i="21" s="1"/>
  <c r="U910" i="21"/>
  <c r="T910" i="21" s="1"/>
  <c r="U911" i="21"/>
  <c r="T911" i="21" s="1"/>
  <c r="U912" i="21"/>
  <c r="T912" i="21" s="1"/>
  <c r="U913" i="21"/>
  <c r="T913" i="21" s="1"/>
  <c r="U914" i="21"/>
  <c r="T914" i="21" s="1"/>
  <c r="U915" i="21"/>
  <c r="T915" i="21" s="1"/>
  <c r="U916" i="21"/>
  <c r="T916" i="21" s="1"/>
  <c r="U917" i="21"/>
  <c r="T917" i="21" s="1"/>
  <c r="U918" i="21"/>
  <c r="T918" i="21" s="1"/>
  <c r="U919" i="21"/>
  <c r="T919" i="21" s="1"/>
  <c r="U920" i="21"/>
  <c r="T920" i="21" s="1"/>
  <c r="U921" i="21"/>
  <c r="T921" i="21" s="1"/>
  <c r="U922" i="21"/>
  <c r="T922" i="21" s="1"/>
  <c r="U923" i="21"/>
  <c r="T923" i="21" s="1"/>
  <c r="U924" i="21"/>
  <c r="T924" i="21" s="1"/>
  <c r="U925" i="21"/>
  <c r="T925" i="21" s="1"/>
  <c r="U926" i="21"/>
  <c r="T926" i="21" s="1"/>
  <c r="U927" i="21"/>
  <c r="T927" i="21" s="1"/>
  <c r="U928" i="21"/>
  <c r="T928" i="21" s="1"/>
  <c r="U929" i="21"/>
  <c r="T929" i="21" s="1"/>
  <c r="U930" i="21"/>
  <c r="T930" i="21" s="1"/>
  <c r="U931" i="21"/>
  <c r="T931" i="21" s="1"/>
  <c r="U932" i="21"/>
  <c r="T932" i="21" s="1"/>
  <c r="U933" i="21"/>
  <c r="T933" i="21" s="1"/>
  <c r="U934" i="21"/>
  <c r="T934" i="21" s="1"/>
  <c r="U935" i="21"/>
  <c r="T935" i="21" s="1"/>
  <c r="U936" i="21"/>
  <c r="T936" i="21" s="1"/>
  <c r="U937" i="21"/>
  <c r="T937" i="21" s="1"/>
  <c r="U938" i="21"/>
  <c r="T938" i="21" s="1"/>
  <c r="U939" i="21"/>
  <c r="T939" i="21" s="1"/>
  <c r="U940" i="21"/>
  <c r="T940" i="21" s="1"/>
  <c r="U941" i="21"/>
  <c r="T941" i="21" s="1"/>
  <c r="U942" i="21"/>
  <c r="T942" i="21" s="1"/>
  <c r="U943" i="21"/>
  <c r="T943" i="21" s="1"/>
  <c r="U944" i="21"/>
  <c r="T944" i="21" s="1"/>
  <c r="U945" i="21"/>
  <c r="T945" i="21" s="1"/>
  <c r="U946" i="21"/>
  <c r="T946" i="21" s="1"/>
  <c r="U947" i="21"/>
  <c r="T947" i="21" s="1"/>
  <c r="U948" i="21"/>
  <c r="T948" i="21" s="1"/>
  <c r="U949" i="21"/>
  <c r="T949" i="21" s="1"/>
  <c r="U950" i="21"/>
  <c r="T950" i="21" s="1"/>
  <c r="U951" i="21"/>
  <c r="T951" i="21" s="1"/>
  <c r="U952" i="21"/>
  <c r="T952" i="21" s="1"/>
  <c r="U953" i="21"/>
  <c r="T953" i="21" s="1"/>
  <c r="U954" i="21"/>
  <c r="T954" i="21" s="1"/>
  <c r="U955" i="21"/>
  <c r="T955" i="21" s="1"/>
  <c r="U956" i="21"/>
  <c r="T956" i="21" s="1"/>
  <c r="U957" i="21"/>
  <c r="T957" i="21" s="1"/>
  <c r="U958" i="21"/>
  <c r="T958" i="21" s="1"/>
  <c r="U959" i="21"/>
  <c r="T959" i="21" s="1"/>
  <c r="U960" i="21"/>
  <c r="T960" i="21" s="1"/>
  <c r="U961" i="21"/>
  <c r="T961" i="21" s="1"/>
  <c r="G12" i="16"/>
  <c r="B54" i="21" s="1"/>
  <c r="B55" i="21" s="1"/>
  <c r="U21" i="17"/>
  <c r="T21" i="17" s="1"/>
  <c r="M21" i="17" s="1"/>
  <c r="J21" i="17" s="1"/>
  <c r="I21" i="17" s="1"/>
  <c r="H22" i="17" s="1"/>
  <c r="U23" i="17"/>
  <c r="T23" i="17" s="1"/>
  <c r="M22" i="17"/>
  <c r="J22" i="17" s="1"/>
  <c r="I22" i="17" s="1"/>
  <c r="U24" i="17"/>
  <c r="T24" i="17" s="1"/>
  <c r="V27" i="17"/>
  <c r="U27" i="17" s="1"/>
  <c r="T25" i="17"/>
  <c r="T8" i="16"/>
  <c r="T11" i="16"/>
  <c r="S12" i="16"/>
  <c r="S9" i="16"/>
  <c r="H23" i="17" l="1"/>
  <c r="G23" i="17"/>
  <c r="L23" i="17" s="1"/>
  <c r="G23" i="21"/>
  <c r="L23" i="21" s="1"/>
  <c r="H23" i="21"/>
  <c r="V28" i="17"/>
  <c r="U28" i="17" s="1"/>
  <c r="T26" i="17"/>
  <c r="S13" i="16"/>
  <c r="T12" i="16"/>
  <c r="G24" i="17" l="1"/>
  <c r="G24" i="21"/>
  <c r="F23" i="21"/>
  <c r="W23" i="21" s="1"/>
  <c r="N23" i="21"/>
  <c r="K23" i="21"/>
  <c r="O23" i="21"/>
  <c r="K23" i="17"/>
  <c r="N23" i="17"/>
  <c r="F23" i="17"/>
  <c r="W23" i="17" s="1"/>
  <c r="O23" i="17"/>
  <c r="V29" i="17"/>
  <c r="U29" i="17" s="1"/>
  <c r="T27" i="17"/>
  <c r="B62" i="13"/>
  <c r="C62" i="13"/>
  <c r="B61" i="13"/>
  <c r="Q34" i="14"/>
  <c r="N34" i="14"/>
  <c r="L34" i="14"/>
  <c r="Q33" i="14"/>
  <c r="L33" i="14"/>
  <c r="N33" i="14" s="1"/>
  <c r="L36" i="14"/>
  <c r="N36" i="14" s="1"/>
  <c r="L39" i="14"/>
  <c r="N39" i="14" s="1"/>
  <c r="E41" i="14"/>
  <c r="L46" i="14"/>
  <c r="N46" i="14" s="1"/>
  <c r="L45" i="14"/>
  <c r="N45" i="14" s="1"/>
  <c r="L43" i="14"/>
  <c r="N43" i="14" s="1"/>
  <c r="L42" i="14"/>
  <c r="N42" i="14" s="1"/>
  <c r="T40" i="14"/>
  <c r="L40" i="14"/>
  <c r="N40" i="14" s="1"/>
  <c r="E40" i="14"/>
  <c r="Q39" i="14"/>
  <c r="E38" i="14"/>
  <c r="T37" i="14"/>
  <c r="L37" i="14"/>
  <c r="N37" i="14" s="1"/>
  <c r="E37" i="14"/>
  <c r="Q36" i="14"/>
  <c r="E36" i="14"/>
  <c r="L29" i="14"/>
  <c r="N29" i="14" s="1"/>
  <c r="L28" i="14"/>
  <c r="N28" i="14" s="1"/>
  <c r="N26" i="14"/>
  <c r="L26" i="14"/>
  <c r="L25" i="14"/>
  <c r="N25" i="14" s="1"/>
  <c r="T23" i="14"/>
  <c r="N23" i="14"/>
  <c r="L23" i="14"/>
  <c r="E23" i="14"/>
  <c r="Q22" i="14"/>
  <c r="N22" i="14"/>
  <c r="L22" i="14"/>
  <c r="E21" i="14"/>
  <c r="T20" i="14"/>
  <c r="N20" i="14"/>
  <c r="L20" i="14"/>
  <c r="E20" i="14"/>
  <c r="Q19" i="14"/>
  <c r="N19" i="14"/>
  <c r="L19" i="14"/>
  <c r="E19" i="14"/>
  <c r="L16" i="14"/>
  <c r="N16" i="14" s="1"/>
  <c r="L15" i="14"/>
  <c r="N15" i="14" s="1"/>
  <c r="L13" i="14"/>
  <c r="N13" i="14" s="1"/>
  <c r="L12" i="14"/>
  <c r="N12" i="14" s="1"/>
  <c r="T10" i="14"/>
  <c r="T7" i="14"/>
  <c r="L10" i="14"/>
  <c r="N10" i="14" s="1"/>
  <c r="L9" i="14"/>
  <c r="N9" i="14" s="1"/>
  <c r="Q9" i="14"/>
  <c r="Q6" i="14"/>
  <c r="L7" i="14"/>
  <c r="L6" i="14"/>
  <c r="N6" i="14" s="1"/>
  <c r="N7" i="14"/>
  <c r="L24" i="17" l="1"/>
  <c r="F24" i="17"/>
  <c r="W24" i="17" s="1"/>
  <c r="O24" i="17"/>
  <c r="N24" i="17"/>
  <c r="K24" i="17"/>
  <c r="F24" i="21"/>
  <c r="W24" i="21" s="1"/>
  <c r="L24" i="21"/>
  <c r="K24" i="21"/>
  <c r="N24" i="21"/>
  <c r="O24" i="21"/>
  <c r="P23" i="21"/>
  <c r="Q23" i="21"/>
  <c r="P23" i="17"/>
  <c r="Q23" i="17"/>
  <c r="V30" i="17"/>
  <c r="U30" i="17" s="1"/>
  <c r="T28" i="17"/>
  <c r="E42" i="14"/>
  <c r="E61" i="14"/>
  <c r="E60" i="14"/>
  <c r="E10" i="14"/>
  <c r="E57" i="14"/>
  <c r="E56" i="14"/>
  <c r="E55" i="14"/>
  <c r="E8" i="14"/>
  <c r="O54" i="14"/>
  <c r="O64" i="14"/>
  <c r="E7" i="14"/>
  <c r="E6" i="14"/>
  <c r="R33" i="14" s="1"/>
  <c r="S33" i="14" s="1"/>
  <c r="T33" i="14" s="1"/>
  <c r="U33" i="14" s="1"/>
  <c r="O40" i="14" l="1"/>
  <c r="O28" i="14"/>
  <c r="R39" i="14"/>
  <c r="O34" i="14"/>
  <c r="P34" i="14"/>
  <c r="P24" i="17"/>
  <c r="Q24" i="17"/>
  <c r="M24" i="17" s="1"/>
  <c r="J24" i="17" s="1"/>
  <c r="I24" i="17" s="1"/>
  <c r="O42" i="14"/>
  <c r="R34" i="14"/>
  <c r="S34" i="14" s="1"/>
  <c r="T34" i="14" s="1"/>
  <c r="U34" i="14" s="1"/>
  <c r="O33" i="14"/>
  <c r="P33" i="14" s="1"/>
  <c r="P24" i="21"/>
  <c r="Q24" i="21"/>
  <c r="M24" i="21" s="1"/>
  <c r="J24" i="21" s="1"/>
  <c r="I24" i="21" s="1"/>
  <c r="M23" i="21"/>
  <c r="J23" i="21" s="1"/>
  <c r="I23" i="21" s="1"/>
  <c r="H24" i="21" s="1"/>
  <c r="G25" i="21" s="1"/>
  <c r="L25" i="21" s="1"/>
  <c r="R23" i="21"/>
  <c r="S23" i="21" s="1"/>
  <c r="M23" i="17"/>
  <c r="J23" i="17" s="1"/>
  <c r="I23" i="17" s="1"/>
  <c r="H24" i="17" s="1"/>
  <c r="R23" i="17"/>
  <c r="S23" i="17" s="1"/>
  <c r="V31" i="17"/>
  <c r="U31" i="17" s="1"/>
  <c r="T29" i="17"/>
  <c r="O36" i="14"/>
  <c r="P36" i="14" s="1"/>
  <c r="O10" i="14"/>
  <c r="R36" i="14"/>
  <c r="S36" i="14" s="1"/>
  <c r="T36" i="14" s="1"/>
  <c r="U36" i="14" s="1"/>
  <c r="O13" i="14"/>
  <c r="O46" i="14"/>
  <c r="O29" i="14"/>
  <c r="O39" i="14"/>
  <c r="P39" i="14" s="1"/>
  <c r="O45" i="14"/>
  <c r="O43" i="14"/>
  <c r="S39" i="14"/>
  <c r="T39" i="14" s="1"/>
  <c r="U39" i="14" s="1"/>
  <c r="O37" i="14"/>
  <c r="R22" i="14"/>
  <c r="S22" i="14" s="1"/>
  <c r="T22" i="14" s="1"/>
  <c r="U22" i="14" s="1"/>
  <c r="O7" i="14"/>
  <c r="O6" i="14"/>
  <c r="P6" i="14" s="1"/>
  <c r="R6" i="14"/>
  <c r="S6" i="14" s="1"/>
  <c r="T6" i="14" s="1"/>
  <c r="U6" i="14" s="1"/>
  <c r="R19" i="14"/>
  <c r="S19" i="14" s="1"/>
  <c r="T19" i="14" s="1"/>
  <c r="U19" i="14" s="1"/>
  <c r="O26" i="14"/>
  <c r="O19" i="14"/>
  <c r="P19" i="14" s="1"/>
  <c r="O16" i="14"/>
  <c r="O25" i="14"/>
  <c r="O12" i="14"/>
  <c r="O23" i="14"/>
  <c r="P23" i="14" s="1"/>
  <c r="O22" i="14"/>
  <c r="P22" i="14" s="1"/>
  <c r="O15" i="14"/>
  <c r="O20" i="14"/>
  <c r="P20" i="14" s="1"/>
  <c r="O9" i="14"/>
  <c r="O65" i="14" s="1"/>
  <c r="N65" i="14" s="1"/>
  <c r="E62" i="14"/>
  <c r="R9" i="14"/>
  <c r="S9" i="14" s="1"/>
  <c r="T9" i="14" s="1"/>
  <c r="U9" i="14" s="1"/>
  <c r="AD59" i="13"/>
  <c r="G25" i="17" l="1"/>
  <c r="L25" i="17" s="1"/>
  <c r="R24" i="17"/>
  <c r="S24" i="17" s="1"/>
  <c r="R24" i="21"/>
  <c r="S24" i="21" s="1"/>
  <c r="H25" i="17"/>
  <c r="O25" i="21"/>
  <c r="K25" i="21"/>
  <c r="F25" i="21"/>
  <c r="W25" i="21" s="1"/>
  <c r="N25" i="21"/>
  <c r="H25" i="21"/>
  <c r="G26" i="21" s="1"/>
  <c r="L26" i="21" s="1"/>
  <c r="V32" i="17"/>
  <c r="U32" i="17" s="1"/>
  <c r="T30" i="17"/>
  <c r="P9" i="14"/>
  <c r="O55" i="14"/>
  <c r="N55" i="14" s="1"/>
  <c r="L55" i="14" s="1"/>
  <c r="J55" i="14" s="1"/>
  <c r="T58" i="14"/>
  <c r="S58" i="14" s="1"/>
  <c r="R58" i="14" s="1"/>
  <c r="N13" i="1"/>
  <c r="K25" i="17" l="1"/>
  <c r="G26" i="17"/>
  <c r="N26" i="17" s="1"/>
  <c r="F25" i="17"/>
  <c r="W25" i="17" s="1"/>
  <c r="N25" i="17"/>
  <c r="O25" i="17"/>
  <c r="P25" i="21"/>
  <c r="Q25" i="21"/>
  <c r="O26" i="21"/>
  <c r="K26" i="21"/>
  <c r="F26" i="21"/>
  <c r="W26" i="21" s="1"/>
  <c r="N26" i="21"/>
  <c r="V33" i="17"/>
  <c r="U33" i="17" s="1"/>
  <c r="T31" i="17"/>
  <c r="F3" i="13"/>
  <c r="B12" i="13"/>
  <c r="AG9" i="13" s="1"/>
  <c r="B11" i="13"/>
  <c r="AF9" i="13" s="1"/>
  <c r="B40" i="7"/>
  <c r="B42" i="7"/>
  <c r="B43" i="7" s="1"/>
  <c r="B5" i="13"/>
  <c r="G82" i="13" s="1"/>
  <c r="B4" i="13"/>
  <c r="F82" i="13" s="1"/>
  <c r="B7" i="13"/>
  <c r="E41" i="13" s="1"/>
  <c r="N12" i="13"/>
  <c r="R8" i="13"/>
  <c r="S17" i="13"/>
  <c r="W17" i="13" s="1"/>
  <c r="O18" i="13"/>
  <c r="O23" i="13" s="1"/>
  <c r="N18" i="13"/>
  <c r="N22" i="13" s="1"/>
  <c r="N23" i="13" s="1"/>
  <c r="J3" i="13"/>
  <c r="O7" i="13" s="1"/>
  <c r="K25" i="13"/>
  <c r="J25" i="13"/>
  <c r="J24" i="13"/>
  <c r="K23" i="13"/>
  <c r="K19" i="13"/>
  <c r="K20" i="13" s="1"/>
  <c r="J19" i="13"/>
  <c r="J9" i="13"/>
  <c r="K12" i="13" s="1"/>
  <c r="K27" i="13" l="1"/>
  <c r="K14" i="13"/>
  <c r="K21" i="13"/>
  <c r="K26" i="17"/>
  <c r="O26" i="17"/>
  <c r="P26" i="17" s="1"/>
  <c r="L26" i="17"/>
  <c r="F26" i="17"/>
  <c r="W26" i="17" s="1"/>
  <c r="G61" i="13"/>
  <c r="K87" i="13" s="1"/>
  <c r="F61" i="13"/>
  <c r="J89" i="13" s="1"/>
  <c r="P25" i="17"/>
  <c r="B41" i="7"/>
  <c r="Q25" i="17"/>
  <c r="M25" i="17" s="1"/>
  <c r="J25" i="17" s="1"/>
  <c r="I25" i="17" s="1"/>
  <c r="H26" i="17" s="1"/>
  <c r="G27" i="17" s="1"/>
  <c r="L27" i="17" s="1"/>
  <c r="M25" i="21"/>
  <c r="J25" i="21" s="1"/>
  <c r="I25" i="21" s="1"/>
  <c r="H26" i="21" s="1"/>
  <c r="G27" i="21" s="1"/>
  <c r="L27" i="21" s="1"/>
  <c r="R25" i="21"/>
  <c r="S25" i="21" s="1"/>
  <c r="Q26" i="21"/>
  <c r="P26" i="21"/>
  <c r="V34" i="17"/>
  <c r="U34" i="17" s="1"/>
  <c r="T32" i="17"/>
  <c r="O13" i="13"/>
  <c r="N19" i="13"/>
  <c r="N20" i="13" s="1"/>
  <c r="O19" i="13"/>
  <c r="O20" i="13" s="1"/>
  <c r="Q15" i="13"/>
  <c r="Q18" i="13" s="1"/>
  <c r="S18" i="13" s="1"/>
  <c r="G41" i="13"/>
  <c r="F41" i="13"/>
  <c r="K22" i="13"/>
  <c r="J12" i="13"/>
  <c r="J14" i="13" l="1"/>
  <c r="B82" i="7"/>
  <c r="B83" i="7" s="1"/>
  <c r="B82" i="12"/>
  <c r="B83" i="12" s="1"/>
  <c r="R18" i="13"/>
  <c r="K89" i="13"/>
  <c r="K83" i="13"/>
  <c r="K82" i="13"/>
  <c r="K91" i="13"/>
  <c r="Q26" i="17"/>
  <c r="R26" i="17" s="1"/>
  <c r="S26" i="17" s="1"/>
  <c r="K86" i="13"/>
  <c r="K84" i="13"/>
  <c r="J82" i="13"/>
  <c r="J83" i="13"/>
  <c r="J88" i="13"/>
  <c r="R25" i="17"/>
  <c r="S25" i="17" s="1"/>
  <c r="K27" i="17"/>
  <c r="F27" i="17"/>
  <c r="W27" i="17" s="1"/>
  <c r="O27" i="17"/>
  <c r="N27" i="17"/>
  <c r="M26" i="21"/>
  <c r="J26" i="21" s="1"/>
  <c r="I26" i="21" s="1"/>
  <c r="H27" i="21" s="1"/>
  <c r="G28" i="21" s="1"/>
  <c r="L28" i="21" s="1"/>
  <c r="R26" i="21"/>
  <c r="S26" i="21" s="1"/>
  <c r="K27" i="21"/>
  <c r="O27" i="21"/>
  <c r="N27" i="21"/>
  <c r="F27" i="21"/>
  <c r="W27" i="21" s="1"/>
  <c r="V35" i="17"/>
  <c r="U35" i="17" s="1"/>
  <c r="T33" i="17"/>
  <c r="J41" i="13"/>
  <c r="J61" i="13" s="1"/>
  <c r="K41" i="13"/>
  <c r="K61" i="13" s="1"/>
  <c r="K85" i="13"/>
  <c r="Q19" i="13"/>
  <c r="S19" i="13" s="1"/>
  <c r="S41" i="13"/>
  <c r="S61" i="13" s="1"/>
  <c r="AV41" i="13" s="1"/>
  <c r="Q16" i="13"/>
  <c r="J42" i="13"/>
  <c r="J62" i="13" s="1"/>
  <c r="AU14" i="13" s="1"/>
  <c r="K42" i="13"/>
  <c r="K62" i="13" s="1"/>
  <c r="AV14" i="13" s="1"/>
  <c r="N43" i="13"/>
  <c r="N63" i="13" s="1"/>
  <c r="AU42" i="13" s="1"/>
  <c r="N41" i="13"/>
  <c r="N61" i="13" s="1"/>
  <c r="J48" i="13"/>
  <c r="J68" i="13" s="1"/>
  <c r="O43" i="13"/>
  <c r="O63" i="13" s="1"/>
  <c r="AV42" i="13" s="1"/>
  <c r="O41" i="13"/>
  <c r="O61" i="13" s="1"/>
  <c r="K48" i="13"/>
  <c r="K68" i="13" s="1"/>
  <c r="N42" i="13"/>
  <c r="N62" i="13" s="1"/>
  <c r="AU43" i="13" s="1"/>
  <c r="N46" i="13"/>
  <c r="N66" i="13" s="1"/>
  <c r="O42" i="13"/>
  <c r="O62" i="13" s="1"/>
  <c r="AV43" i="13" s="1"/>
  <c r="O46" i="13"/>
  <c r="O66" i="13" s="1"/>
  <c r="J5" i="13" l="1"/>
  <c r="K5" i="13" s="1"/>
  <c r="K24" i="13" s="1"/>
  <c r="J27" i="13"/>
  <c r="K50" i="13" s="1"/>
  <c r="K70" i="13" s="1"/>
  <c r="J20" i="13"/>
  <c r="M26" i="17"/>
  <c r="J26" i="17" s="1"/>
  <c r="I26" i="17" s="1"/>
  <c r="H27" i="17" s="1"/>
  <c r="G28" i="17" s="1"/>
  <c r="L28" i="17" s="1"/>
  <c r="N28" i="21"/>
  <c r="K28" i="21"/>
  <c r="O28" i="21"/>
  <c r="F28" i="21"/>
  <c r="W28" i="21" s="1"/>
  <c r="Q27" i="17"/>
  <c r="P27" i="17"/>
  <c r="Q27" i="21"/>
  <c r="P27" i="21"/>
  <c r="V36" i="17"/>
  <c r="U36" i="17" s="1"/>
  <c r="T34" i="17"/>
  <c r="R41" i="13"/>
  <c r="R61" i="13" s="1"/>
  <c r="AU41" i="13" s="1"/>
  <c r="R19" i="13"/>
  <c r="R42" i="13" s="1"/>
  <c r="R62" i="13" s="1"/>
  <c r="AU40" i="13" s="1"/>
  <c r="K47" i="13"/>
  <c r="K67" i="13" s="1"/>
  <c r="AV19" i="13" s="1"/>
  <c r="J47" i="13"/>
  <c r="J67" i="13" s="1"/>
  <c r="AU19" i="13" s="1"/>
  <c r="Q20" i="13"/>
  <c r="R20" i="13" s="1"/>
  <c r="J43" i="13"/>
  <c r="J63" i="13" s="1"/>
  <c r="AU15" i="13" s="1"/>
  <c r="O22" i="13"/>
  <c r="O21" i="13"/>
  <c r="W18" i="13" s="1"/>
  <c r="J91" i="13" l="1"/>
  <c r="B80" i="7"/>
  <c r="B80" i="12"/>
  <c r="B81" i="12" s="1"/>
  <c r="J50" i="13"/>
  <c r="J70" i="13" s="1"/>
  <c r="B64" i="13" s="1"/>
  <c r="V41" i="13"/>
  <c r="N25" i="13"/>
  <c r="W19" i="13" s="1"/>
  <c r="V34" i="13" s="1"/>
  <c r="J84" i="13"/>
  <c r="K43" i="13"/>
  <c r="K63" i="13" s="1"/>
  <c r="AV15" i="13" s="1"/>
  <c r="J21" i="13"/>
  <c r="K88" i="13"/>
  <c r="N28" i="17"/>
  <c r="F28" i="17"/>
  <c r="W28" i="17" s="1"/>
  <c r="K28" i="17"/>
  <c r="O28" i="17"/>
  <c r="F12" i="13"/>
  <c r="P22" i="27"/>
  <c r="M27" i="21"/>
  <c r="J27" i="21" s="1"/>
  <c r="I27" i="21" s="1"/>
  <c r="H28" i="21" s="1"/>
  <c r="G29" i="21" s="1"/>
  <c r="L29" i="21" s="1"/>
  <c r="R27" i="21"/>
  <c r="S27" i="21" s="1"/>
  <c r="M27" i="17"/>
  <c r="J27" i="17" s="1"/>
  <c r="I27" i="17" s="1"/>
  <c r="H28" i="17" s="1"/>
  <c r="G29" i="17" s="1"/>
  <c r="L29" i="17" s="1"/>
  <c r="R27" i="17"/>
  <c r="S27" i="17" s="1"/>
  <c r="Q28" i="21"/>
  <c r="P28" i="21"/>
  <c r="V37" i="17"/>
  <c r="U37" i="17" s="1"/>
  <c r="T35" i="17"/>
  <c r="S20" i="13"/>
  <c r="R43" i="13" s="1"/>
  <c r="R63" i="13" s="1"/>
  <c r="AU39" i="13" s="1"/>
  <c r="S42" i="13"/>
  <c r="S62" i="13" s="1"/>
  <c r="AV40" i="13" s="1"/>
  <c r="Q21" i="13"/>
  <c r="Q22" i="13" s="1"/>
  <c r="G62" i="13"/>
  <c r="F62" i="13"/>
  <c r="N45" i="13"/>
  <c r="N65" i="13" s="1"/>
  <c r="AU20" i="13" s="1"/>
  <c r="O45" i="13"/>
  <c r="O65" i="13" s="1"/>
  <c r="AV20" i="13" s="1"/>
  <c r="U15" i="13"/>
  <c r="O44" i="13"/>
  <c r="O64" i="13" s="1"/>
  <c r="AV21" i="13" s="1"/>
  <c r="N44" i="13"/>
  <c r="N64" i="13" s="1"/>
  <c r="AU21" i="13" s="1"/>
  <c r="F11" i="13" l="1"/>
  <c r="P21" i="27"/>
  <c r="R21" i="13"/>
  <c r="AF7" i="13"/>
  <c r="S21" i="13"/>
  <c r="S44" i="13" s="1"/>
  <c r="S64" i="13" s="1"/>
  <c r="AV38" i="13" s="1"/>
  <c r="J44" i="13"/>
  <c r="J64" i="13" s="1"/>
  <c r="AU16" i="13" s="1"/>
  <c r="J85" i="13"/>
  <c r="K44" i="13"/>
  <c r="K64" i="13" s="1"/>
  <c r="AV16" i="13" s="1"/>
  <c r="J22" i="13"/>
  <c r="B84" i="7"/>
  <c r="B86" i="7"/>
  <c r="B85" i="7" s="1"/>
  <c r="B81" i="7"/>
  <c r="P24" i="27"/>
  <c r="P27" i="27" s="1"/>
  <c r="F14" i="13"/>
  <c r="F15" i="13" s="1"/>
  <c r="P28" i="17"/>
  <c r="Q28" i="17"/>
  <c r="M28" i="17" s="1"/>
  <c r="J28" i="17" s="1"/>
  <c r="I28" i="17" s="1"/>
  <c r="H29" i="17" s="1"/>
  <c r="G30" i="17" s="1"/>
  <c r="L30" i="17" s="1"/>
  <c r="K29" i="17"/>
  <c r="O29" i="17"/>
  <c r="F29" i="17"/>
  <c r="W29" i="17" s="1"/>
  <c r="N29" i="17"/>
  <c r="O29" i="21"/>
  <c r="F29" i="21"/>
  <c r="W29" i="21" s="1"/>
  <c r="K29" i="21"/>
  <c r="N29" i="21"/>
  <c r="M28" i="21"/>
  <c r="J28" i="21" s="1"/>
  <c r="I28" i="21" s="1"/>
  <c r="H29" i="21" s="1"/>
  <c r="G30" i="21" s="1"/>
  <c r="L30" i="21" s="1"/>
  <c r="R28" i="21"/>
  <c r="S28" i="21" s="1"/>
  <c r="V38" i="17"/>
  <c r="U38" i="17" s="1"/>
  <c r="T36" i="17"/>
  <c r="C67" i="13"/>
  <c r="C69" i="13" s="1"/>
  <c r="C71" i="13" s="1"/>
  <c r="B67" i="13"/>
  <c r="B69" i="13" s="1"/>
  <c r="B71" i="13" s="1"/>
  <c r="B65" i="13"/>
  <c r="F17" i="13"/>
  <c r="F5" i="13" s="1"/>
  <c r="S43" i="13"/>
  <c r="S63" i="13" s="1"/>
  <c r="AV39" i="13" s="1"/>
  <c r="U16" i="13"/>
  <c r="R44" i="13"/>
  <c r="R64" i="13" s="1"/>
  <c r="AU38" i="13" s="1"/>
  <c r="Q23" i="13"/>
  <c r="R22" i="13"/>
  <c r="S22" i="13"/>
  <c r="S45" i="13" s="1"/>
  <c r="S65" i="13" s="1"/>
  <c r="AV37" i="13" s="1"/>
  <c r="R28" i="17" l="1"/>
  <c r="S28" i="17" s="1"/>
  <c r="J45" i="13"/>
  <c r="J65" i="13" s="1"/>
  <c r="AU17" i="13" s="1"/>
  <c r="J23" i="13"/>
  <c r="N27" i="13"/>
  <c r="J86" i="13"/>
  <c r="K45" i="13"/>
  <c r="K65" i="13" s="1"/>
  <c r="AV17" i="13" s="1"/>
  <c r="N30" i="21"/>
  <c r="K30" i="21"/>
  <c r="F30" i="21"/>
  <c r="W30" i="21" s="1"/>
  <c r="O30" i="21"/>
  <c r="Q29" i="21"/>
  <c r="P29" i="21"/>
  <c r="K30" i="17"/>
  <c r="N30" i="17"/>
  <c r="O30" i="17"/>
  <c r="F30" i="17"/>
  <c r="W30" i="17" s="1"/>
  <c r="Q29" i="17"/>
  <c r="P29" i="17"/>
  <c r="V39" i="17"/>
  <c r="U39" i="17" s="1"/>
  <c r="T37" i="17"/>
  <c r="F6" i="13"/>
  <c r="F13" i="13" s="1"/>
  <c r="W43" i="13"/>
  <c r="W63" i="13" s="1"/>
  <c r="AV24" i="13" s="1"/>
  <c r="R45" i="13"/>
  <c r="R65" i="13" s="1"/>
  <c r="AU37" i="13" s="1"/>
  <c r="V43" i="13"/>
  <c r="V63" i="13" s="1"/>
  <c r="AU24" i="13" s="1"/>
  <c r="Q24" i="13"/>
  <c r="S23" i="13"/>
  <c r="R23" i="13"/>
  <c r="R46" i="13" s="1"/>
  <c r="R66" i="13" s="1"/>
  <c r="AU36" i="13" s="1"/>
  <c r="J46" i="13" l="1"/>
  <c r="J66" i="13" s="1"/>
  <c r="AU18" i="13" s="1"/>
  <c r="J87" i="13"/>
  <c r="K46" i="13"/>
  <c r="K66" i="13" s="1"/>
  <c r="AV18" i="13" s="1"/>
  <c r="M29" i="17"/>
  <c r="J29" i="17" s="1"/>
  <c r="I29" i="17" s="1"/>
  <c r="H30" i="17" s="1"/>
  <c r="G31" i="17" s="1"/>
  <c r="R29" i="17"/>
  <c r="S29" i="17" s="1"/>
  <c r="M29" i="21"/>
  <c r="J29" i="21" s="1"/>
  <c r="I29" i="21" s="1"/>
  <c r="H30" i="21" s="1"/>
  <c r="G31" i="21" s="1"/>
  <c r="L31" i="21" s="1"/>
  <c r="R29" i="21"/>
  <c r="S29" i="21" s="1"/>
  <c r="Q30" i="17"/>
  <c r="P30" i="17"/>
  <c r="P30" i="21"/>
  <c r="Q30" i="21"/>
  <c r="V40" i="17"/>
  <c r="U40" i="17" s="1"/>
  <c r="T38" i="17"/>
  <c r="S46" i="13"/>
  <c r="S66" i="13" s="1"/>
  <c r="AV36" i="13" s="1"/>
  <c r="V42" i="13"/>
  <c r="V62" i="13" s="1"/>
  <c r="AU23" i="13" s="1"/>
  <c r="W42" i="13"/>
  <c r="W62" i="13" s="1"/>
  <c r="AV23" i="13" s="1"/>
  <c r="Q25" i="13"/>
  <c r="S24" i="13"/>
  <c r="R24" i="13"/>
  <c r="K31" i="17" l="1"/>
  <c r="L31" i="17"/>
  <c r="O31" i="17"/>
  <c r="N31" i="17"/>
  <c r="F31" i="17"/>
  <c r="W31" i="17" s="1"/>
  <c r="F31" i="21"/>
  <c r="W31" i="21" s="1"/>
  <c r="N31" i="21"/>
  <c r="O31" i="21"/>
  <c r="K31" i="21"/>
  <c r="M30" i="17"/>
  <c r="J30" i="17" s="1"/>
  <c r="I30" i="17" s="1"/>
  <c r="H31" i="17" s="1"/>
  <c r="G32" i="17" s="1"/>
  <c r="R30" i="17"/>
  <c r="S30" i="17" s="1"/>
  <c r="M30" i="21"/>
  <c r="J30" i="21" s="1"/>
  <c r="I30" i="21" s="1"/>
  <c r="H31" i="21" s="1"/>
  <c r="G32" i="21" s="1"/>
  <c r="L32" i="21" s="1"/>
  <c r="R30" i="21"/>
  <c r="S30" i="21" s="1"/>
  <c r="V41" i="17"/>
  <c r="U41" i="17" s="1"/>
  <c r="T39" i="17"/>
  <c r="S47" i="13"/>
  <c r="S67" i="13" s="1"/>
  <c r="AV35" i="13" s="1"/>
  <c r="V61" i="13"/>
  <c r="AU22" i="13" s="1"/>
  <c r="R47" i="13"/>
  <c r="R67" i="13" s="1"/>
  <c r="AU35" i="13" s="1"/>
  <c r="W41" i="13"/>
  <c r="W61" i="13" s="1"/>
  <c r="AV22" i="13" s="1"/>
  <c r="Q26" i="13"/>
  <c r="S25" i="13"/>
  <c r="R25" i="13"/>
  <c r="P31" i="17" l="1"/>
  <c r="K32" i="17"/>
  <c r="L32" i="17"/>
  <c r="Q31" i="17"/>
  <c r="M31" i="17" s="1"/>
  <c r="F32" i="21"/>
  <c r="W32" i="21" s="1"/>
  <c r="K32" i="21"/>
  <c r="O32" i="21"/>
  <c r="N32" i="21"/>
  <c r="O32" i="17"/>
  <c r="Q31" i="21"/>
  <c r="P31" i="21"/>
  <c r="N32" i="17"/>
  <c r="F32" i="17"/>
  <c r="W32" i="17" s="1"/>
  <c r="V42" i="17"/>
  <c r="U42" i="17" s="1"/>
  <c r="T40" i="17"/>
  <c r="S48" i="13"/>
  <c r="S68" i="13" s="1"/>
  <c r="AV34" i="13" s="1"/>
  <c r="R48" i="13"/>
  <c r="R68" i="13" s="1"/>
  <c r="AU34" i="13" s="1"/>
  <c r="Q27" i="13"/>
  <c r="R26" i="13"/>
  <c r="S26" i="13"/>
  <c r="S49" i="13" s="1"/>
  <c r="S69" i="13" s="1"/>
  <c r="AV33" i="13" s="1"/>
  <c r="P32" i="17" l="1"/>
  <c r="R31" i="17"/>
  <c r="S31" i="17" s="1"/>
  <c r="Q32" i="17"/>
  <c r="M32" i="17" s="1"/>
  <c r="P32" i="21"/>
  <c r="Q32" i="21"/>
  <c r="M31" i="21"/>
  <c r="J31" i="21" s="1"/>
  <c r="I31" i="21" s="1"/>
  <c r="H32" i="21" s="1"/>
  <c r="G33" i="21" s="1"/>
  <c r="L33" i="21" s="1"/>
  <c r="R31" i="21"/>
  <c r="S31" i="21" s="1"/>
  <c r="V43" i="17"/>
  <c r="U43" i="17" s="1"/>
  <c r="J31" i="17"/>
  <c r="I31" i="17" s="1"/>
  <c r="H32" i="17" s="1"/>
  <c r="G33" i="17" s="1"/>
  <c r="T41" i="17"/>
  <c r="R49" i="13"/>
  <c r="R69" i="13" s="1"/>
  <c r="AU33" i="13" s="1"/>
  <c r="Q28" i="13"/>
  <c r="S27" i="13"/>
  <c r="R27" i="13"/>
  <c r="K33" i="17" l="1"/>
  <c r="L33" i="17"/>
  <c r="R32" i="17"/>
  <c r="S32" i="17" s="1"/>
  <c r="M32" i="21"/>
  <c r="J32" i="21" s="1"/>
  <c r="I32" i="21" s="1"/>
  <c r="H33" i="21" s="1"/>
  <c r="G34" i="21" s="1"/>
  <c r="L34" i="21" s="1"/>
  <c r="R32" i="21"/>
  <c r="S32" i="21" s="1"/>
  <c r="O33" i="21"/>
  <c r="F33" i="21"/>
  <c r="W33" i="21" s="1"/>
  <c r="K33" i="21"/>
  <c r="N33" i="21"/>
  <c r="V44" i="17"/>
  <c r="U44" i="17" s="1"/>
  <c r="N33" i="17"/>
  <c r="F33" i="17"/>
  <c r="W33" i="17" s="1"/>
  <c r="O33" i="17"/>
  <c r="J32" i="17"/>
  <c r="I32" i="17" s="1"/>
  <c r="H33" i="17" s="1"/>
  <c r="G34" i="17" s="1"/>
  <c r="T42" i="17"/>
  <c r="R50" i="13"/>
  <c r="R70" i="13" s="1"/>
  <c r="AU32" i="13" s="1"/>
  <c r="S50" i="13"/>
  <c r="S70" i="13" s="1"/>
  <c r="AV32" i="13" s="1"/>
  <c r="Q29" i="13"/>
  <c r="R28" i="13"/>
  <c r="S28" i="13"/>
  <c r="S51" i="13" s="1"/>
  <c r="S71" i="13" s="1"/>
  <c r="AV31" i="13" s="1"/>
  <c r="K34" i="17" l="1"/>
  <c r="L34" i="17"/>
  <c r="P33" i="21"/>
  <c r="Q33" i="21"/>
  <c r="K34" i="21"/>
  <c r="F34" i="21"/>
  <c r="W34" i="21" s="1"/>
  <c r="O34" i="21"/>
  <c r="N34" i="21"/>
  <c r="V45" i="17"/>
  <c r="U45" i="17" s="1"/>
  <c r="P33" i="17"/>
  <c r="F34" i="17"/>
  <c r="W34" i="17" s="1"/>
  <c r="N34" i="17"/>
  <c r="O34" i="17"/>
  <c r="Q33" i="17"/>
  <c r="M33" i="17" s="1"/>
  <c r="T43" i="17"/>
  <c r="R51" i="13"/>
  <c r="R71" i="13" s="1"/>
  <c r="AU31" i="13" s="1"/>
  <c r="Q30" i="13"/>
  <c r="R29" i="13"/>
  <c r="S29" i="13"/>
  <c r="S52" i="13" s="1"/>
  <c r="S72" i="13" s="1"/>
  <c r="AV30" i="13" s="1"/>
  <c r="M33" i="21" l="1"/>
  <c r="J33" i="21" s="1"/>
  <c r="I33" i="21" s="1"/>
  <c r="H34" i="21" s="1"/>
  <c r="G35" i="21" s="1"/>
  <c r="L35" i="21" s="1"/>
  <c r="R33" i="21"/>
  <c r="S33" i="21" s="1"/>
  <c r="Q34" i="21"/>
  <c r="P34" i="21"/>
  <c r="V46" i="17"/>
  <c r="U46" i="17" s="1"/>
  <c r="Q34" i="17"/>
  <c r="M34" i="17" s="1"/>
  <c r="R33" i="17"/>
  <c r="S33" i="17" s="1"/>
  <c r="P34" i="17"/>
  <c r="J33" i="17"/>
  <c r="I33" i="17" s="1"/>
  <c r="H34" i="17" s="1"/>
  <c r="G35" i="17" s="1"/>
  <c r="T44" i="17"/>
  <c r="R52" i="13"/>
  <c r="R72" i="13" s="1"/>
  <c r="AU30" i="13" s="1"/>
  <c r="S30" i="13"/>
  <c r="Q31" i="13"/>
  <c r="R30" i="13"/>
  <c r="K35" i="17" l="1"/>
  <c r="L35" i="17"/>
  <c r="F35" i="21"/>
  <c r="W35" i="21" s="1"/>
  <c r="K35" i="21"/>
  <c r="O35" i="21"/>
  <c r="N35" i="21"/>
  <c r="M34" i="21"/>
  <c r="J34" i="21" s="1"/>
  <c r="I34" i="21" s="1"/>
  <c r="H35" i="21" s="1"/>
  <c r="G36" i="21" s="1"/>
  <c r="L36" i="21" s="1"/>
  <c r="R34" i="21"/>
  <c r="S34" i="21" s="1"/>
  <c r="R34" i="17"/>
  <c r="S34" i="17" s="1"/>
  <c r="V47" i="17"/>
  <c r="U47" i="17" s="1"/>
  <c r="J34" i="17"/>
  <c r="I34" i="17" s="1"/>
  <c r="H35" i="17" s="1"/>
  <c r="G36" i="17" s="1"/>
  <c r="F35" i="17"/>
  <c r="W35" i="17" s="1"/>
  <c r="O35" i="17"/>
  <c r="N35" i="17"/>
  <c r="T45" i="17"/>
  <c r="R53" i="13"/>
  <c r="R73" i="13" s="1"/>
  <c r="AU29" i="13" s="1"/>
  <c r="S53" i="13"/>
  <c r="S73" i="13" s="1"/>
  <c r="AV29" i="13" s="1"/>
  <c r="Q32" i="13"/>
  <c r="S31" i="13"/>
  <c r="R31" i="13"/>
  <c r="R54" i="13" s="1"/>
  <c r="R74" i="13" s="1"/>
  <c r="AU28" i="13" s="1"/>
  <c r="K36" i="17" l="1"/>
  <c r="L36" i="17"/>
  <c r="N36" i="21"/>
  <c r="O36" i="21"/>
  <c r="K36" i="21"/>
  <c r="F36" i="21"/>
  <c r="W36" i="21" s="1"/>
  <c r="Q35" i="21"/>
  <c r="P35" i="21"/>
  <c r="V48" i="17"/>
  <c r="U48" i="17" s="1"/>
  <c r="P35" i="17"/>
  <c r="Q35" i="17"/>
  <c r="M35" i="17" s="1"/>
  <c r="F36" i="17"/>
  <c r="W36" i="17" s="1"/>
  <c r="O36" i="17"/>
  <c r="N36" i="17"/>
  <c r="T46" i="17"/>
  <c r="S54" i="13"/>
  <c r="S74" i="13" s="1"/>
  <c r="AV28" i="13" s="1"/>
  <c r="Q33" i="13"/>
  <c r="R32" i="13"/>
  <c r="S32" i="13"/>
  <c r="S55" i="13" l="1"/>
  <c r="S75" i="13" s="1"/>
  <c r="AV27" i="13" s="1"/>
  <c r="M35" i="21"/>
  <c r="J35" i="21" s="1"/>
  <c r="I35" i="21" s="1"/>
  <c r="H36" i="21" s="1"/>
  <c r="G37" i="21" s="1"/>
  <c r="L37" i="21" s="1"/>
  <c r="R35" i="21"/>
  <c r="S35" i="21" s="1"/>
  <c r="P36" i="21"/>
  <c r="Q36" i="21"/>
  <c r="V49" i="17"/>
  <c r="U49" i="17" s="1"/>
  <c r="T47" i="17"/>
  <c r="R35" i="17"/>
  <c r="S35" i="17" s="1"/>
  <c r="P36" i="17"/>
  <c r="Q36" i="17"/>
  <c r="M36" i="17" s="1"/>
  <c r="R55" i="13"/>
  <c r="R75" i="13" s="1"/>
  <c r="AU27" i="13" s="1"/>
  <c r="Q34" i="13"/>
  <c r="S33" i="13"/>
  <c r="R33" i="13"/>
  <c r="M36" i="21" l="1"/>
  <c r="J36" i="21" s="1"/>
  <c r="I36" i="21" s="1"/>
  <c r="H37" i="21" s="1"/>
  <c r="G38" i="21" s="1"/>
  <c r="L38" i="21" s="1"/>
  <c r="R36" i="21"/>
  <c r="S36" i="21" s="1"/>
  <c r="F37" i="21"/>
  <c r="W37" i="21" s="1"/>
  <c r="O37" i="21"/>
  <c r="K37" i="21"/>
  <c r="N37" i="21"/>
  <c r="V50" i="17"/>
  <c r="U50" i="17" s="1"/>
  <c r="J35" i="17"/>
  <c r="I35" i="17" s="1"/>
  <c r="H36" i="17" s="1"/>
  <c r="G37" i="17" s="1"/>
  <c r="T48" i="17"/>
  <c r="R36" i="17"/>
  <c r="S36" i="17" s="1"/>
  <c r="R56" i="13"/>
  <c r="R76" i="13" s="1"/>
  <c r="AU26" i="13" s="1"/>
  <c r="S56" i="13"/>
  <c r="S76" i="13" s="1"/>
  <c r="AV26" i="13" s="1"/>
  <c r="R34" i="13"/>
  <c r="S34" i="13"/>
  <c r="W32" i="13" s="1"/>
  <c r="V32" i="13" l="1"/>
  <c r="K37" i="17"/>
  <c r="L37" i="17"/>
  <c r="P37" i="21"/>
  <c r="Q37" i="21"/>
  <c r="K38" i="21"/>
  <c r="N38" i="21"/>
  <c r="F38" i="21"/>
  <c r="W38" i="21" s="1"/>
  <c r="O38" i="21"/>
  <c r="V51" i="17"/>
  <c r="U51" i="17" s="1"/>
  <c r="N37" i="17"/>
  <c r="O37" i="17"/>
  <c r="F37" i="17"/>
  <c r="W37" i="17" s="1"/>
  <c r="J36" i="17"/>
  <c r="I36" i="17" s="1"/>
  <c r="H37" i="17" s="1"/>
  <c r="G38" i="17" s="1"/>
  <c r="T49" i="17"/>
  <c r="S57" i="13"/>
  <c r="S77" i="13" s="1"/>
  <c r="AV25" i="13" s="1"/>
  <c r="AA18" i="13"/>
  <c r="R35" i="13"/>
  <c r="Z18" i="13"/>
  <c r="R57" i="13"/>
  <c r="R77" i="13" s="1"/>
  <c r="AU25" i="13" s="1"/>
  <c r="Z42" i="13"/>
  <c r="Z62" i="13" s="1"/>
  <c r="AA41" i="13"/>
  <c r="AA61" i="13" s="1"/>
  <c r="V31" i="13" l="1"/>
  <c r="Z22" i="13"/>
  <c r="V36" i="13"/>
  <c r="Z23" i="13" s="1"/>
  <c r="W35" i="13"/>
  <c r="W36" i="13" s="1"/>
  <c r="AA23" i="13" s="1"/>
  <c r="K38" i="17"/>
  <c r="L38" i="17"/>
  <c r="Q38" i="21"/>
  <c r="P38" i="21"/>
  <c r="M37" i="21"/>
  <c r="J37" i="21" s="1"/>
  <c r="I37" i="21" s="1"/>
  <c r="H38" i="21" s="1"/>
  <c r="G39" i="21" s="1"/>
  <c r="L39" i="21" s="1"/>
  <c r="R37" i="21"/>
  <c r="S37" i="21" s="1"/>
  <c r="V52" i="17"/>
  <c r="U52" i="17" s="1"/>
  <c r="P37" i="17"/>
  <c r="Q37" i="17"/>
  <c r="M37" i="17" s="1"/>
  <c r="F38" i="17"/>
  <c r="W38" i="17" s="1"/>
  <c r="N38" i="17"/>
  <c r="O38" i="17"/>
  <c r="T50" i="17"/>
  <c r="S35" i="13"/>
  <c r="Z41" i="13"/>
  <c r="Z61" i="13" s="1"/>
  <c r="AA42" i="13"/>
  <c r="AA62" i="13" s="1"/>
  <c r="S58" i="13" l="1"/>
  <c r="S78" i="13" s="1"/>
  <c r="AA22" i="13"/>
  <c r="AO6" i="13" s="1"/>
  <c r="W31" i="13"/>
  <c r="W54" i="13" s="1"/>
  <c r="W74" i="13" s="1"/>
  <c r="AN6" i="13"/>
  <c r="AM7" i="13"/>
  <c r="V54" i="13"/>
  <c r="V74" i="13" s="1"/>
  <c r="F39" i="21"/>
  <c r="W39" i="21" s="1"/>
  <c r="O39" i="21"/>
  <c r="K39" i="21"/>
  <c r="N39" i="21"/>
  <c r="M38" i="21"/>
  <c r="J38" i="21" s="1"/>
  <c r="I38" i="21" s="1"/>
  <c r="H39" i="21" s="1"/>
  <c r="G40" i="21" s="1"/>
  <c r="L40" i="21" s="1"/>
  <c r="R38" i="21"/>
  <c r="S38" i="21" s="1"/>
  <c r="V53" i="17"/>
  <c r="U53" i="17" s="1"/>
  <c r="R37" i="17"/>
  <c r="S37" i="17" s="1"/>
  <c r="J37" i="17"/>
  <c r="I37" i="17" s="1"/>
  <c r="H38" i="17" s="1"/>
  <c r="G39" i="17" s="1"/>
  <c r="P38" i="17"/>
  <c r="Q38" i="17"/>
  <c r="M38" i="17" s="1"/>
  <c r="T51" i="17"/>
  <c r="B66" i="12"/>
  <c r="B67" i="12" s="1"/>
  <c r="B66" i="7"/>
  <c r="B67" i="7" s="1"/>
  <c r="R58" i="13"/>
  <c r="B100" i="12"/>
  <c r="B96" i="12"/>
  <c r="Q20" i="12"/>
  <c r="O20" i="12"/>
  <c r="B106" i="12"/>
  <c r="B105" i="12"/>
  <c r="B98" i="12"/>
  <c r="P20" i="12" s="1"/>
  <c r="B97" i="12"/>
  <c r="AM8" i="13" l="1"/>
  <c r="AN7" i="13"/>
  <c r="AO7" i="13"/>
  <c r="I32" i="27"/>
  <c r="B99" i="12"/>
  <c r="N20" i="12" s="1"/>
  <c r="M20" i="12" s="1"/>
  <c r="G32" i="24"/>
  <c r="G34" i="24" s="1"/>
  <c r="K39" i="17"/>
  <c r="L39" i="17"/>
  <c r="N40" i="21"/>
  <c r="K40" i="21"/>
  <c r="O40" i="21"/>
  <c r="F40" i="21"/>
  <c r="W40" i="21" s="1"/>
  <c r="P39" i="21"/>
  <c r="Q39" i="21"/>
  <c r="V54" i="17"/>
  <c r="U54" i="17" s="1"/>
  <c r="O39" i="17"/>
  <c r="F39" i="17"/>
  <c r="W39" i="17" s="1"/>
  <c r="N39" i="17"/>
  <c r="T52" i="17"/>
  <c r="R38" i="17"/>
  <c r="S38" i="17" s="1"/>
  <c r="R78" i="13"/>
  <c r="I30" i="27" l="1"/>
  <c r="AD60" i="13"/>
  <c r="AD62" i="13" s="1"/>
  <c r="B64" i="7"/>
  <c r="B65" i="7" s="1"/>
  <c r="M39" i="21"/>
  <c r="J39" i="21" s="1"/>
  <c r="I39" i="21" s="1"/>
  <c r="H40" i="21" s="1"/>
  <c r="G41" i="21" s="1"/>
  <c r="L41" i="21" s="1"/>
  <c r="R39" i="21"/>
  <c r="S39" i="21" s="1"/>
  <c r="P40" i="21"/>
  <c r="Q40" i="21"/>
  <c r="V55" i="17"/>
  <c r="U55" i="17" s="1"/>
  <c r="P39" i="17"/>
  <c r="Q39" i="17"/>
  <c r="M39" i="17" s="1"/>
  <c r="J38" i="17"/>
  <c r="I38" i="17" s="1"/>
  <c r="H39" i="17" s="1"/>
  <c r="G40" i="17" s="1"/>
  <c r="T53" i="17"/>
  <c r="B64" i="12"/>
  <c r="B65" i="12" s="1"/>
  <c r="AD64" i="13" l="1"/>
  <c r="AD65" i="13" s="1"/>
  <c r="I20" i="27" s="1"/>
  <c r="K40" i="17"/>
  <c r="L40" i="17"/>
  <c r="M40" i="21"/>
  <c r="J40" i="21" s="1"/>
  <c r="I40" i="21" s="1"/>
  <c r="H41" i="21" s="1"/>
  <c r="G42" i="21" s="1"/>
  <c r="L42" i="21" s="1"/>
  <c r="R40" i="21"/>
  <c r="S40" i="21" s="1"/>
  <c r="O41" i="21"/>
  <c r="N41" i="21"/>
  <c r="F41" i="21"/>
  <c r="W41" i="21" s="1"/>
  <c r="K41" i="21"/>
  <c r="V56" i="17"/>
  <c r="U56" i="17" s="1"/>
  <c r="R39" i="17"/>
  <c r="S39" i="17" s="1"/>
  <c r="J39" i="17"/>
  <c r="I39" i="17" s="1"/>
  <c r="H40" i="17" s="1"/>
  <c r="G41" i="17" s="1"/>
  <c r="T54" i="17"/>
  <c r="F40" i="17"/>
  <c r="W40" i="17" s="1"/>
  <c r="N40" i="17"/>
  <c r="O40" i="17"/>
  <c r="AE64" i="13"/>
  <c r="AE65" i="13" s="1"/>
  <c r="K20" i="27" s="1"/>
  <c r="K22" i="27" l="1"/>
  <c r="K23" i="27" s="1"/>
  <c r="Q113" i="13"/>
  <c r="I22" i="27"/>
  <c r="I23" i="27" s="1"/>
  <c r="Q112" i="13"/>
  <c r="D18" i="27"/>
  <c r="K41" i="17"/>
  <c r="L41" i="17"/>
  <c r="P41" i="21"/>
  <c r="Q41" i="21"/>
  <c r="F42" i="21"/>
  <c r="W42" i="21" s="1"/>
  <c r="K42" i="21"/>
  <c r="N42" i="21"/>
  <c r="O42" i="21"/>
  <c r="V57" i="17"/>
  <c r="U57" i="17" s="1"/>
  <c r="P40" i="17"/>
  <c r="Q40" i="17"/>
  <c r="M40" i="17" s="1"/>
  <c r="T55" i="17"/>
  <c r="F41" i="17"/>
  <c r="W41" i="17" s="1"/>
  <c r="O41" i="17"/>
  <c r="N41" i="17"/>
  <c r="Q118" i="13" l="1"/>
  <c r="Q119" i="13" s="1"/>
  <c r="Q121" i="13" s="1"/>
  <c r="Q124" i="13" s="1"/>
  <c r="Q125" i="13" s="1"/>
  <c r="B71" i="7" s="1"/>
  <c r="M41" i="21"/>
  <c r="J41" i="21" s="1"/>
  <c r="I41" i="21" s="1"/>
  <c r="H42" i="21" s="1"/>
  <c r="G43" i="21" s="1"/>
  <c r="L43" i="21" s="1"/>
  <c r="R41" i="21"/>
  <c r="S41" i="21" s="1"/>
  <c r="Q42" i="21"/>
  <c r="P42" i="21"/>
  <c r="V58" i="17"/>
  <c r="U58" i="17" s="1"/>
  <c r="T56" i="17"/>
  <c r="R40" i="17"/>
  <c r="S40" i="17" s="1"/>
  <c r="P41" i="17"/>
  <c r="Q41" i="17"/>
  <c r="M41" i="17" s="1"/>
  <c r="Q122" i="13" l="1"/>
  <c r="B70" i="7" s="1"/>
  <c r="F43" i="21"/>
  <c r="W43" i="21" s="1"/>
  <c r="N43" i="21"/>
  <c r="O43" i="21"/>
  <c r="K43" i="21"/>
  <c r="M42" i="21"/>
  <c r="J42" i="21" s="1"/>
  <c r="I42" i="21" s="1"/>
  <c r="H43" i="21" s="1"/>
  <c r="G44" i="21" s="1"/>
  <c r="L44" i="21" s="1"/>
  <c r="R42" i="21"/>
  <c r="S42" i="21" s="1"/>
  <c r="V59" i="17"/>
  <c r="U59" i="17" s="1"/>
  <c r="J40" i="17"/>
  <c r="I40" i="17" s="1"/>
  <c r="H41" i="17" s="1"/>
  <c r="G42" i="17" s="1"/>
  <c r="T57" i="17"/>
  <c r="R41" i="17"/>
  <c r="S41" i="17" s="1"/>
  <c r="K42" i="17" l="1"/>
  <c r="L42" i="17"/>
  <c r="F44" i="21"/>
  <c r="W44" i="21" s="1"/>
  <c r="K44" i="21"/>
  <c r="O44" i="21"/>
  <c r="N44" i="21"/>
  <c r="Q43" i="21"/>
  <c r="P43" i="21"/>
  <c r="V60" i="17"/>
  <c r="U60" i="17" s="1"/>
  <c r="J41" i="17"/>
  <c r="I41" i="17" s="1"/>
  <c r="H42" i="17" s="1"/>
  <c r="G43" i="17" s="1"/>
  <c r="T58" i="17"/>
  <c r="F42" i="17"/>
  <c r="W42" i="17" s="1"/>
  <c r="O42" i="17"/>
  <c r="N42" i="17"/>
  <c r="K43" i="17" l="1"/>
  <c r="L43" i="17"/>
  <c r="M43" i="21"/>
  <c r="J43" i="21" s="1"/>
  <c r="I43" i="21" s="1"/>
  <c r="H44" i="21" s="1"/>
  <c r="G45" i="21" s="1"/>
  <c r="L45" i="21" s="1"/>
  <c r="R43" i="21"/>
  <c r="S43" i="21" s="1"/>
  <c r="Q44" i="21"/>
  <c r="P44" i="21"/>
  <c r="V61" i="17"/>
  <c r="U61" i="17" s="1"/>
  <c r="T59" i="17"/>
  <c r="P42" i="17"/>
  <c r="Q42" i="17"/>
  <c r="M42" i="17" s="1"/>
  <c r="F43" i="17"/>
  <c r="W43" i="17" s="1"/>
  <c r="O43" i="17"/>
  <c r="N43" i="17"/>
  <c r="K45" i="21" l="1"/>
  <c r="O45" i="21"/>
  <c r="F45" i="21"/>
  <c r="W45" i="21" s="1"/>
  <c r="N45" i="21"/>
  <c r="M44" i="21"/>
  <c r="J44" i="21" s="1"/>
  <c r="I44" i="21" s="1"/>
  <c r="H45" i="21" s="1"/>
  <c r="G46" i="21" s="1"/>
  <c r="L46" i="21" s="1"/>
  <c r="R44" i="21"/>
  <c r="S44" i="21" s="1"/>
  <c r="V62" i="17"/>
  <c r="U62" i="17" s="1"/>
  <c r="R42" i="17"/>
  <c r="S42" i="17" s="1"/>
  <c r="T60" i="17"/>
  <c r="P43" i="17"/>
  <c r="Q43" i="17"/>
  <c r="M43" i="17" s="1"/>
  <c r="F46" i="21" l="1"/>
  <c r="W46" i="21" s="1"/>
  <c r="K46" i="21"/>
  <c r="O46" i="21"/>
  <c r="N46" i="21"/>
  <c r="P45" i="21"/>
  <c r="Q45" i="21"/>
  <c r="V63" i="17"/>
  <c r="U63" i="17" s="1"/>
  <c r="J42" i="17"/>
  <c r="I42" i="17" s="1"/>
  <c r="H43" i="17" s="1"/>
  <c r="G44" i="17" s="1"/>
  <c r="R43" i="17"/>
  <c r="S43" i="17" s="1"/>
  <c r="T61" i="17"/>
  <c r="K44" i="17" l="1"/>
  <c r="L44" i="17"/>
  <c r="P46" i="21"/>
  <c r="Q46" i="21"/>
  <c r="M45" i="21"/>
  <c r="J45" i="21" s="1"/>
  <c r="I45" i="21" s="1"/>
  <c r="H46" i="21" s="1"/>
  <c r="G47" i="21" s="1"/>
  <c r="L47" i="21" s="1"/>
  <c r="R45" i="21"/>
  <c r="S45" i="21" s="1"/>
  <c r="V64" i="17"/>
  <c r="U64" i="17" s="1"/>
  <c r="O44" i="17"/>
  <c r="N44" i="17"/>
  <c r="F44" i="17"/>
  <c r="W44" i="17" s="1"/>
  <c r="J43" i="17"/>
  <c r="I43" i="17" s="1"/>
  <c r="H44" i="17" s="1"/>
  <c r="G45" i="17" s="1"/>
  <c r="T62" i="17"/>
  <c r="K45" i="17" l="1"/>
  <c r="L45" i="17"/>
  <c r="F47" i="21"/>
  <c r="W47" i="21" s="1"/>
  <c r="K47" i="21"/>
  <c r="N47" i="21"/>
  <c r="O47" i="21"/>
  <c r="M46" i="21"/>
  <c r="J46" i="21" s="1"/>
  <c r="I46" i="21" s="1"/>
  <c r="H47" i="21" s="1"/>
  <c r="G48" i="21" s="1"/>
  <c r="L48" i="21" s="1"/>
  <c r="R46" i="21"/>
  <c r="S46" i="21" s="1"/>
  <c r="V65" i="17"/>
  <c r="U65" i="17" s="1"/>
  <c r="P44" i="17"/>
  <c r="Q44" i="17"/>
  <c r="M44" i="17" s="1"/>
  <c r="F45" i="17"/>
  <c r="W45" i="17" s="1"/>
  <c r="N45" i="17"/>
  <c r="O45" i="17"/>
  <c r="T63" i="17"/>
  <c r="N48" i="21" l="1"/>
  <c r="K48" i="21"/>
  <c r="F48" i="21"/>
  <c r="W48" i="21" s="1"/>
  <c r="O48" i="21"/>
  <c r="P47" i="21"/>
  <c r="Q47" i="21"/>
  <c r="V66" i="17"/>
  <c r="U66" i="17" s="1"/>
  <c r="J44" i="17"/>
  <c r="I44" i="17" s="1"/>
  <c r="H45" i="17" s="1"/>
  <c r="G46" i="17" s="1"/>
  <c r="R44" i="17"/>
  <c r="S44" i="17" s="1"/>
  <c r="P45" i="17"/>
  <c r="Q45" i="17"/>
  <c r="M45" i="17" s="1"/>
  <c r="T64" i="17"/>
  <c r="K46" i="17" l="1"/>
  <c r="L46" i="17"/>
  <c r="M47" i="21"/>
  <c r="J47" i="21" s="1"/>
  <c r="I47" i="21" s="1"/>
  <c r="H48" i="21" s="1"/>
  <c r="G49" i="21" s="1"/>
  <c r="L49" i="21" s="1"/>
  <c r="R47" i="21"/>
  <c r="S47" i="21" s="1"/>
  <c r="P48" i="21"/>
  <c r="Q48" i="21"/>
  <c r="V67" i="17"/>
  <c r="U67" i="17" s="1"/>
  <c r="R45" i="17"/>
  <c r="S45" i="17" s="1"/>
  <c r="J45" i="17"/>
  <c r="I45" i="17" s="1"/>
  <c r="H46" i="17" s="1"/>
  <c r="G47" i="17" s="1"/>
  <c r="O46" i="17"/>
  <c r="N46" i="17"/>
  <c r="F46" i="17"/>
  <c r="W46" i="17" s="1"/>
  <c r="T65" i="17"/>
  <c r="K47" i="17" l="1"/>
  <c r="L47" i="17"/>
  <c r="M48" i="21"/>
  <c r="J48" i="21" s="1"/>
  <c r="I48" i="21" s="1"/>
  <c r="H49" i="21" s="1"/>
  <c r="G50" i="21" s="1"/>
  <c r="L50" i="21" s="1"/>
  <c r="R48" i="21"/>
  <c r="S48" i="21" s="1"/>
  <c r="F49" i="21"/>
  <c r="W49" i="21" s="1"/>
  <c r="O49" i="21"/>
  <c r="K49" i="21"/>
  <c r="N49" i="21"/>
  <c r="V68" i="17"/>
  <c r="U68" i="17" s="1"/>
  <c r="P46" i="17"/>
  <c r="Q46" i="17"/>
  <c r="M46" i="17" s="1"/>
  <c r="N47" i="17"/>
  <c r="F47" i="17"/>
  <c r="W47" i="17" s="1"/>
  <c r="O47" i="17"/>
  <c r="T66" i="17"/>
  <c r="N50" i="21" l="1"/>
  <c r="K50" i="21"/>
  <c r="F50" i="21"/>
  <c r="W50" i="21" s="1"/>
  <c r="O50" i="21"/>
  <c r="P49" i="21"/>
  <c r="Q49" i="21"/>
  <c r="V69" i="17"/>
  <c r="U69" i="17" s="1"/>
  <c r="R46" i="17"/>
  <c r="S46" i="17" s="1"/>
  <c r="P47" i="17"/>
  <c r="Q47" i="17"/>
  <c r="M47" i="17" s="1"/>
  <c r="J46" i="17"/>
  <c r="I46" i="17" s="1"/>
  <c r="H47" i="17" s="1"/>
  <c r="G48" i="17" s="1"/>
  <c r="T67" i="17"/>
  <c r="K48" i="17" l="1"/>
  <c r="L48" i="17"/>
  <c r="Q50" i="21"/>
  <c r="P50" i="21"/>
  <c r="M49" i="21"/>
  <c r="J49" i="21" s="1"/>
  <c r="I49" i="21" s="1"/>
  <c r="H50" i="21" s="1"/>
  <c r="G51" i="21" s="1"/>
  <c r="L51" i="21" s="1"/>
  <c r="R49" i="21"/>
  <c r="S49" i="21" s="1"/>
  <c r="V70" i="17"/>
  <c r="U70" i="17" s="1"/>
  <c r="R47" i="17"/>
  <c r="S47" i="17" s="1"/>
  <c r="J47" i="17"/>
  <c r="I47" i="17" s="1"/>
  <c r="H48" i="17" s="1"/>
  <c r="G49" i="17" s="1"/>
  <c r="T68" i="17"/>
  <c r="F48" i="17"/>
  <c r="W48" i="17" s="1"/>
  <c r="O48" i="17"/>
  <c r="N48" i="17"/>
  <c r="K49" i="17" l="1"/>
  <c r="L49" i="17"/>
  <c r="N51" i="21"/>
  <c r="O51" i="21"/>
  <c r="K51" i="21"/>
  <c r="F51" i="21"/>
  <c r="W51" i="21" s="1"/>
  <c r="M50" i="21"/>
  <c r="J50" i="21" s="1"/>
  <c r="I50" i="21" s="1"/>
  <c r="H51" i="21" s="1"/>
  <c r="G52" i="21" s="1"/>
  <c r="L52" i="21" s="1"/>
  <c r="R50" i="21"/>
  <c r="S50" i="21" s="1"/>
  <c r="V71" i="17"/>
  <c r="U71" i="17" s="1"/>
  <c r="Q48" i="17"/>
  <c r="M48" i="17" s="1"/>
  <c r="P48" i="17"/>
  <c r="T69" i="17"/>
  <c r="F49" i="17"/>
  <c r="W49" i="17" s="1"/>
  <c r="N49" i="17"/>
  <c r="O49" i="17"/>
  <c r="N52" i="21" l="1"/>
  <c r="O52" i="21"/>
  <c r="K52" i="21"/>
  <c r="F52" i="21"/>
  <c r="W52" i="21" s="1"/>
  <c r="Q51" i="21"/>
  <c r="P51" i="21"/>
  <c r="V72" i="17"/>
  <c r="U72" i="17" s="1"/>
  <c r="P49" i="17"/>
  <c r="Q49" i="17"/>
  <c r="M49" i="17" s="1"/>
  <c r="T70" i="17"/>
  <c r="R48" i="17"/>
  <c r="S48" i="17" s="1"/>
  <c r="Q52" i="21" l="1"/>
  <c r="P52" i="21"/>
  <c r="M51" i="21"/>
  <c r="J51" i="21" s="1"/>
  <c r="I51" i="21" s="1"/>
  <c r="H52" i="21" s="1"/>
  <c r="G53" i="21" s="1"/>
  <c r="L53" i="21" s="1"/>
  <c r="R51" i="21"/>
  <c r="S51" i="21" s="1"/>
  <c r="V73" i="17"/>
  <c r="U73" i="17" s="1"/>
  <c r="J48" i="17"/>
  <c r="I48" i="17" s="1"/>
  <c r="H49" i="17" s="1"/>
  <c r="G50" i="17" s="1"/>
  <c r="T71" i="17"/>
  <c r="R49" i="17"/>
  <c r="S49" i="17" s="1"/>
  <c r="K50" i="17" l="1"/>
  <c r="L50" i="17"/>
  <c r="O53" i="21"/>
  <c r="K53" i="21"/>
  <c r="F53" i="21"/>
  <c r="W53" i="21" s="1"/>
  <c r="N53" i="21"/>
  <c r="M52" i="21"/>
  <c r="J52" i="21" s="1"/>
  <c r="I52" i="21" s="1"/>
  <c r="H53" i="21" s="1"/>
  <c r="G54" i="21" s="1"/>
  <c r="L54" i="21" s="1"/>
  <c r="R52" i="21"/>
  <c r="S52" i="21" s="1"/>
  <c r="V74" i="17"/>
  <c r="U74" i="17" s="1"/>
  <c r="F50" i="17"/>
  <c r="W50" i="17" s="1"/>
  <c r="O50" i="17"/>
  <c r="N50" i="17"/>
  <c r="J49" i="17"/>
  <c r="I49" i="17" s="1"/>
  <c r="H50" i="17" s="1"/>
  <c r="G51" i="17" s="1"/>
  <c r="T72" i="17"/>
  <c r="K51" i="17" l="1"/>
  <c r="L51" i="17"/>
  <c r="F54" i="21"/>
  <c r="W54" i="21" s="1"/>
  <c r="K54" i="21"/>
  <c r="O54" i="21"/>
  <c r="N54" i="21"/>
  <c r="P53" i="21"/>
  <c r="Q53" i="21"/>
  <c r="V75" i="17"/>
  <c r="U75" i="17" s="1"/>
  <c r="P50" i="17"/>
  <c r="Q50" i="17"/>
  <c r="M50" i="17" s="1"/>
  <c r="F51" i="17"/>
  <c r="W51" i="17" s="1"/>
  <c r="O51" i="17"/>
  <c r="N51" i="17"/>
  <c r="T73" i="17"/>
  <c r="M53" i="21" l="1"/>
  <c r="J53" i="21" s="1"/>
  <c r="I53" i="21" s="1"/>
  <c r="H54" i="21" s="1"/>
  <c r="G55" i="21" s="1"/>
  <c r="L55" i="21" s="1"/>
  <c r="R53" i="21"/>
  <c r="S53" i="21" s="1"/>
  <c r="Q54" i="21"/>
  <c r="P54" i="21"/>
  <c r="V76" i="17"/>
  <c r="U76" i="17" s="1"/>
  <c r="J50" i="17"/>
  <c r="I50" i="17" s="1"/>
  <c r="H51" i="17" s="1"/>
  <c r="G52" i="17" s="1"/>
  <c r="R50" i="17"/>
  <c r="S50" i="17" s="1"/>
  <c r="P51" i="17"/>
  <c r="Q51" i="17"/>
  <c r="M51" i="17" s="1"/>
  <c r="T74" i="17"/>
  <c r="K52" i="17" l="1"/>
  <c r="L52" i="17"/>
  <c r="M54" i="21"/>
  <c r="J54" i="21" s="1"/>
  <c r="I54" i="21" s="1"/>
  <c r="H55" i="21" s="1"/>
  <c r="G56" i="21" s="1"/>
  <c r="L56" i="21" s="1"/>
  <c r="R54" i="21"/>
  <c r="S54" i="21" s="1"/>
  <c r="K55" i="21"/>
  <c r="O55" i="21"/>
  <c r="F55" i="21"/>
  <c r="W55" i="21" s="1"/>
  <c r="N55" i="21"/>
  <c r="V77" i="17"/>
  <c r="U77" i="17" s="1"/>
  <c r="R51" i="17"/>
  <c r="S51" i="17" s="1"/>
  <c r="J51" i="17"/>
  <c r="I51" i="17" s="1"/>
  <c r="H52" i="17" s="1"/>
  <c r="G53" i="17" s="1"/>
  <c r="O52" i="17"/>
  <c r="N52" i="17"/>
  <c r="F52" i="17"/>
  <c r="W52" i="17" s="1"/>
  <c r="T75" i="17"/>
  <c r="K53" i="17" l="1"/>
  <c r="L53" i="17"/>
  <c r="P55" i="21"/>
  <c r="Q55" i="21"/>
  <c r="O56" i="21"/>
  <c r="N56" i="21"/>
  <c r="K56" i="21"/>
  <c r="F56" i="21"/>
  <c r="W56" i="21" s="1"/>
  <c r="V78" i="17"/>
  <c r="U78" i="17" s="1"/>
  <c r="Q52" i="17"/>
  <c r="M52" i="17" s="1"/>
  <c r="P52" i="17"/>
  <c r="N53" i="17"/>
  <c r="O53" i="17"/>
  <c r="F53" i="17"/>
  <c r="W53" i="17" s="1"/>
  <c r="T76" i="17"/>
  <c r="M55" i="21" l="1"/>
  <c r="J55" i="21" s="1"/>
  <c r="I55" i="21" s="1"/>
  <c r="H56" i="21" s="1"/>
  <c r="G57" i="21" s="1"/>
  <c r="L57" i="21" s="1"/>
  <c r="R55" i="21"/>
  <c r="S55" i="21" s="1"/>
  <c r="Q56" i="21"/>
  <c r="P56" i="21"/>
  <c r="R52" i="17"/>
  <c r="S52" i="17" s="1"/>
  <c r="V79" i="17"/>
  <c r="U79" i="17" s="1"/>
  <c r="P53" i="17"/>
  <c r="Q53" i="17"/>
  <c r="M53" i="17" s="1"/>
  <c r="J52" i="17"/>
  <c r="I52" i="17" s="1"/>
  <c r="H53" i="17" s="1"/>
  <c r="G54" i="17" s="1"/>
  <c r="T77" i="17"/>
  <c r="K54" i="17" l="1"/>
  <c r="L54" i="17"/>
  <c r="F57" i="21"/>
  <c r="W57" i="21" s="1"/>
  <c r="O57" i="21"/>
  <c r="N57" i="21"/>
  <c r="K57" i="21"/>
  <c r="M56" i="21"/>
  <c r="J56" i="21" s="1"/>
  <c r="I56" i="21" s="1"/>
  <c r="H57" i="21" s="1"/>
  <c r="G58" i="21" s="1"/>
  <c r="L58" i="21" s="1"/>
  <c r="R56" i="21"/>
  <c r="S56" i="21" s="1"/>
  <c r="V80" i="17"/>
  <c r="U80" i="17" s="1"/>
  <c r="R53" i="17"/>
  <c r="S53" i="17" s="1"/>
  <c r="J53" i="17"/>
  <c r="I53" i="17" s="1"/>
  <c r="H54" i="17" s="1"/>
  <c r="G55" i="17" s="1"/>
  <c r="O54" i="17"/>
  <c r="N54" i="17"/>
  <c r="F54" i="17"/>
  <c r="W54" i="17" s="1"/>
  <c r="T78" i="17"/>
  <c r="K55" i="17" l="1"/>
  <c r="L55" i="17"/>
  <c r="N58" i="21"/>
  <c r="F58" i="21"/>
  <c r="W58" i="21" s="1"/>
  <c r="K58" i="21"/>
  <c r="O58" i="21"/>
  <c r="Q57" i="21"/>
  <c r="P57" i="21"/>
  <c r="V81" i="17"/>
  <c r="U81" i="17" s="1"/>
  <c r="P54" i="17"/>
  <c r="F55" i="17"/>
  <c r="W55" i="17" s="1"/>
  <c r="Q54" i="17"/>
  <c r="M54" i="17" s="1"/>
  <c r="N55" i="17"/>
  <c r="O55" i="17"/>
  <c r="T79" i="17"/>
  <c r="M57" i="21" l="1"/>
  <c r="J57" i="21" s="1"/>
  <c r="I57" i="21" s="1"/>
  <c r="H58" i="21" s="1"/>
  <c r="G59" i="21" s="1"/>
  <c r="L59" i="21" s="1"/>
  <c r="R57" i="21"/>
  <c r="S57" i="21" s="1"/>
  <c r="Q58" i="21"/>
  <c r="P58" i="21"/>
  <c r="V82" i="17"/>
  <c r="U82" i="17" s="1"/>
  <c r="R54" i="17"/>
  <c r="S54" i="17" s="1"/>
  <c r="J54" i="17"/>
  <c r="I54" i="17" s="1"/>
  <c r="H55" i="17" s="1"/>
  <c r="G56" i="17" s="1"/>
  <c r="Q55" i="17"/>
  <c r="M55" i="17" s="1"/>
  <c r="P55" i="17"/>
  <c r="T80" i="17"/>
  <c r="K56" i="17" l="1"/>
  <c r="L56" i="17"/>
  <c r="M58" i="21"/>
  <c r="J58" i="21" s="1"/>
  <c r="I58" i="21" s="1"/>
  <c r="H59" i="21" s="1"/>
  <c r="G60" i="21" s="1"/>
  <c r="L60" i="21" s="1"/>
  <c r="R58" i="21"/>
  <c r="S58" i="21" s="1"/>
  <c r="O59" i="21"/>
  <c r="K59" i="21"/>
  <c r="F59" i="21"/>
  <c r="W59" i="21" s="1"/>
  <c r="N59" i="21"/>
  <c r="V83" i="17"/>
  <c r="U83" i="17" s="1"/>
  <c r="R55" i="17"/>
  <c r="S55" i="17" s="1"/>
  <c r="J55" i="17"/>
  <c r="I55" i="17" s="1"/>
  <c r="H56" i="17" s="1"/>
  <c r="G57" i="17" s="1"/>
  <c r="F56" i="17"/>
  <c r="W56" i="17" s="1"/>
  <c r="O56" i="17"/>
  <c r="N56" i="17"/>
  <c r="T81" i="17"/>
  <c r="K57" i="17" l="1"/>
  <c r="L57" i="17"/>
  <c r="P59" i="21"/>
  <c r="Q59" i="21"/>
  <c r="N60" i="21"/>
  <c r="K60" i="21"/>
  <c r="F60" i="21"/>
  <c r="W60" i="21" s="1"/>
  <c r="O60" i="21"/>
  <c r="P56" i="17"/>
  <c r="V84" i="17"/>
  <c r="U84" i="17" s="1"/>
  <c r="Q56" i="17"/>
  <c r="M56" i="17" s="1"/>
  <c r="F57" i="17"/>
  <c r="W57" i="17" s="1"/>
  <c r="N57" i="17"/>
  <c r="O57" i="17"/>
  <c r="T82" i="17"/>
  <c r="Q60" i="21" l="1"/>
  <c r="P60" i="21"/>
  <c r="M59" i="21"/>
  <c r="J59" i="21" s="1"/>
  <c r="I59" i="21" s="1"/>
  <c r="H60" i="21" s="1"/>
  <c r="G61" i="21" s="1"/>
  <c r="L61" i="21" s="1"/>
  <c r="R59" i="21"/>
  <c r="S59" i="21" s="1"/>
  <c r="V85" i="17"/>
  <c r="U85" i="17" s="1"/>
  <c r="R56" i="17"/>
  <c r="S56" i="17" s="1"/>
  <c r="Q57" i="17"/>
  <c r="M57" i="17" s="1"/>
  <c r="P57" i="17"/>
  <c r="J56" i="17"/>
  <c r="I56" i="17" s="1"/>
  <c r="H57" i="17" s="1"/>
  <c r="G58" i="17" s="1"/>
  <c r="T83" i="17"/>
  <c r="K58" i="17" l="1"/>
  <c r="L58" i="17"/>
  <c r="K61" i="21"/>
  <c r="O61" i="21"/>
  <c r="N61" i="21"/>
  <c r="F61" i="21"/>
  <c r="W61" i="21" s="1"/>
  <c r="M60" i="21"/>
  <c r="J60" i="21" s="1"/>
  <c r="I60" i="21" s="1"/>
  <c r="H61" i="21" s="1"/>
  <c r="G62" i="21" s="1"/>
  <c r="L62" i="21" s="1"/>
  <c r="R60" i="21"/>
  <c r="S60" i="21" s="1"/>
  <c r="V86" i="17"/>
  <c r="U86" i="17" s="1"/>
  <c r="R57" i="17"/>
  <c r="S57" i="17" s="1"/>
  <c r="J57" i="17"/>
  <c r="I57" i="17" s="1"/>
  <c r="H58" i="17" s="1"/>
  <c r="G59" i="17" s="1"/>
  <c r="O58" i="17"/>
  <c r="F58" i="17"/>
  <c r="W58" i="17" s="1"/>
  <c r="N58" i="17"/>
  <c r="T84" i="17"/>
  <c r="K59" i="17" l="1"/>
  <c r="L59" i="17"/>
  <c r="K62" i="21"/>
  <c r="N62" i="21"/>
  <c r="F62" i="21"/>
  <c r="W62" i="21" s="1"/>
  <c r="O62" i="21"/>
  <c r="P61" i="21"/>
  <c r="Q61" i="21"/>
  <c r="V87" i="17"/>
  <c r="U87" i="17" s="1"/>
  <c r="Q58" i="17"/>
  <c r="M58" i="17" s="1"/>
  <c r="F59" i="17"/>
  <c r="W59" i="17" s="1"/>
  <c r="P58" i="17"/>
  <c r="N59" i="17"/>
  <c r="O59" i="17"/>
  <c r="T85" i="17"/>
  <c r="Q62" i="21" l="1"/>
  <c r="P62" i="21"/>
  <c r="M61" i="21"/>
  <c r="J61" i="21" s="1"/>
  <c r="I61" i="21" s="1"/>
  <c r="H62" i="21" s="1"/>
  <c r="G63" i="21" s="1"/>
  <c r="L63" i="21" s="1"/>
  <c r="R61" i="21"/>
  <c r="S61" i="21" s="1"/>
  <c r="V88" i="17"/>
  <c r="U88" i="17" s="1"/>
  <c r="J58" i="17"/>
  <c r="I58" i="17" s="1"/>
  <c r="H59" i="17" s="1"/>
  <c r="G60" i="17" s="1"/>
  <c r="R58" i="17"/>
  <c r="S58" i="17" s="1"/>
  <c r="P59" i="17"/>
  <c r="Q59" i="17"/>
  <c r="M59" i="17" s="1"/>
  <c r="T86" i="17"/>
  <c r="K60" i="17" l="1"/>
  <c r="L60" i="17"/>
  <c r="K63" i="21"/>
  <c r="F63" i="21"/>
  <c r="W63" i="21" s="1"/>
  <c r="O63" i="21"/>
  <c r="N63" i="21"/>
  <c r="M62" i="21"/>
  <c r="J62" i="21" s="1"/>
  <c r="I62" i="21" s="1"/>
  <c r="H63" i="21" s="1"/>
  <c r="G64" i="21" s="1"/>
  <c r="L64" i="21" s="1"/>
  <c r="R62" i="21"/>
  <c r="S62" i="21" s="1"/>
  <c r="V89" i="17"/>
  <c r="U89" i="17" s="1"/>
  <c r="R59" i="17"/>
  <c r="S59" i="17" s="1"/>
  <c r="N60" i="17"/>
  <c r="O60" i="17"/>
  <c r="F60" i="17"/>
  <c r="W60" i="17" s="1"/>
  <c r="J59" i="17"/>
  <c r="I59" i="17" s="1"/>
  <c r="H60" i="17" s="1"/>
  <c r="G61" i="17" s="1"/>
  <c r="T87" i="17"/>
  <c r="K61" i="17" l="1"/>
  <c r="L61" i="17"/>
  <c r="F64" i="21"/>
  <c r="W64" i="21" s="1"/>
  <c r="K64" i="21"/>
  <c r="O64" i="21"/>
  <c r="N64" i="21"/>
  <c r="Q63" i="21"/>
  <c r="P63" i="21"/>
  <c r="V90" i="17"/>
  <c r="U90" i="17" s="1"/>
  <c r="P60" i="17"/>
  <c r="Q60" i="17"/>
  <c r="M60" i="17" s="1"/>
  <c r="F61" i="17"/>
  <c r="W61" i="17" s="1"/>
  <c r="N61" i="17"/>
  <c r="O61" i="17"/>
  <c r="T88" i="17"/>
  <c r="Q64" i="21" l="1"/>
  <c r="P64" i="21"/>
  <c r="M63" i="21"/>
  <c r="J63" i="21" s="1"/>
  <c r="I63" i="21" s="1"/>
  <c r="H64" i="21" s="1"/>
  <c r="G65" i="21" s="1"/>
  <c r="L65" i="21" s="1"/>
  <c r="R63" i="21"/>
  <c r="S63" i="21" s="1"/>
  <c r="V91" i="17"/>
  <c r="U91" i="17" s="1"/>
  <c r="R60" i="17"/>
  <c r="S60" i="17" s="1"/>
  <c r="J60" i="17"/>
  <c r="I60" i="17" s="1"/>
  <c r="H61" i="17" s="1"/>
  <c r="G62" i="17" s="1"/>
  <c r="Q61" i="17"/>
  <c r="M61" i="17" s="1"/>
  <c r="P61" i="17"/>
  <c r="T89" i="17"/>
  <c r="K62" i="17" l="1"/>
  <c r="L62" i="17"/>
  <c r="O65" i="21"/>
  <c r="N65" i="21"/>
  <c r="K65" i="21"/>
  <c r="F65" i="21"/>
  <c r="W65" i="21" s="1"/>
  <c r="M64" i="21"/>
  <c r="J64" i="21" s="1"/>
  <c r="I64" i="21" s="1"/>
  <c r="H65" i="21" s="1"/>
  <c r="G66" i="21" s="1"/>
  <c r="L66" i="21" s="1"/>
  <c r="R64" i="21"/>
  <c r="S64" i="21" s="1"/>
  <c r="V92" i="17"/>
  <c r="U92" i="17" s="1"/>
  <c r="R61" i="17"/>
  <c r="S61" i="17" s="1"/>
  <c r="J61" i="17"/>
  <c r="I61" i="17" s="1"/>
  <c r="H62" i="17" s="1"/>
  <c r="G63" i="17" s="1"/>
  <c r="F62" i="17"/>
  <c r="W62" i="17" s="1"/>
  <c r="N62" i="17"/>
  <c r="O62" i="17"/>
  <c r="T90" i="17"/>
  <c r="K63" i="17" l="1"/>
  <c r="L63" i="17"/>
  <c r="O66" i="21"/>
  <c r="K66" i="21"/>
  <c r="F66" i="21"/>
  <c r="W66" i="21" s="1"/>
  <c r="N66" i="21"/>
  <c r="Q65" i="21"/>
  <c r="P65" i="21"/>
  <c r="V93" i="17"/>
  <c r="U93" i="17" s="1"/>
  <c r="Q62" i="17"/>
  <c r="M62" i="17" s="1"/>
  <c r="O63" i="17"/>
  <c r="N63" i="17"/>
  <c r="F63" i="17"/>
  <c r="W63" i="17" s="1"/>
  <c r="P62" i="17"/>
  <c r="T91" i="17"/>
  <c r="Q66" i="21" l="1"/>
  <c r="P66" i="21"/>
  <c r="M65" i="21"/>
  <c r="J65" i="21" s="1"/>
  <c r="I65" i="21" s="1"/>
  <c r="H66" i="21" s="1"/>
  <c r="G67" i="21" s="1"/>
  <c r="L67" i="21" s="1"/>
  <c r="R65" i="21"/>
  <c r="S65" i="21" s="1"/>
  <c r="V94" i="17"/>
  <c r="U94" i="17" s="1"/>
  <c r="J62" i="17"/>
  <c r="I62" i="17" s="1"/>
  <c r="H63" i="17" s="1"/>
  <c r="G64" i="17" s="1"/>
  <c r="R62" i="17"/>
  <c r="S62" i="17" s="1"/>
  <c r="P63" i="17"/>
  <c r="Q63" i="17"/>
  <c r="M63" i="17" s="1"/>
  <c r="T92" i="17"/>
  <c r="K64" i="17" l="1"/>
  <c r="L64" i="17"/>
  <c r="O67" i="21"/>
  <c r="N67" i="21"/>
  <c r="K67" i="21"/>
  <c r="F67" i="21"/>
  <c r="W67" i="21" s="1"/>
  <c r="M66" i="21"/>
  <c r="J66" i="21" s="1"/>
  <c r="I66" i="21" s="1"/>
  <c r="H67" i="21" s="1"/>
  <c r="G68" i="21" s="1"/>
  <c r="L68" i="21" s="1"/>
  <c r="R66" i="21"/>
  <c r="S66" i="21" s="1"/>
  <c r="V95" i="17"/>
  <c r="U95" i="17" s="1"/>
  <c r="J63" i="17"/>
  <c r="I63" i="17" s="1"/>
  <c r="H64" i="17" s="1"/>
  <c r="G65" i="17" s="1"/>
  <c r="R63" i="17"/>
  <c r="S63" i="17" s="1"/>
  <c r="F64" i="17"/>
  <c r="W64" i="17" s="1"/>
  <c r="N64" i="17"/>
  <c r="O64" i="17"/>
  <c r="T93" i="17"/>
  <c r="K65" i="17" l="1"/>
  <c r="L65" i="17"/>
  <c r="F68" i="21"/>
  <c r="W68" i="21" s="1"/>
  <c r="K68" i="21"/>
  <c r="O68" i="21"/>
  <c r="N68" i="21"/>
  <c r="Q67" i="21"/>
  <c r="P67" i="21"/>
  <c r="V96" i="17"/>
  <c r="U96" i="17" s="1"/>
  <c r="P64" i="17"/>
  <c r="O65" i="17"/>
  <c r="Q64" i="17"/>
  <c r="M64" i="17" s="1"/>
  <c r="N65" i="17"/>
  <c r="F65" i="17"/>
  <c r="W65" i="17" s="1"/>
  <c r="T94" i="17"/>
  <c r="Q68" i="21" l="1"/>
  <c r="P68" i="21"/>
  <c r="M67" i="21"/>
  <c r="J67" i="21" s="1"/>
  <c r="I67" i="21" s="1"/>
  <c r="H68" i="21" s="1"/>
  <c r="G69" i="21" s="1"/>
  <c r="L69" i="21" s="1"/>
  <c r="R67" i="21"/>
  <c r="S67" i="21" s="1"/>
  <c r="V97" i="17"/>
  <c r="U97" i="17" s="1"/>
  <c r="R64" i="17"/>
  <c r="S64" i="17" s="1"/>
  <c r="P65" i="17"/>
  <c r="Q65" i="17"/>
  <c r="M65" i="17" s="1"/>
  <c r="J64" i="17"/>
  <c r="I64" i="17" s="1"/>
  <c r="H65" i="17" s="1"/>
  <c r="G66" i="17" s="1"/>
  <c r="T95" i="17"/>
  <c r="K66" i="17" l="1"/>
  <c r="L66" i="17"/>
  <c r="F69" i="21"/>
  <c r="W69" i="21" s="1"/>
  <c r="K69" i="21"/>
  <c r="O69" i="21"/>
  <c r="N69" i="21"/>
  <c r="M68" i="21"/>
  <c r="J68" i="21" s="1"/>
  <c r="I68" i="21" s="1"/>
  <c r="H69" i="21" s="1"/>
  <c r="G70" i="21" s="1"/>
  <c r="L70" i="21" s="1"/>
  <c r="R68" i="21"/>
  <c r="S68" i="21" s="1"/>
  <c r="V98" i="17"/>
  <c r="U98" i="17" s="1"/>
  <c r="R65" i="17"/>
  <c r="S65" i="17" s="1"/>
  <c r="J65" i="17"/>
  <c r="I65" i="17" s="1"/>
  <c r="H66" i="17" s="1"/>
  <c r="G67" i="17" s="1"/>
  <c r="N66" i="17"/>
  <c r="O66" i="17"/>
  <c r="F66" i="17"/>
  <c r="W66" i="17" s="1"/>
  <c r="T96" i="17"/>
  <c r="K67" i="17" l="1"/>
  <c r="L67" i="17"/>
  <c r="F70" i="21"/>
  <c r="W70" i="21" s="1"/>
  <c r="K70" i="21"/>
  <c r="O70" i="21"/>
  <c r="N70" i="21"/>
  <c r="P69" i="21"/>
  <c r="Q69" i="21"/>
  <c r="V99" i="17"/>
  <c r="U99" i="17" s="1"/>
  <c r="P66" i="17"/>
  <c r="Q66" i="17"/>
  <c r="M66" i="17" s="1"/>
  <c r="F67" i="17"/>
  <c r="W67" i="17" s="1"/>
  <c r="N67" i="17"/>
  <c r="O67" i="17"/>
  <c r="T97" i="17"/>
  <c r="Q70" i="21" l="1"/>
  <c r="P70" i="21"/>
  <c r="M69" i="21"/>
  <c r="J69" i="21" s="1"/>
  <c r="I69" i="21" s="1"/>
  <c r="H70" i="21" s="1"/>
  <c r="G71" i="21" s="1"/>
  <c r="L71" i="21" s="1"/>
  <c r="R69" i="21"/>
  <c r="S69" i="21" s="1"/>
  <c r="V100" i="17"/>
  <c r="U100" i="17" s="1"/>
  <c r="R66" i="17"/>
  <c r="S66" i="17" s="1"/>
  <c r="J66" i="17"/>
  <c r="I66" i="17" s="1"/>
  <c r="H67" i="17" s="1"/>
  <c r="G68" i="17" s="1"/>
  <c r="Q67" i="17"/>
  <c r="M67" i="17" s="1"/>
  <c r="P67" i="17"/>
  <c r="T98" i="17"/>
  <c r="K68" i="17" l="1"/>
  <c r="L68" i="17"/>
  <c r="F71" i="21"/>
  <c r="W71" i="21" s="1"/>
  <c r="O71" i="21"/>
  <c r="K71" i="21"/>
  <c r="N71" i="21"/>
  <c r="M70" i="21"/>
  <c r="J70" i="21" s="1"/>
  <c r="I70" i="21" s="1"/>
  <c r="H71" i="21" s="1"/>
  <c r="G72" i="21" s="1"/>
  <c r="L72" i="21" s="1"/>
  <c r="R70" i="21"/>
  <c r="S70" i="21" s="1"/>
  <c r="V101" i="17"/>
  <c r="U101" i="17" s="1"/>
  <c r="R67" i="17"/>
  <c r="S67" i="17" s="1"/>
  <c r="J67" i="17"/>
  <c r="I67" i="17" s="1"/>
  <c r="H68" i="17" s="1"/>
  <c r="G69" i="17" s="1"/>
  <c r="T99" i="17"/>
  <c r="O68" i="17"/>
  <c r="N68" i="17"/>
  <c r="F68" i="17"/>
  <c r="W68" i="17" s="1"/>
  <c r="K69" i="17" l="1"/>
  <c r="L69" i="17"/>
  <c r="N72" i="21"/>
  <c r="K72" i="21"/>
  <c r="F72" i="21"/>
  <c r="W72" i="21" s="1"/>
  <c r="O72" i="21"/>
  <c r="P71" i="21"/>
  <c r="Q71" i="21"/>
  <c r="P68" i="17"/>
  <c r="V102" i="17"/>
  <c r="U102" i="17" s="1"/>
  <c r="Q68" i="17"/>
  <c r="M68" i="17" s="1"/>
  <c r="T100" i="17"/>
  <c r="F69" i="17"/>
  <c r="W69" i="17" s="1"/>
  <c r="N69" i="17"/>
  <c r="O69" i="17"/>
  <c r="Q72" i="21" l="1"/>
  <c r="P72" i="21"/>
  <c r="M71" i="21"/>
  <c r="J71" i="21" s="1"/>
  <c r="I71" i="21" s="1"/>
  <c r="H72" i="21" s="1"/>
  <c r="G73" i="21" s="1"/>
  <c r="L73" i="21" s="1"/>
  <c r="R71" i="21"/>
  <c r="S71" i="21" s="1"/>
  <c r="V103" i="17"/>
  <c r="U103" i="17" s="1"/>
  <c r="R68" i="17"/>
  <c r="S68" i="17" s="1"/>
  <c r="J68" i="17"/>
  <c r="I68" i="17" s="1"/>
  <c r="H69" i="17" s="1"/>
  <c r="G70" i="17" s="1"/>
  <c r="Q69" i="17"/>
  <c r="M69" i="17" s="1"/>
  <c r="P69" i="17"/>
  <c r="T101" i="17"/>
  <c r="K70" i="17" l="1"/>
  <c r="L70" i="17"/>
  <c r="F73" i="21"/>
  <c r="W73" i="21" s="1"/>
  <c r="O73" i="21"/>
  <c r="K73" i="21"/>
  <c r="N73" i="21"/>
  <c r="M72" i="21"/>
  <c r="J72" i="21" s="1"/>
  <c r="I72" i="21" s="1"/>
  <c r="H73" i="21" s="1"/>
  <c r="G74" i="21" s="1"/>
  <c r="L74" i="21" s="1"/>
  <c r="R72" i="21"/>
  <c r="S72" i="21" s="1"/>
  <c r="V104" i="17"/>
  <c r="U104" i="17" s="1"/>
  <c r="R69" i="17"/>
  <c r="S69" i="17" s="1"/>
  <c r="J69" i="17"/>
  <c r="I69" i="17" s="1"/>
  <c r="H70" i="17" s="1"/>
  <c r="G71" i="17" s="1"/>
  <c r="T102" i="17"/>
  <c r="O70" i="17"/>
  <c r="F70" i="17"/>
  <c r="W70" i="17" s="1"/>
  <c r="N70" i="17"/>
  <c r="K71" i="17" l="1"/>
  <c r="L71" i="17"/>
  <c r="O74" i="21"/>
  <c r="N74" i="21"/>
  <c r="K74" i="21"/>
  <c r="F74" i="21"/>
  <c r="W74" i="21" s="1"/>
  <c r="P73" i="21"/>
  <c r="Q73" i="21"/>
  <c r="V105" i="17"/>
  <c r="U105" i="17" s="1"/>
  <c r="P70" i="17"/>
  <c r="T103" i="17"/>
  <c r="Q70" i="17"/>
  <c r="M70" i="17" s="1"/>
  <c r="N71" i="17"/>
  <c r="O71" i="17"/>
  <c r="F71" i="17"/>
  <c r="W71" i="17" s="1"/>
  <c r="M73" i="21" l="1"/>
  <c r="J73" i="21" s="1"/>
  <c r="I73" i="21" s="1"/>
  <c r="H74" i="21" s="1"/>
  <c r="G75" i="21" s="1"/>
  <c r="L75" i="21" s="1"/>
  <c r="R73" i="21"/>
  <c r="S73" i="21" s="1"/>
  <c r="P74" i="21"/>
  <c r="Q74" i="21"/>
  <c r="V106" i="17"/>
  <c r="U106" i="17" s="1"/>
  <c r="R70" i="17"/>
  <c r="S70" i="17" s="1"/>
  <c r="J70" i="17"/>
  <c r="I70" i="17" s="1"/>
  <c r="H71" i="17" s="1"/>
  <c r="G72" i="17" s="1"/>
  <c r="T104" i="17"/>
  <c r="P71" i="17"/>
  <c r="Q71" i="17"/>
  <c r="M71" i="17" s="1"/>
  <c r="K72" i="17" l="1"/>
  <c r="L72" i="17"/>
  <c r="M74" i="21"/>
  <c r="J74" i="21" s="1"/>
  <c r="I74" i="21" s="1"/>
  <c r="H75" i="21" s="1"/>
  <c r="G76" i="21" s="1"/>
  <c r="L76" i="21" s="1"/>
  <c r="R74" i="21"/>
  <c r="S74" i="21" s="1"/>
  <c r="K75" i="21"/>
  <c r="N75" i="21"/>
  <c r="O75" i="21"/>
  <c r="F75" i="21"/>
  <c r="W75" i="21" s="1"/>
  <c r="V107" i="17"/>
  <c r="U107" i="17" s="1"/>
  <c r="R71" i="17"/>
  <c r="S71" i="17" s="1"/>
  <c r="J71" i="17"/>
  <c r="I71" i="17" s="1"/>
  <c r="H72" i="17" s="1"/>
  <c r="G73" i="17" s="1"/>
  <c r="O72" i="17"/>
  <c r="T105" i="17"/>
  <c r="N72" i="17"/>
  <c r="F72" i="17"/>
  <c r="W72" i="17" s="1"/>
  <c r="K73" i="17" l="1"/>
  <c r="L73" i="17"/>
  <c r="N76" i="21"/>
  <c r="F76" i="21"/>
  <c r="W76" i="21" s="1"/>
  <c r="K76" i="21"/>
  <c r="O76" i="21"/>
  <c r="P75" i="21"/>
  <c r="Q75" i="21"/>
  <c r="V108" i="17"/>
  <c r="U108" i="17" s="1"/>
  <c r="P72" i="17"/>
  <c r="Q72" i="17"/>
  <c r="M72" i="17" s="1"/>
  <c r="T106" i="17"/>
  <c r="F73" i="17"/>
  <c r="W73" i="17" s="1"/>
  <c r="N73" i="17"/>
  <c r="O73" i="17"/>
  <c r="M75" i="21" l="1"/>
  <c r="J75" i="21" s="1"/>
  <c r="I75" i="21" s="1"/>
  <c r="H76" i="21" s="1"/>
  <c r="G77" i="21" s="1"/>
  <c r="L77" i="21" s="1"/>
  <c r="R75" i="21"/>
  <c r="S75" i="21" s="1"/>
  <c r="Q76" i="21"/>
  <c r="P76" i="21"/>
  <c r="V109" i="17"/>
  <c r="U109" i="17" s="1"/>
  <c r="R72" i="17"/>
  <c r="S72" i="17" s="1"/>
  <c r="J72" i="17"/>
  <c r="I72" i="17" s="1"/>
  <c r="H73" i="17" s="1"/>
  <c r="G74" i="17" s="1"/>
  <c r="P73" i="17"/>
  <c r="T107" i="17"/>
  <c r="Q73" i="17"/>
  <c r="M73" i="17" s="1"/>
  <c r="K74" i="17" l="1"/>
  <c r="L74" i="17"/>
  <c r="M76" i="21"/>
  <c r="J76" i="21" s="1"/>
  <c r="I76" i="21" s="1"/>
  <c r="H77" i="21" s="1"/>
  <c r="G78" i="21" s="1"/>
  <c r="L78" i="21" s="1"/>
  <c r="R76" i="21"/>
  <c r="S76" i="21" s="1"/>
  <c r="K77" i="21"/>
  <c r="N77" i="21"/>
  <c r="F77" i="21"/>
  <c r="W77" i="21" s="1"/>
  <c r="O77" i="21"/>
  <c r="V110" i="17"/>
  <c r="U110" i="17" s="1"/>
  <c r="R73" i="17"/>
  <c r="S73" i="17" s="1"/>
  <c r="J73" i="17"/>
  <c r="I73" i="17" s="1"/>
  <c r="H74" i="17" s="1"/>
  <c r="G75" i="17" s="1"/>
  <c r="T108" i="17"/>
  <c r="F74" i="17"/>
  <c r="W74" i="17" s="1"/>
  <c r="N74" i="17"/>
  <c r="O74" i="17"/>
  <c r="K75" i="17" l="1"/>
  <c r="L75" i="17"/>
  <c r="F78" i="21"/>
  <c r="W78" i="21" s="1"/>
  <c r="N78" i="21"/>
  <c r="K78" i="21"/>
  <c r="O78" i="21"/>
  <c r="Q77" i="21"/>
  <c r="P77" i="21"/>
  <c r="V111" i="17"/>
  <c r="U111" i="17" s="1"/>
  <c r="T109" i="17"/>
  <c r="P74" i="17"/>
  <c r="Q74" i="17"/>
  <c r="M74" i="17" s="1"/>
  <c r="F75" i="17"/>
  <c r="W75" i="17" s="1"/>
  <c r="O75" i="17"/>
  <c r="N75" i="17"/>
  <c r="M77" i="21" l="1"/>
  <c r="J77" i="21" s="1"/>
  <c r="I77" i="21" s="1"/>
  <c r="H78" i="21" s="1"/>
  <c r="G79" i="21" s="1"/>
  <c r="L79" i="21" s="1"/>
  <c r="R77" i="21"/>
  <c r="S77" i="21" s="1"/>
  <c r="P78" i="21"/>
  <c r="Q78" i="21"/>
  <c r="V112" i="17"/>
  <c r="U112" i="17" s="1"/>
  <c r="T110" i="17"/>
  <c r="P75" i="17"/>
  <c r="Q75" i="17"/>
  <c r="M75" i="17" s="1"/>
  <c r="R74" i="17"/>
  <c r="S74" i="17" s="1"/>
  <c r="M78" i="21" l="1"/>
  <c r="J78" i="21" s="1"/>
  <c r="I78" i="21" s="1"/>
  <c r="H79" i="21" s="1"/>
  <c r="G80" i="21" s="1"/>
  <c r="L80" i="21" s="1"/>
  <c r="R78" i="21"/>
  <c r="S78" i="21" s="1"/>
  <c r="K79" i="21"/>
  <c r="F79" i="21"/>
  <c r="W79" i="21" s="1"/>
  <c r="N79" i="21"/>
  <c r="O79" i="21"/>
  <c r="V113" i="17"/>
  <c r="U113" i="17" s="1"/>
  <c r="T111" i="17"/>
  <c r="J74" i="17"/>
  <c r="I74" i="17" s="1"/>
  <c r="H75" i="17" s="1"/>
  <c r="G76" i="17" s="1"/>
  <c r="R75" i="17"/>
  <c r="S75" i="17" s="1"/>
  <c r="K76" i="17" l="1"/>
  <c r="L76" i="17"/>
  <c r="K80" i="21"/>
  <c r="F80" i="21"/>
  <c r="W80" i="21" s="1"/>
  <c r="N80" i="21"/>
  <c r="O80" i="21"/>
  <c r="Q79" i="21"/>
  <c r="P79" i="21"/>
  <c r="V114" i="17"/>
  <c r="U114" i="17" s="1"/>
  <c r="T112" i="17"/>
  <c r="N76" i="17"/>
  <c r="O76" i="17"/>
  <c r="F76" i="17"/>
  <c r="W76" i="17" s="1"/>
  <c r="J75" i="17"/>
  <c r="I75" i="17" s="1"/>
  <c r="H76" i="17" s="1"/>
  <c r="G77" i="17" s="1"/>
  <c r="K77" i="17" l="1"/>
  <c r="L77" i="17"/>
  <c r="P80" i="21"/>
  <c r="Q80" i="21"/>
  <c r="M79" i="21"/>
  <c r="J79" i="21" s="1"/>
  <c r="I79" i="21" s="1"/>
  <c r="H80" i="21" s="1"/>
  <c r="G81" i="21" s="1"/>
  <c r="L81" i="21" s="1"/>
  <c r="R79" i="21"/>
  <c r="S79" i="21" s="1"/>
  <c r="V115" i="17"/>
  <c r="U115" i="17" s="1"/>
  <c r="P76" i="17"/>
  <c r="Q76" i="17"/>
  <c r="M76" i="17" s="1"/>
  <c r="T113" i="17"/>
  <c r="F77" i="17"/>
  <c r="W77" i="17" s="1"/>
  <c r="N77" i="17"/>
  <c r="O77" i="17"/>
  <c r="M80" i="21" l="1"/>
  <c r="J80" i="21" s="1"/>
  <c r="I80" i="21" s="1"/>
  <c r="H81" i="21" s="1"/>
  <c r="G82" i="21" s="1"/>
  <c r="L82" i="21" s="1"/>
  <c r="R80" i="21"/>
  <c r="S80" i="21" s="1"/>
  <c r="K81" i="21"/>
  <c r="F81" i="21"/>
  <c r="W81" i="21" s="1"/>
  <c r="O81" i="21"/>
  <c r="N81" i="21"/>
  <c r="V116" i="17"/>
  <c r="U116" i="17" s="1"/>
  <c r="R76" i="17"/>
  <c r="S76" i="17" s="1"/>
  <c r="J76" i="17"/>
  <c r="I76" i="17" s="1"/>
  <c r="H77" i="17" s="1"/>
  <c r="G78" i="17" s="1"/>
  <c r="T114" i="17"/>
  <c r="P77" i="17"/>
  <c r="Q77" i="17"/>
  <c r="M77" i="17" s="1"/>
  <c r="K78" i="17" l="1"/>
  <c r="L78" i="17"/>
  <c r="P81" i="21"/>
  <c r="Q81" i="21"/>
  <c r="K82" i="21"/>
  <c r="F82" i="21"/>
  <c r="W82" i="21" s="1"/>
  <c r="O82" i="21"/>
  <c r="N82" i="21"/>
  <c r="V117" i="17"/>
  <c r="U117" i="17" s="1"/>
  <c r="R77" i="17"/>
  <c r="S77" i="17" s="1"/>
  <c r="F78" i="17"/>
  <c r="W78" i="17" s="1"/>
  <c r="O78" i="17"/>
  <c r="N78" i="17"/>
  <c r="T115" i="17"/>
  <c r="J77" i="17"/>
  <c r="I77" i="17" s="1"/>
  <c r="H78" i="17" s="1"/>
  <c r="G79" i="17" s="1"/>
  <c r="K79" i="17" l="1"/>
  <c r="L79" i="17"/>
  <c r="M81" i="21"/>
  <c r="J81" i="21" s="1"/>
  <c r="I81" i="21" s="1"/>
  <c r="H82" i="21" s="1"/>
  <c r="G83" i="21" s="1"/>
  <c r="L83" i="21" s="1"/>
  <c r="R81" i="21"/>
  <c r="S81" i="21" s="1"/>
  <c r="P82" i="21"/>
  <c r="Q82" i="21"/>
  <c r="V118" i="17"/>
  <c r="U118" i="17" s="1"/>
  <c r="P78" i="17"/>
  <c r="Q78" i="17"/>
  <c r="M78" i="17" s="1"/>
  <c r="T116" i="17"/>
  <c r="N79" i="17"/>
  <c r="F79" i="17"/>
  <c r="W79" i="17" s="1"/>
  <c r="O79" i="17"/>
  <c r="M82" i="21" l="1"/>
  <c r="J82" i="21" s="1"/>
  <c r="I82" i="21" s="1"/>
  <c r="H83" i="21" s="1"/>
  <c r="G84" i="21" s="1"/>
  <c r="L84" i="21" s="1"/>
  <c r="R82" i="21"/>
  <c r="S82" i="21" s="1"/>
  <c r="K83" i="21"/>
  <c r="F83" i="21"/>
  <c r="W83" i="21" s="1"/>
  <c r="O83" i="21"/>
  <c r="N83" i="21"/>
  <c r="V119" i="17"/>
  <c r="U119" i="17" s="1"/>
  <c r="R78" i="17"/>
  <c r="S78" i="17" s="1"/>
  <c r="T117" i="17"/>
  <c r="Q79" i="17"/>
  <c r="M79" i="17" s="1"/>
  <c r="P79" i="17"/>
  <c r="J78" i="17"/>
  <c r="I78" i="17" s="1"/>
  <c r="H79" i="17" s="1"/>
  <c r="G80" i="17" s="1"/>
  <c r="K80" i="17" l="1"/>
  <c r="L80" i="17"/>
  <c r="P83" i="21"/>
  <c r="Q83" i="21"/>
  <c r="K84" i="21"/>
  <c r="F84" i="21"/>
  <c r="W84" i="21" s="1"/>
  <c r="O84" i="21"/>
  <c r="N84" i="21"/>
  <c r="V120" i="17"/>
  <c r="U120" i="17" s="1"/>
  <c r="R79" i="17"/>
  <c r="S79" i="17" s="1"/>
  <c r="J79" i="17"/>
  <c r="I79" i="17" s="1"/>
  <c r="H80" i="17" s="1"/>
  <c r="G81" i="17" s="1"/>
  <c r="T118" i="17"/>
  <c r="O80" i="17"/>
  <c r="F80" i="17"/>
  <c r="W80" i="17" s="1"/>
  <c r="N80" i="17"/>
  <c r="K81" i="17" l="1"/>
  <c r="L81" i="17"/>
  <c r="M83" i="21"/>
  <c r="J83" i="21" s="1"/>
  <c r="I83" i="21" s="1"/>
  <c r="H84" i="21" s="1"/>
  <c r="G85" i="21" s="1"/>
  <c r="L85" i="21" s="1"/>
  <c r="R83" i="21"/>
  <c r="S83" i="21" s="1"/>
  <c r="Q84" i="21"/>
  <c r="P84" i="21"/>
  <c r="V121" i="17"/>
  <c r="U121" i="17" s="1"/>
  <c r="P80" i="17"/>
  <c r="T119" i="17"/>
  <c r="F81" i="17"/>
  <c r="W81" i="17" s="1"/>
  <c r="Q80" i="17"/>
  <c r="M80" i="17" s="1"/>
  <c r="O81" i="17"/>
  <c r="N81" i="17"/>
  <c r="M84" i="21" l="1"/>
  <c r="J84" i="21" s="1"/>
  <c r="I84" i="21" s="1"/>
  <c r="H85" i="21" s="1"/>
  <c r="G86" i="21" s="1"/>
  <c r="L86" i="21" s="1"/>
  <c r="R84" i="21"/>
  <c r="S84" i="21" s="1"/>
  <c r="K85" i="21"/>
  <c r="F85" i="21"/>
  <c r="W85" i="21" s="1"/>
  <c r="O85" i="21"/>
  <c r="N85" i="21"/>
  <c r="V122" i="17"/>
  <c r="U122" i="17" s="1"/>
  <c r="J80" i="17"/>
  <c r="I80" i="17" s="1"/>
  <c r="H81" i="17" s="1"/>
  <c r="G82" i="17" s="1"/>
  <c r="R80" i="17"/>
  <c r="S80" i="17" s="1"/>
  <c r="P81" i="17"/>
  <c r="Q81" i="17"/>
  <c r="M81" i="17" s="1"/>
  <c r="T120" i="17"/>
  <c r="K82" i="17" l="1"/>
  <c r="L82" i="17"/>
  <c r="Q85" i="21"/>
  <c r="P85" i="21"/>
  <c r="K86" i="21"/>
  <c r="F86" i="21"/>
  <c r="W86" i="21" s="1"/>
  <c r="O86" i="21"/>
  <c r="N86" i="21"/>
  <c r="V123" i="17"/>
  <c r="U123" i="17" s="1"/>
  <c r="R81" i="17"/>
  <c r="S81" i="17" s="1"/>
  <c r="J81" i="17"/>
  <c r="I81" i="17" s="1"/>
  <c r="H82" i="17" s="1"/>
  <c r="G83" i="17" s="1"/>
  <c r="O82" i="17"/>
  <c r="F82" i="17"/>
  <c r="W82" i="17" s="1"/>
  <c r="T121" i="17"/>
  <c r="N82" i="17"/>
  <c r="K83" i="17" l="1"/>
  <c r="L83" i="17"/>
  <c r="Q86" i="21"/>
  <c r="P86" i="21"/>
  <c r="M85" i="21"/>
  <c r="J85" i="21" s="1"/>
  <c r="I85" i="21" s="1"/>
  <c r="H86" i="21" s="1"/>
  <c r="G87" i="21" s="1"/>
  <c r="L87" i="21" s="1"/>
  <c r="R85" i="21"/>
  <c r="S85" i="21" s="1"/>
  <c r="V124" i="17"/>
  <c r="U124" i="17" s="1"/>
  <c r="P82" i="17"/>
  <c r="T122" i="17"/>
  <c r="F83" i="17"/>
  <c r="W83" i="17" s="1"/>
  <c r="N83" i="17"/>
  <c r="O83" i="17"/>
  <c r="Q82" i="17"/>
  <c r="M82" i="17" s="1"/>
  <c r="K87" i="21" l="1"/>
  <c r="F87" i="21"/>
  <c r="W87" i="21" s="1"/>
  <c r="O87" i="21"/>
  <c r="N87" i="21"/>
  <c r="M86" i="21"/>
  <c r="J86" i="21" s="1"/>
  <c r="I86" i="21" s="1"/>
  <c r="H87" i="21" s="1"/>
  <c r="G88" i="21" s="1"/>
  <c r="L88" i="21" s="1"/>
  <c r="R86" i="21"/>
  <c r="S86" i="21" s="1"/>
  <c r="V125" i="17"/>
  <c r="U125" i="17" s="1"/>
  <c r="T123" i="17"/>
  <c r="Q83" i="17"/>
  <c r="M83" i="17" s="1"/>
  <c r="J82" i="17"/>
  <c r="I82" i="17" s="1"/>
  <c r="H83" i="17" s="1"/>
  <c r="G84" i="17" s="1"/>
  <c r="R82" i="17"/>
  <c r="S82" i="17" s="1"/>
  <c r="P83" i="17"/>
  <c r="K84" i="17" l="1"/>
  <c r="L84" i="17"/>
  <c r="K88" i="21"/>
  <c r="F88" i="21"/>
  <c r="W88" i="21" s="1"/>
  <c r="N88" i="21"/>
  <c r="O88" i="21"/>
  <c r="P87" i="21"/>
  <c r="Q87" i="21"/>
  <c r="V126" i="17"/>
  <c r="U126" i="17" s="1"/>
  <c r="R83" i="17"/>
  <c r="S83" i="17" s="1"/>
  <c r="J83" i="17"/>
  <c r="I83" i="17" s="1"/>
  <c r="H84" i="17" s="1"/>
  <c r="G85" i="17" s="1"/>
  <c r="T124" i="17"/>
  <c r="O84" i="17"/>
  <c r="F84" i="17"/>
  <c r="W84" i="17" s="1"/>
  <c r="N84" i="17"/>
  <c r="K85" i="17" l="1"/>
  <c r="L85" i="17"/>
  <c r="M87" i="21"/>
  <c r="J87" i="21" s="1"/>
  <c r="I87" i="21" s="1"/>
  <c r="H88" i="21" s="1"/>
  <c r="G89" i="21" s="1"/>
  <c r="L89" i="21" s="1"/>
  <c r="R87" i="21"/>
  <c r="S87" i="21" s="1"/>
  <c r="P88" i="21"/>
  <c r="Q88" i="21"/>
  <c r="V127" i="17"/>
  <c r="U127" i="17" s="1"/>
  <c r="Q84" i="17"/>
  <c r="M84" i="17" s="1"/>
  <c r="T125" i="17"/>
  <c r="F85" i="17"/>
  <c r="W85" i="17" s="1"/>
  <c r="P84" i="17"/>
  <c r="O85" i="17"/>
  <c r="N85" i="17"/>
  <c r="M88" i="21" l="1"/>
  <c r="J88" i="21" s="1"/>
  <c r="I88" i="21" s="1"/>
  <c r="H89" i="21" s="1"/>
  <c r="G90" i="21" s="1"/>
  <c r="L90" i="21" s="1"/>
  <c r="R88" i="21"/>
  <c r="S88" i="21" s="1"/>
  <c r="K89" i="21"/>
  <c r="O89" i="21"/>
  <c r="F89" i="21"/>
  <c r="W89" i="21" s="1"/>
  <c r="N89" i="21"/>
  <c r="V128" i="17"/>
  <c r="U128" i="17" s="1"/>
  <c r="R84" i="17"/>
  <c r="S84" i="17" s="1"/>
  <c r="J84" i="17"/>
  <c r="I84" i="17" s="1"/>
  <c r="H85" i="17" s="1"/>
  <c r="G86" i="17" s="1"/>
  <c r="P85" i="17"/>
  <c r="T126" i="17"/>
  <c r="Q85" i="17"/>
  <c r="M85" i="17" s="1"/>
  <c r="K86" i="17" l="1"/>
  <c r="L86" i="17"/>
  <c r="Q89" i="21"/>
  <c r="P89" i="21"/>
  <c r="K90" i="21"/>
  <c r="F90" i="21"/>
  <c r="W90" i="21" s="1"/>
  <c r="O90" i="21"/>
  <c r="N90" i="21"/>
  <c r="V129" i="17"/>
  <c r="U129" i="17" s="1"/>
  <c r="N86" i="17"/>
  <c r="T127" i="17"/>
  <c r="R85" i="17"/>
  <c r="S85" i="17" s="1"/>
  <c r="O86" i="17"/>
  <c r="F86" i="17"/>
  <c r="W86" i="17" s="1"/>
  <c r="J85" i="17"/>
  <c r="I85" i="17" s="1"/>
  <c r="H86" i="17" s="1"/>
  <c r="G87" i="17" s="1"/>
  <c r="K87" i="17" l="1"/>
  <c r="L87" i="17"/>
  <c r="Q90" i="21"/>
  <c r="P90" i="21"/>
  <c r="M89" i="21"/>
  <c r="J89" i="21" s="1"/>
  <c r="I89" i="21" s="1"/>
  <c r="H90" i="21" s="1"/>
  <c r="G91" i="21" s="1"/>
  <c r="L91" i="21" s="1"/>
  <c r="R89" i="21"/>
  <c r="S89" i="21" s="1"/>
  <c r="V130" i="17"/>
  <c r="U130" i="17" s="1"/>
  <c r="P86" i="17"/>
  <c r="Q86" i="17"/>
  <c r="M86" i="17" s="1"/>
  <c r="T128" i="17"/>
  <c r="F87" i="17"/>
  <c r="W87" i="17" s="1"/>
  <c r="O87" i="17"/>
  <c r="N87" i="17"/>
  <c r="K91" i="21" l="1"/>
  <c r="F91" i="21"/>
  <c r="W91" i="21" s="1"/>
  <c r="O91" i="21"/>
  <c r="N91" i="21"/>
  <c r="M90" i="21"/>
  <c r="J90" i="21" s="1"/>
  <c r="I90" i="21" s="1"/>
  <c r="H91" i="21" s="1"/>
  <c r="G92" i="21" s="1"/>
  <c r="L92" i="21" s="1"/>
  <c r="R90" i="21"/>
  <c r="S90" i="21" s="1"/>
  <c r="V131" i="17"/>
  <c r="U131" i="17" s="1"/>
  <c r="R86" i="17"/>
  <c r="S86" i="17" s="1"/>
  <c r="J86" i="17"/>
  <c r="I86" i="17" s="1"/>
  <c r="H87" i="17" s="1"/>
  <c r="G88" i="17" s="1"/>
  <c r="P87" i="17"/>
  <c r="T129" i="17"/>
  <c r="Q87" i="17"/>
  <c r="M87" i="17" s="1"/>
  <c r="K88" i="17" l="1"/>
  <c r="L88" i="17"/>
  <c r="N92" i="21"/>
  <c r="K92" i="21"/>
  <c r="F92" i="21"/>
  <c r="W92" i="21" s="1"/>
  <c r="O92" i="21"/>
  <c r="Q91" i="21"/>
  <c r="P91" i="21"/>
  <c r="V132" i="17"/>
  <c r="U132" i="17" s="1"/>
  <c r="J87" i="17"/>
  <c r="I87" i="17" s="1"/>
  <c r="H88" i="17" s="1"/>
  <c r="G89" i="17" s="1"/>
  <c r="R87" i="17"/>
  <c r="S87" i="17" s="1"/>
  <c r="T130" i="17"/>
  <c r="F88" i="17"/>
  <c r="W88" i="17" s="1"/>
  <c r="O88" i="17"/>
  <c r="N88" i="17"/>
  <c r="K89" i="17" l="1"/>
  <c r="L89" i="17"/>
  <c r="M91" i="21"/>
  <c r="J91" i="21" s="1"/>
  <c r="I91" i="21" s="1"/>
  <c r="H92" i="21" s="1"/>
  <c r="G93" i="21" s="1"/>
  <c r="L93" i="21" s="1"/>
  <c r="R91" i="21"/>
  <c r="S91" i="21" s="1"/>
  <c r="Q92" i="21"/>
  <c r="P92" i="21"/>
  <c r="Q88" i="17"/>
  <c r="M88" i="17" s="1"/>
  <c r="J88" i="17" s="1"/>
  <c r="V133" i="17"/>
  <c r="U133" i="17" s="1"/>
  <c r="T131" i="17"/>
  <c r="P88" i="17"/>
  <c r="F89" i="17"/>
  <c r="W89" i="17" s="1"/>
  <c r="O89" i="17"/>
  <c r="N89" i="17"/>
  <c r="M92" i="21" l="1"/>
  <c r="J92" i="21" s="1"/>
  <c r="I92" i="21" s="1"/>
  <c r="H93" i="21" s="1"/>
  <c r="G94" i="21" s="1"/>
  <c r="L94" i="21" s="1"/>
  <c r="R92" i="21"/>
  <c r="S92" i="21" s="1"/>
  <c r="R88" i="17"/>
  <c r="S88" i="17" s="1"/>
  <c r="K93" i="21"/>
  <c r="O93" i="21"/>
  <c r="F93" i="21"/>
  <c r="W93" i="21" s="1"/>
  <c r="N93" i="21"/>
  <c r="V134" i="17"/>
  <c r="U134" i="17" s="1"/>
  <c r="P89" i="17"/>
  <c r="T132" i="17"/>
  <c r="I88" i="17"/>
  <c r="H89" i="17" s="1"/>
  <c r="G90" i="17" s="1"/>
  <c r="Q89" i="17"/>
  <c r="M89" i="17" s="1"/>
  <c r="K90" i="17" l="1"/>
  <c r="L90" i="17"/>
  <c r="K94" i="21"/>
  <c r="F94" i="21"/>
  <c r="W94" i="21" s="1"/>
  <c r="O94" i="21"/>
  <c r="N94" i="21"/>
  <c r="Q93" i="21"/>
  <c r="P93" i="21"/>
  <c r="V135" i="17"/>
  <c r="U135" i="17" s="1"/>
  <c r="T133" i="17"/>
  <c r="J89" i="17"/>
  <c r="I89" i="17" s="1"/>
  <c r="H90" i="17" s="1"/>
  <c r="G91" i="17" s="1"/>
  <c r="R89" i="17"/>
  <c r="S89" i="17" s="1"/>
  <c r="N90" i="17"/>
  <c r="O90" i="17"/>
  <c r="F90" i="17"/>
  <c r="W90" i="17" s="1"/>
  <c r="K91" i="17" l="1"/>
  <c r="L91" i="17"/>
  <c r="M93" i="21"/>
  <c r="J93" i="21" s="1"/>
  <c r="I93" i="21" s="1"/>
  <c r="H94" i="21" s="1"/>
  <c r="G95" i="21" s="1"/>
  <c r="L95" i="21" s="1"/>
  <c r="R93" i="21"/>
  <c r="S93" i="21" s="1"/>
  <c r="Q94" i="21"/>
  <c r="P94" i="21"/>
  <c r="V136" i="17"/>
  <c r="U136" i="17" s="1"/>
  <c r="P90" i="17"/>
  <c r="Q90" i="17"/>
  <c r="M90" i="17" s="1"/>
  <c r="T134" i="17"/>
  <c r="F91" i="17"/>
  <c r="W91" i="17" s="1"/>
  <c r="N91" i="17"/>
  <c r="O91" i="17"/>
  <c r="M94" i="21" l="1"/>
  <c r="J94" i="21" s="1"/>
  <c r="I94" i="21" s="1"/>
  <c r="H95" i="21" s="1"/>
  <c r="G96" i="21" s="1"/>
  <c r="L96" i="21" s="1"/>
  <c r="R94" i="21"/>
  <c r="S94" i="21" s="1"/>
  <c r="K95" i="21"/>
  <c r="O95" i="21"/>
  <c r="N95" i="21"/>
  <c r="F95" i="21"/>
  <c r="W95" i="21" s="1"/>
  <c r="V137" i="17"/>
  <c r="U137" i="17" s="1"/>
  <c r="R90" i="17"/>
  <c r="S90" i="17" s="1"/>
  <c r="J90" i="17"/>
  <c r="I90" i="17" s="1"/>
  <c r="H91" i="17" s="1"/>
  <c r="G92" i="17" s="1"/>
  <c r="P91" i="17"/>
  <c r="T135" i="17"/>
  <c r="Q91" i="17"/>
  <c r="M91" i="17" s="1"/>
  <c r="K92" i="17" l="1"/>
  <c r="L92" i="17"/>
  <c r="Q95" i="21"/>
  <c r="P95" i="21"/>
  <c r="K96" i="21"/>
  <c r="O96" i="21"/>
  <c r="F96" i="21"/>
  <c r="W96" i="21" s="1"/>
  <c r="N96" i="21"/>
  <c r="V138" i="17"/>
  <c r="U138" i="17" s="1"/>
  <c r="J91" i="17"/>
  <c r="I91" i="17" s="1"/>
  <c r="H92" i="17" s="1"/>
  <c r="G93" i="17" s="1"/>
  <c r="R91" i="17"/>
  <c r="S91" i="17" s="1"/>
  <c r="T136" i="17"/>
  <c r="O92" i="17"/>
  <c r="F92" i="17"/>
  <c r="W92" i="17" s="1"/>
  <c r="N92" i="17"/>
  <c r="K93" i="17" l="1"/>
  <c r="L93" i="17"/>
  <c r="P96" i="21"/>
  <c r="Q96" i="21"/>
  <c r="M95" i="21"/>
  <c r="J95" i="21" s="1"/>
  <c r="I95" i="21" s="1"/>
  <c r="H96" i="21" s="1"/>
  <c r="G97" i="21" s="1"/>
  <c r="L97" i="21" s="1"/>
  <c r="R95" i="21"/>
  <c r="S95" i="21" s="1"/>
  <c r="V139" i="17"/>
  <c r="U139" i="17" s="1"/>
  <c r="P92" i="17"/>
  <c r="T137" i="17"/>
  <c r="F93" i="17"/>
  <c r="W93" i="17" s="1"/>
  <c r="Q92" i="17"/>
  <c r="M92" i="17" s="1"/>
  <c r="O93" i="17"/>
  <c r="N93" i="17"/>
  <c r="K97" i="21" l="1"/>
  <c r="F97" i="21"/>
  <c r="W97" i="21" s="1"/>
  <c r="N97" i="21"/>
  <c r="O97" i="21"/>
  <c r="M96" i="21"/>
  <c r="J96" i="21" s="1"/>
  <c r="I96" i="21" s="1"/>
  <c r="H97" i="21" s="1"/>
  <c r="G98" i="21" s="1"/>
  <c r="L98" i="21" s="1"/>
  <c r="R96" i="21"/>
  <c r="S96" i="21" s="1"/>
  <c r="Q93" i="17"/>
  <c r="M93" i="17" s="1"/>
  <c r="V140" i="17"/>
  <c r="U140" i="17" s="1"/>
  <c r="R92" i="17"/>
  <c r="S92" i="17" s="1"/>
  <c r="J92" i="17"/>
  <c r="I92" i="17" s="1"/>
  <c r="H93" i="17" s="1"/>
  <c r="G94" i="17" s="1"/>
  <c r="P93" i="17"/>
  <c r="T138" i="17"/>
  <c r="K94" i="17" l="1"/>
  <c r="L94" i="17"/>
  <c r="K98" i="21"/>
  <c r="F98" i="21"/>
  <c r="W98" i="21" s="1"/>
  <c r="N98" i="21"/>
  <c r="O98" i="21"/>
  <c r="P97" i="21"/>
  <c r="Q97" i="21"/>
  <c r="R93" i="17"/>
  <c r="S93" i="17" s="1"/>
  <c r="V141" i="17"/>
  <c r="U141" i="17" s="1"/>
  <c r="T139" i="17"/>
  <c r="O94" i="17"/>
  <c r="N94" i="17"/>
  <c r="F94" i="17"/>
  <c r="W94" i="17" s="1"/>
  <c r="J93" i="17"/>
  <c r="I93" i="17" s="1"/>
  <c r="H94" i="17" s="1"/>
  <c r="G95" i="17" s="1"/>
  <c r="K95" i="17" l="1"/>
  <c r="L95" i="17"/>
  <c r="P98" i="21"/>
  <c r="Q98" i="21"/>
  <c r="M97" i="21"/>
  <c r="J97" i="21" s="1"/>
  <c r="I97" i="21" s="1"/>
  <c r="H98" i="21" s="1"/>
  <c r="G99" i="21" s="1"/>
  <c r="L99" i="21" s="1"/>
  <c r="R97" i="21"/>
  <c r="S97" i="21" s="1"/>
  <c r="V142" i="17"/>
  <c r="U142" i="17" s="1"/>
  <c r="P94" i="17"/>
  <c r="Q94" i="17"/>
  <c r="M94" i="17" s="1"/>
  <c r="T140" i="17"/>
  <c r="F95" i="17"/>
  <c r="W95" i="17" s="1"/>
  <c r="O95" i="17"/>
  <c r="N95" i="17"/>
  <c r="M98" i="21" l="1"/>
  <c r="J98" i="21" s="1"/>
  <c r="I98" i="21" s="1"/>
  <c r="H99" i="21" s="1"/>
  <c r="G100" i="21" s="1"/>
  <c r="L100" i="21" s="1"/>
  <c r="R98" i="21"/>
  <c r="S98" i="21" s="1"/>
  <c r="K99" i="21"/>
  <c r="F99" i="21"/>
  <c r="W99" i="21" s="1"/>
  <c r="N99" i="21"/>
  <c r="O99" i="21"/>
  <c r="V143" i="17"/>
  <c r="U143" i="17" s="1"/>
  <c r="R94" i="17"/>
  <c r="S94" i="17" s="1"/>
  <c r="P95" i="17"/>
  <c r="T141" i="17"/>
  <c r="Q95" i="17"/>
  <c r="M95" i="17" s="1"/>
  <c r="J94" i="17"/>
  <c r="I94" i="17" s="1"/>
  <c r="H95" i="17" s="1"/>
  <c r="G96" i="17" s="1"/>
  <c r="K96" i="17" l="1"/>
  <c r="L96" i="17"/>
  <c r="Q99" i="21"/>
  <c r="P99" i="21"/>
  <c r="K100" i="21"/>
  <c r="F100" i="21"/>
  <c r="W100" i="21" s="1"/>
  <c r="N100" i="21"/>
  <c r="O100" i="21"/>
  <c r="V144" i="17"/>
  <c r="U144" i="17" s="1"/>
  <c r="R95" i="17"/>
  <c r="S95" i="17" s="1"/>
  <c r="J95" i="17"/>
  <c r="I95" i="17" s="1"/>
  <c r="H96" i="17" s="1"/>
  <c r="G97" i="17" s="1"/>
  <c r="T142" i="17"/>
  <c r="O96" i="17"/>
  <c r="N96" i="17"/>
  <c r="F96" i="17"/>
  <c r="W96" i="17" s="1"/>
  <c r="K97" i="17" l="1"/>
  <c r="L97" i="17"/>
  <c r="Q100" i="21"/>
  <c r="P100" i="21"/>
  <c r="M99" i="21"/>
  <c r="J99" i="21" s="1"/>
  <c r="I99" i="21" s="1"/>
  <c r="H100" i="21" s="1"/>
  <c r="G101" i="21" s="1"/>
  <c r="L101" i="21" s="1"/>
  <c r="R99" i="21"/>
  <c r="S99" i="21" s="1"/>
  <c r="V145" i="17"/>
  <c r="U145" i="17" s="1"/>
  <c r="P96" i="17"/>
  <c r="T143" i="17"/>
  <c r="N97" i="17"/>
  <c r="F97" i="17"/>
  <c r="W97" i="17" s="1"/>
  <c r="O97" i="17"/>
  <c r="Q96" i="17"/>
  <c r="M96" i="17" s="1"/>
  <c r="K101" i="21" l="1"/>
  <c r="F101" i="21"/>
  <c r="W101" i="21" s="1"/>
  <c r="O101" i="21"/>
  <c r="N101" i="21"/>
  <c r="M100" i="21"/>
  <c r="J100" i="21" s="1"/>
  <c r="I100" i="21" s="1"/>
  <c r="H101" i="21" s="1"/>
  <c r="G102" i="21" s="1"/>
  <c r="L102" i="21" s="1"/>
  <c r="R100" i="21"/>
  <c r="S100" i="21" s="1"/>
  <c r="V146" i="17"/>
  <c r="U146" i="17" s="1"/>
  <c r="T144" i="17"/>
  <c r="R96" i="17"/>
  <c r="S96" i="17" s="1"/>
  <c r="P97" i="17"/>
  <c r="J96" i="17"/>
  <c r="I96" i="17" s="1"/>
  <c r="H97" i="17" s="1"/>
  <c r="G98" i="17" s="1"/>
  <c r="Q97" i="17"/>
  <c r="M97" i="17" s="1"/>
  <c r="K98" i="17" l="1"/>
  <c r="L98" i="17"/>
  <c r="N102" i="21"/>
  <c r="K102" i="21"/>
  <c r="O102" i="21"/>
  <c r="F102" i="21"/>
  <c r="W102" i="21" s="1"/>
  <c r="P101" i="21"/>
  <c r="Q101" i="21"/>
  <c r="V147" i="17"/>
  <c r="U147" i="17" s="1"/>
  <c r="R97" i="17"/>
  <c r="S97" i="17" s="1"/>
  <c r="T145" i="17"/>
  <c r="N98" i="17"/>
  <c r="F98" i="17"/>
  <c r="W98" i="17" s="1"/>
  <c r="O98" i="17"/>
  <c r="P102" i="21" l="1"/>
  <c r="Q102" i="21"/>
  <c r="M101" i="21"/>
  <c r="J101" i="21" s="1"/>
  <c r="I101" i="21" s="1"/>
  <c r="H102" i="21" s="1"/>
  <c r="G103" i="21" s="1"/>
  <c r="L103" i="21" s="1"/>
  <c r="R101" i="21"/>
  <c r="S101" i="21" s="1"/>
  <c r="V148" i="17"/>
  <c r="U148" i="17" s="1"/>
  <c r="P98" i="17"/>
  <c r="Q98" i="17"/>
  <c r="M98" i="17" s="1"/>
  <c r="T146" i="17"/>
  <c r="J97" i="17"/>
  <c r="I97" i="17" s="1"/>
  <c r="H98" i="17" s="1"/>
  <c r="G99" i="17" s="1"/>
  <c r="K99" i="17" l="1"/>
  <c r="L99" i="17"/>
  <c r="M102" i="21"/>
  <c r="J102" i="21" s="1"/>
  <c r="I102" i="21" s="1"/>
  <c r="H103" i="21" s="1"/>
  <c r="G104" i="21" s="1"/>
  <c r="L104" i="21" s="1"/>
  <c r="R102" i="21"/>
  <c r="S102" i="21" s="1"/>
  <c r="K103" i="21"/>
  <c r="F103" i="21"/>
  <c r="W103" i="21" s="1"/>
  <c r="O103" i="21"/>
  <c r="N103" i="21"/>
  <c r="V149" i="17"/>
  <c r="U149" i="17" s="1"/>
  <c r="R98" i="17"/>
  <c r="S98" i="17" s="1"/>
  <c r="J98" i="17"/>
  <c r="I98" i="17" s="1"/>
  <c r="H99" i="17" s="1"/>
  <c r="T147" i="17"/>
  <c r="O99" i="17"/>
  <c r="F99" i="17"/>
  <c r="W99" i="17" s="1"/>
  <c r="N99" i="17"/>
  <c r="K104" i="21" l="1"/>
  <c r="F104" i="21"/>
  <c r="W104" i="21" s="1"/>
  <c r="O104" i="21"/>
  <c r="N104" i="21"/>
  <c r="Q103" i="21"/>
  <c r="P103" i="21"/>
  <c r="V150" i="17"/>
  <c r="U150" i="17" s="1"/>
  <c r="T148" i="17"/>
  <c r="G100" i="17"/>
  <c r="Q99" i="17"/>
  <c r="M99" i="17" s="1"/>
  <c r="P99" i="17"/>
  <c r="K100" i="17" l="1"/>
  <c r="L100" i="17"/>
  <c r="P104" i="21"/>
  <c r="Q104" i="21"/>
  <c r="M103" i="21"/>
  <c r="J103" i="21" s="1"/>
  <c r="I103" i="21" s="1"/>
  <c r="H104" i="21" s="1"/>
  <c r="G105" i="21" s="1"/>
  <c r="L105" i="21" s="1"/>
  <c r="R103" i="21"/>
  <c r="S103" i="21" s="1"/>
  <c r="V151" i="17"/>
  <c r="U151" i="17" s="1"/>
  <c r="T149" i="17"/>
  <c r="O100" i="17"/>
  <c r="N100" i="17"/>
  <c r="F100" i="17"/>
  <c r="W100" i="17" s="1"/>
  <c r="R99" i="17"/>
  <c r="S99" i="17" s="1"/>
  <c r="N105" i="21" l="1"/>
  <c r="F105" i="21"/>
  <c r="W105" i="21" s="1"/>
  <c r="O105" i="21"/>
  <c r="K105" i="21"/>
  <c r="M104" i="21"/>
  <c r="J104" i="21" s="1"/>
  <c r="I104" i="21" s="1"/>
  <c r="H105" i="21" s="1"/>
  <c r="G106" i="21" s="1"/>
  <c r="L106" i="21" s="1"/>
  <c r="R104" i="21"/>
  <c r="S104" i="21" s="1"/>
  <c r="V152" i="17"/>
  <c r="U152" i="17" s="1"/>
  <c r="T150" i="17"/>
  <c r="Q100" i="17"/>
  <c r="M100" i="17" s="1"/>
  <c r="P100" i="17"/>
  <c r="J99" i="17"/>
  <c r="I99" i="17" s="1"/>
  <c r="H100" i="17" s="1"/>
  <c r="G101" i="17" s="1"/>
  <c r="K101" i="17" l="1"/>
  <c r="L101" i="17"/>
  <c r="K106" i="21"/>
  <c r="F106" i="21"/>
  <c r="W106" i="21" s="1"/>
  <c r="N106" i="21"/>
  <c r="O106" i="21"/>
  <c r="Q105" i="21"/>
  <c r="P105" i="21"/>
  <c r="V153" i="17"/>
  <c r="U153" i="17" s="1"/>
  <c r="T151" i="17"/>
  <c r="O101" i="17"/>
  <c r="F101" i="17"/>
  <c r="W101" i="17" s="1"/>
  <c r="N101" i="17"/>
  <c r="R100" i="17"/>
  <c r="S100" i="17" s="1"/>
  <c r="J100" i="17"/>
  <c r="I100" i="17" s="1"/>
  <c r="H101" i="17" s="1"/>
  <c r="G102" i="17" s="1"/>
  <c r="K102" i="17" l="1"/>
  <c r="L102" i="17"/>
  <c r="M105" i="21"/>
  <c r="J105" i="21" s="1"/>
  <c r="I105" i="21" s="1"/>
  <c r="H106" i="21" s="1"/>
  <c r="G107" i="21" s="1"/>
  <c r="L107" i="21" s="1"/>
  <c r="R105" i="21"/>
  <c r="S105" i="21" s="1"/>
  <c r="Q106" i="21"/>
  <c r="P106" i="21"/>
  <c r="V154" i="17"/>
  <c r="U154" i="17" s="1"/>
  <c r="T152" i="17"/>
  <c r="N102" i="17"/>
  <c r="F102" i="17"/>
  <c r="W102" i="17" s="1"/>
  <c r="O102" i="17"/>
  <c r="P101" i="17"/>
  <c r="Q101" i="17"/>
  <c r="M101" i="17" s="1"/>
  <c r="M106" i="21" l="1"/>
  <c r="J106" i="21" s="1"/>
  <c r="I106" i="21" s="1"/>
  <c r="H107" i="21" s="1"/>
  <c r="G108" i="21" s="1"/>
  <c r="L108" i="21" s="1"/>
  <c r="R106" i="21"/>
  <c r="S106" i="21" s="1"/>
  <c r="F107" i="21"/>
  <c r="W107" i="21" s="1"/>
  <c r="O107" i="21"/>
  <c r="K107" i="21"/>
  <c r="N107" i="21"/>
  <c r="V155" i="17"/>
  <c r="U155" i="17" s="1"/>
  <c r="T153" i="17"/>
  <c r="P102" i="17"/>
  <c r="Q102" i="17"/>
  <c r="M102" i="17" s="1"/>
  <c r="R101" i="17"/>
  <c r="S101" i="17" s="1"/>
  <c r="P107" i="21" l="1"/>
  <c r="Q107" i="21"/>
  <c r="O108" i="21"/>
  <c r="K108" i="21"/>
  <c r="F108" i="21"/>
  <c r="W108" i="21" s="1"/>
  <c r="N108" i="21"/>
  <c r="V156" i="17"/>
  <c r="U156" i="17" s="1"/>
  <c r="T154" i="17"/>
  <c r="J101" i="17"/>
  <c r="I101" i="17" s="1"/>
  <c r="H102" i="17" s="1"/>
  <c r="R102" i="17"/>
  <c r="S102" i="17" s="1"/>
  <c r="Q108" i="21" l="1"/>
  <c r="P108" i="21"/>
  <c r="M107" i="21"/>
  <c r="J107" i="21" s="1"/>
  <c r="I107" i="21" s="1"/>
  <c r="H108" i="21" s="1"/>
  <c r="G109" i="21" s="1"/>
  <c r="L109" i="21" s="1"/>
  <c r="R107" i="21"/>
  <c r="S107" i="21" s="1"/>
  <c r="V157" i="17"/>
  <c r="U157" i="17" s="1"/>
  <c r="T155" i="17"/>
  <c r="G103" i="17"/>
  <c r="J102" i="17"/>
  <c r="I102" i="17" s="1"/>
  <c r="H103" i="17" s="1"/>
  <c r="K103" i="17" l="1"/>
  <c r="L103" i="17"/>
  <c r="O109" i="21"/>
  <c r="F109" i="21"/>
  <c r="W109" i="21" s="1"/>
  <c r="N109" i="21"/>
  <c r="K109" i="21"/>
  <c r="M108" i="21"/>
  <c r="J108" i="21" s="1"/>
  <c r="I108" i="21" s="1"/>
  <c r="H109" i="21" s="1"/>
  <c r="G110" i="21" s="1"/>
  <c r="L110" i="21" s="1"/>
  <c r="R108" i="21"/>
  <c r="S108" i="21" s="1"/>
  <c r="V158" i="17"/>
  <c r="U158" i="17" s="1"/>
  <c r="T156" i="17"/>
  <c r="O103" i="17"/>
  <c r="N103" i="17"/>
  <c r="F103" i="17"/>
  <c r="W103" i="17" s="1"/>
  <c r="G104" i="17"/>
  <c r="K104" i="17" l="1"/>
  <c r="L104" i="17"/>
  <c r="N110" i="21"/>
  <c r="K110" i="21"/>
  <c r="F110" i="21"/>
  <c r="W110" i="21" s="1"/>
  <c r="O110" i="21"/>
  <c r="Q109" i="21"/>
  <c r="P109" i="21"/>
  <c r="V159" i="17"/>
  <c r="U159" i="17" s="1"/>
  <c r="T157" i="17"/>
  <c r="O104" i="17"/>
  <c r="F104" i="17"/>
  <c r="W104" i="17" s="1"/>
  <c r="N104" i="17"/>
  <c r="Q103" i="17"/>
  <c r="M103" i="17" s="1"/>
  <c r="P103" i="17"/>
  <c r="M109" i="21" l="1"/>
  <c r="J109" i="21" s="1"/>
  <c r="I109" i="21" s="1"/>
  <c r="H110" i="21" s="1"/>
  <c r="G111" i="21" s="1"/>
  <c r="L111" i="21" s="1"/>
  <c r="R109" i="21"/>
  <c r="S109" i="21" s="1"/>
  <c r="P110" i="21"/>
  <c r="Q110" i="21"/>
  <c r="V160" i="17"/>
  <c r="U160" i="17" s="1"/>
  <c r="T158" i="17"/>
  <c r="R103" i="17"/>
  <c r="S103" i="17" s="1"/>
  <c r="Q104" i="17"/>
  <c r="M104" i="17" s="1"/>
  <c r="P104" i="17"/>
  <c r="M110" i="21" l="1"/>
  <c r="J110" i="21" s="1"/>
  <c r="I110" i="21" s="1"/>
  <c r="H111" i="21" s="1"/>
  <c r="G112" i="21" s="1"/>
  <c r="L112" i="21" s="1"/>
  <c r="R110" i="21"/>
  <c r="S110" i="21" s="1"/>
  <c r="O111" i="21"/>
  <c r="F111" i="21"/>
  <c r="W111" i="21" s="1"/>
  <c r="N111" i="21"/>
  <c r="K111" i="21"/>
  <c r="V161" i="17"/>
  <c r="U161" i="17" s="1"/>
  <c r="T159" i="17"/>
  <c r="R104" i="17"/>
  <c r="S104" i="17" s="1"/>
  <c r="J103" i="17"/>
  <c r="I103" i="17" s="1"/>
  <c r="H104" i="17" s="1"/>
  <c r="G105" i="17" s="1"/>
  <c r="K105" i="17" l="1"/>
  <c r="L105" i="17"/>
  <c r="N112" i="21"/>
  <c r="O112" i="21"/>
  <c r="K112" i="21"/>
  <c r="F112" i="21"/>
  <c r="W112" i="21" s="1"/>
  <c r="P111" i="21"/>
  <c r="Q111" i="21"/>
  <c r="V162" i="17"/>
  <c r="U162" i="17" s="1"/>
  <c r="T160" i="17"/>
  <c r="F105" i="17"/>
  <c r="W105" i="17" s="1"/>
  <c r="O105" i="17"/>
  <c r="N105" i="17"/>
  <c r="J104" i="17"/>
  <c r="I104" i="17" s="1"/>
  <c r="H105" i="17" s="1"/>
  <c r="G106" i="17" s="1"/>
  <c r="K106" i="17" l="1"/>
  <c r="L106" i="17"/>
  <c r="Q112" i="21"/>
  <c r="P112" i="21"/>
  <c r="M111" i="21"/>
  <c r="J111" i="21" s="1"/>
  <c r="I111" i="21" s="1"/>
  <c r="H112" i="21" s="1"/>
  <c r="G113" i="21" s="1"/>
  <c r="L113" i="21" s="1"/>
  <c r="R111" i="21"/>
  <c r="S111" i="21" s="1"/>
  <c r="V163" i="17"/>
  <c r="U163" i="17" s="1"/>
  <c r="T161" i="17"/>
  <c r="O106" i="17"/>
  <c r="F106" i="17"/>
  <c r="W106" i="17" s="1"/>
  <c r="N106" i="17"/>
  <c r="P105" i="17"/>
  <c r="Q105" i="17"/>
  <c r="M105" i="17" s="1"/>
  <c r="N113" i="21" l="1"/>
  <c r="O113" i="21"/>
  <c r="K113" i="21"/>
  <c r="F113" i="21"/>
  <c r="W113" i="21" s="1"/>
  <c r="M112" i="21"/>
  <c r="J112" i="21" s="1"/>
  <c r="I112" i="21" s="1"/>
  <c r="H113" i="21" s="1"/>
  <c r="G114" i="21" s="1"/>
  <c r="L114" i="21" s="1"/>
  <c r="R112" i="21"/>
  <c r="S112" i="21" s="1"/>
  <c r="V164" i="17"/>
  <c r="U164" i="17" s="1"/>
  <c r="T162" i="17"/>
  <c r="Q106" i="17"/>
  <c r="M106" i="17" s="1"/>
  <c r="P106" i="17"/>
  <c r="R105" i="17"/>
  <c r="S105" i="17" s="1"/>
  <c r="K114" i="21" l="1"/>
  <c r="F114" i="21"/>
  <c r="W114" i="21" s="1"/>
  <c r="N114" i="21"/>
  <c r="O114" i="21"/>
  <c r="P113" i="21"/>
  <c r="Q113" i="21"/>
  <c r="V165" i="17"/>
  <c r="U165" i="17" s="1"/>
  <c r="T163" i="17"/>
  <c r="J105" i="17"/>
  <c r="I105" i="17" s="1"/>
  <c r="H106" i="17" s="1"/>
  <c r="G107" i="17" s="1"/>
  <c r="R106" i="17"/>
  <c r="S106" i="17" s="1"/>
  <c r="K107" i="17" l="1"/>
  <c r="L107" i="17"/>
  <c r="M113" i="21"/>
  <c r="J113" i="21" s="1"/>
  <c r="I113" i="21" s="1"/>
  <c r="H114" i="21" s="1"/>
  <c r="G115" i="21" s="1"/>
  <c r="L115" i="21" s="1"/>
  <c r="R113" i="21"/>
  <c r="S113" i="21" s="1"/>
  <c r="Q114" i="21"/>
  <c r="P114" i="21"/>
  <c r="V166" i="17"/>
  <c r="U166" i="17" s="1"/>
  <c r="T164" i="17"/>
  <c r="F107" i="17"/>
  <c r="W107" i="17" s="1"/>
  <c r="N107" i="17"/>
  <c r="O107" i="17"/>
  <c r="J106" i="17"/>
  <c r="I106" i="17" s="1"/>
  <c r="H107" i="17" s="1"/>
  <c r="G108" i="17" s="1"/>
  <c r="K108" i="17" l="1"/>
  <c r="L108" i="17"/>
  <c r="M114" i="21"/>
  <c r="J114" i="21" s="1"/>
  <c r="I114" i="21" s="1"/>
  <c r="H115" i="21" s="1"/>
  <c r="G116" i="21" s="1"/>
  <c r="L116" i="21" s="1"/>
  <c r="R114" i="21"/>
  <c r="S114" i="21" s="1"/>
  <c r="F115" i="21"/>
  <c r="W115" i="21" s="1"/>
  <c r="N115" i="21"/>
  <c r="K115" i="21"/>
  <c r="O115" i="21"/>
  <c r="V167" i="17"/>
  <c r="U167" i="17" s="1"/>
  <c r="T165" i="17"/>
  <c r="O108" i="17"/>
  <c r="N108" i="17"/>
  <c r="F108" i="17"/>
  <c r="W108" i="17" s="1"/>
  <c r="P107" i="17"/>
  <c r="Q107" i="17"/>
  <c r="M107" i="17" s="1"/>
  <c r="Q115" i="21" l="1"/>
  <c r="P115" i="21"/>
  <c r="K116" i="21"/>
  <c r="F116" i="21"/>
  <c r="W116" i="21" s="1"/>
  <c r="N116" i="21"/>
  <c r="O116" i="21"/>
  <c r="V168" i="17"/>
  <c r="U168" i="17" s="1"/>
  <c r="T166" i="17"/>
  <c r="Q108" i="17"/>
  <c r="M108" i="17" s="1"/>
  <c r="P108" i="17"/>
  <c r="R107" i="17"/>
  <c r="S107" i="17" s="1"/>
  <c r="Q116" i="21" l="1"/>
  <c r="P116" i="21"/>
  <c r="M115" i="21"/>
  <c r="J115" i="21" s="1"/>
  <c r="I115" i="21" s="1"/>
  <c r="H116" i="21" s="1"/>
  <c r="G117" i="21" s="1"/>
  <c r="L117" i="21" s="1"/>
  <c r="R115" i="21"/>
  <c r="S115" i="21" s="1"/>
  <c r="V169" i="17"/>
  <c r="U169" i="17" s="1"/>
  <c r="T167" i="17"/>
  <c r="J107" i="17"/>
  <c r="I107" i="17" s="1"/>
  <c r="H108" i="17" s="1"/>
  <c r="G109" i="17" s="1"/>
  <c r="R108" i="17"/>
  <c r="S108" i="17" s="1"/>
  <c r="K109" i="17" l="1"/>
  <c r="L109" i="17"/>
  <c r="F117" i="21"/>
  <c r="W117" i="21" s="1"/>
  <c r="N117" i="21"/>
  <c r="O117" i="21"/>
  <c r="K117" i="21"/>
  <c r="M116" i="21"/>
  <c r="J116" i="21" s="1"/>
  <c r="I116" i="21" s="1"/>
  <c r="H117" i="21" s="1"/>
  <c r="G118" i="21" s="1"/>
  <c r="L118" i="21" s="1"/>
  <c r="R116" i="21"/>
  <c r="S116" i="21" s="1"/>
  <c r="V170" i="17"/>
  <c r="U170" i="17" s="1"/>
  <c r="T168" i="17"/>
  <c r="F109" i="17"/>
  <c r="W109" i="17" s="1"/>
  <c r="O109" i="17"/>
  <c r="N109" i="17"/>
  <c r="J108" i="17"/>
  <c r="I108" i="17" s="1"/>
  <c r="H109" i="17" s="1"/>
  <c r="G110" i="17" s="1"/>
  <c r="K110" i="17" l="1"/>
  <c r="L110" i="17"/>
  <c r="F118" i="21"/>
  <c r="W118" i="21" s="1"/>
  <c r="O118" i="21"/>
  <c r="K118" i="21"/>
  <c r="N118" i="21"/>
  <c r="Q117" i="21"/>
  <c r="P117" i="21"/>
  <c r="V171" i="17"/>
  <c r="U171" i="17" s="1"/>
  <c r="T169" i="17"/>
  <c r="N110" i="17"/>
  <c r="F110" i="17"/>
  <c r="W110" i="17" s="1"/>
  <c r="O110" i="17"/>
  <c r="P109" i="17"/>
  <c r="Q109" i="17"/>
  <c r="M109" i="17" s="1"/>
  <c r="Q118" i="21" l="1"/>
  <c r="P118" i="21"/>
  <c r="M117" i="21"/>
  <c r="J117" i="21" s="1"/>
  <c r="I117" i="21" s="1"/>
  <c r="H118" i="21" s="1"/>
  <c r="G119" i="21" s="1"/>
  <c r="L119" i="21" s="1"/>
  <c r="R117" i="21"/>
  <c r="S117" i="21" s="1"/>
  <c r="V172" i="17"/>
  <c r="U172" i="17" s="1"/>
  <c r="T170" i="17"/>
  <c r="P110" i="17"/>
  <c r="Q110" i="17"/>
  <c r="M110" i="17" s="1"/>
  <c r="R109" i="17"/>
  <c r="S109" i="17" s="1"/>
  <c r="N119" i="21" l="1"/>
  <c r="K119" i="21"/>
  <c r="F119" i="21"/>
  <c r="W119" i="21" s="1"/>
  <c r="O119" i="21"/>
  <c r="M118" i="21"/>
  <c r="J118" i="21" s="1"/>
  <c r="I118" i="21" s="1"/>
  <c r="H119" i="21" s="1"/>
  <c r="G120" i="21" s="1"/>
  <c r="L120" i="21" s="1"/>
  <c r="R118" i="21"/>
  <c r="S118" i="21" s="1"/>
  <c r="V173" i="17"/>
  <c r="U173" i="17" s="1"/>
  <c r="T171" i="17"/>
  <c r="R110" i="17"/>
  <c r="S110" i="17" s="1"/>
  <c r="J109" i="17"/>
  <c r="I109" i="17" s="1"/>
  <c r="H110" i="17" s="1"/>
  <c r="G111" i="17" s="1"/>
  <c r="K111" i="17" l="1"/>
  <c r="L111" i="17"/>
  <c r="N120" i="21"/>
  <c r="K120" i="21"/>
  <c r="F120" i="21"/>
  <c r="W120" i="21" s="1"/>
  <c r="O120" i="21"/>
  <c r="Q119" i="21"/>
  <c r="P119" i="21"/>
  <c r="V174" i="17"/>
  <c r="U174" i="17" s="1"/>
  <c r="T172" i="17"/>
  <c r="F111" i="17"/>
  <c r="W111" i="17" s="1"/>
  <c r="N111" i="17"/>
  <c r="O111" i="17"/>
  <c r="J110" i="17"/>
  <c r="I110" i="17" s="1"/>
  <c r="H111" i="17" s="1"/>
  <c r="G112" i="17" s="1"/>
  <c r="K112" i="17" l="1"/>
  <c r="L112" i="17"/>
  <c r="M119" i="21"/>
  <c r="J119" i="21" s="1"/>
  <c r="I119" i="21" s="1"/>
  <c r="H120" i="21" s="1"/>
  <c r="G121" i="21" s="1"/>
  <c r="L121" i="21" s="1"/>
  <c r="R119" i="21"/>
  <c r="S119" i="21" s="1"/>
  <c r="P120" i="21"/>
  <c r="Q120" i="21"/>
  <c r="V175" i="17"/>
  <c r="U175" i="17" s="1"/>
  <c r="T173" i="17"/>
  <c r="N112" i="17"/>
  <c r="O112" i="17"/>
  <c r="F112" i="17"/>
  <c r="W112" i="17" s="1"/>
  <c r="Q111" i="17"/>
  <c r="M111" i="17" s="1"/>
  <c r="P111" i="17"/>
  <c r="M120" i="21" l="1"/>
  <c r="J120" i="21" s="1"/>
  <c r="I120" i="21" s="1"/>
  <c r="H121" i="21" s="1"/>
  <c r="G122" i="21" s="1"/>
  <c r="L122" i="21" s="1"/>
  <c r="R120" i="21"/>
  <c r="S120" i="21" s="1"/>
  <c r="F121" i="21"/>
  <c r="W121" i="21" s="1"/>
  <c r="N121" i="21"/>
  <c r="O121" i="21"/>
  <c r="K121" i="21"/>
  <c r="V176" i="17"/>
  <c r="U176" i="17" s="1"/>
  <c r="T174" i="17"/>
  <c r="R111" i="17"/>
  <c r="S111" i="17" s="1"/>
  <c r="P112" i="17"/>
  <c r="Q112" i="17"/>
  <c r="M112" i="17" s="1"/>
  <c r="O122" i="21" l="1"/>
  <c r="F122" i="21"/>
  <c r="W122" i="21" s="1"/>
  <c r="K122" i="21"/>
  <c r="N122" i="21"/>
  <c r="Q121" i="21"/>
  <c r="P121" i="21"/>
  <c r="V177" i="17"/>
  <c r="U177" i="17" s="1"/>
  <c r="T175" i="17"/>
  <c r="J111" i="17"/>
  <c r="I111" i="17" s="1"/>
  <c r="H112" i="17" s="1"/>
  <c r="G113" i="17" s="1"/>
  <c r="R112" i="17"/>
  <c r="S112" i="17" s="1"/>
  <c r="K113" i="17" l="1"/>
  <c r="L113" i="17"/>
  <c r="M121" i="21"/>
  <c r="J121" i="21" s="1"/>
  <c r="I121" i="21" s="1"/>
  <c r="H122" i="21" s="1"/>
  <c r="G123" i="21" s="1"/>
  <c r="L123" i="21" s="1"/>
  <c r="R121" i="21"/>
  <c r="S121" i="21" s="1"/>
  <c r="Q122" i="21"/>
  <c r="P122" i="21"/>
  <c r="V178" i="17"/>
  <c r="U178" i="17" s="1"/>
  <c r="T176" i="17"/>
  <c r="N113" i="17"/>
  <c r="O113" i="17"/>
  <c r="F113" i="17"/>
  <c r="W113" i="17" s="1"/>
  <c r="J112" i="17"/>
  <c r="I112" i="17" s="1"/>
  <c r="H113" i="17" s="1"/>
  <c r="G114" i="17" s="1"/>
  <c r="K114" i="17" l="1"/>
  <c r="L114" i="17"/>
  <c r="M122" i="21"/>
  <c r="J122" i="21" s="1"/>
  <c r="I122" i="21" s="1"/>
  <c r="H123" i="21" s="1"/>
  <c r="G124" i="21" s="1"/>
  <c r="L124" i="21" s="1"/>
  <c r="R122" i="21"/>
  <c r="S122" i="21" s="1"/>
  <c r="O123" i="21"/>
  <c r="N123" i="21"/>
  <c r="K123" i="21"/>
  <c r="F123" i="21"/>
  <c r="W123" i="21" s="1"/>
  <c r="V179" i="17"/>
  <c r="U179" i="17" s="1"/>
  <c r="T177" i="17"/>
  <c r="O114" i="17"/>
  <c r="N114" i="17"/>
  <c r="F114" i="17"/>
  <c r="W114" i="17" s="1"/>
  <c r="P113" i="17"/>
  <c r="Q113" i="17"/>
  <c r="M113" i="17" s="1"/>
  <c r="O124" i="21" l="1"/>
  <c r="K124" i="21"/>
  <c r="N124" i="21"/>
  <c r="F124" i="21"/>
  <c r="W124" i="21" s="1"/>
  <c r="P123" i="21"/>
  <c r="Q123" i="21"/>
  <c r="V180" i="17"/>
  <c r="U180" i="17" s="1"/>
  <c r="T178" i="17"/>
  <c r="Q114" i="17"/>
  <c r="M114" i="17" s="1"/>
  <c r="P114" i="17"/>
  <c r="R113" i="17"/>
  <c r="S113" i="17" s="1"/>
  <c r="Q124" i="21" l="1"/>
  <c r="P124" i="21"/>
  <c r="M123" i="21"/>
  <c r="J123" i="21" s="1"/>
  <c r="I123" i="21" s="1"/>
  <c r="H124" i="21" s="1"/>
  <c r="G125" i="21" s="1"/>
  <c r="L125" i="21" s="1"/>
  <c r="R123" i="21"/>
  <c r="S123" i="21" s="1"/>
  <c r="V181" i="17"/>
  <c r="U181" i="17" s="1"/>
  <c r="T179" i="17"/>
  <c r="J113" i="17"/>
  <c r="I113" i="17" s="1"/>
  <c r="H114" i="17" s="1"/>
  <c r="G115" i="17" s="1"/>
  <c r="R114" i="17"/>
  <c r="S114" i="17" s="1"/>
  <c r="K115" i="17" l="1"/>
  <c r="L115" i="17"/>
  <c r="O125" i="21"/>
  <c r="F125" i="21"/>
  <c r="W125" i="21" s="1"/>
  <c r="N125" i="21"/>
  <c r="K125" i="21"/>
  <c r="M124" i="21"/>
  <c r="J124" i="21" s="1"/>
  <c r="I124" i="21" s="1"/>
  <c r="H125" i="21" s="1"/>
  <c r="G126" i="21" s="1"/>
  <c r="L126" i="21" s="1"/>
  <c r="R124" i="21"/>
  <c r="S124" i="21" s="1"/>
  <c r="V182" i="17"/>
  <c r="U182" i="17" s="1"/>
  <c r="T180" i="17"/>
  <c r="O115" i="17"/>
  <c r="F115" i="17"/>
  <c r="W115" i="17" s="1"/>
  <c r="N115" i="17"/>
  <c r="J114" i="17"/>
  <c r="I114" i="17" s="1"/>
  <c r="H115" i="17" s="1"/>
  <c r="G116" i="17" s="1"/>
  <c r="K116" i="17" l="1"/>
  <c r="L116" i="17"/>
  <c r="N126" i="21"/>
  <c r="K126" i="21"/>
  <c r="F126" i="21"/>
  <c r="W126" i="21" s="1"/>
  <c r="O126" i="21"/>
  <c r="Q125" i="21"/>
  <c r="P125" i="21"/>
  <c r="V183" i="17"/>
  <c r="U183" i="17" s="1"/>
  <c r="T181" i="17"/>
  <c r="O116" i="17"/>
  <c r="F116" i="17"/>
  <c r="W116" i="17" s="1"/>
  <c r="N116" i="17"/>
  <c r="P115" i="17"/>
  <c r="Q115" i="17"/>
  <c r="M115" i="17" s="1"/>
  <c r="M125" i="21" l="1"/>
  <c r="J125" i="21" s="1"/>
  <c r="I125" i="21" s="1"/>
  <c r="H126" i="21" s="1"/>
  <c r="G127" i="21" s="1"/>
  <c r="L127" i="21" s="1"/>
  <c r="R125" i="21"/>
  <c r="S125" i="21" s="1"/>
  <c r="P126" i="21"/>
  <c r="Q126" i="21"/>
  <c r="V184" i="17"/>
  <c r="U184" i="17" s="1"/>
  <c r="T182" i="17"/>
  <c r="P116" i="17"/>
  <c r="Q116" i="17"/>
  <c r="M116" i="17" s="1"/>
  <c r="R115" i="17"/>
  <c r="S115" i="17" s="1"/>
  <c r="M126" i="21" l="1"/>
  <c r="J126" i="21" s="1"/>
  <c r="I126" i="21" s="1"/>
  <c r="H127" i="21" s="1"/>
  <c r="G128" i="21" s="1"/>
  <c r="L128" i="21" s="1"/>
  <c r="R126" i="21"/>
  <c r="S126" i="21" s="1"/>
  <c r="F127" i="21"/>
  <c r="W127" i="21" s="1"/>
  <c r="O127" i="21"/>
  <c r="N127" i="21"/>
  <c r="K127" i="21"/>
  <c r="V185" i="17"/>
  <c r="U185" i="17" s="1"/>
  <c r="T183" i="17"/>
  <c r="J115" i="17"/>
  <c r="I115" i="17" s="1"/>
  <c r="H116" i="17" s="1"/>
  <c r="G117" i="17" s="1"/>
  <c r="R116" i="17"/>
  <c r="S116" i="17" s="1"/>
  <c r="K117" i="17" l="1"/>
  <c r="L117" i="17"/>
  <c r="P127" i="21"/>
  <c r="Q127" i="21"/>
  <c r="F128" i="21"/>
  <c r="W128" i="21" s="1"/>
  <c r="O128" i="21"/>
  <c r="K128" i="21"/>
  <c r="N128" i="21"/>
  <c r="V186" i="17"/>
  <c r="U186" i="17" s="1"/>
  <c r="T184" i="17"/>
  <c r="N117" i="17"/>
  <c r="F117" i="17"/>
  <c r="W117" i="17" s="1"/>
  <c r="O117" i="17"/>
  <c r="J116" i="17"/>
  <c r="I116" i="17" s="1"/>
  <c r="H117" i="17" s="1"/>
  <c r="G118" i="17" s="1"/>
  <c r="K118" i="17" l="1"/>
  <c r="L118" i="17"/>
  <c r="Q128" i="21"/>
  <c r="P128" i="21"/>
  <c r="M127" i="21"/>
  <c r="J127" i="21" s="1"/>
  <c r="I127" i="21" s="1"/>
  <c r="H128" i="21" s="1"/>
  <c r="G129" i="21" s="1"/>
  <c r="L129" i="21" s="1"/>
  <c r="R127" i="21"/>
  <c r="S127" i="21" s="1"/>
  <c r="V187" i="17"/>
  <c r="U187" i="17" s="1"/>
  <c r="T185" i="17"/>
  <c r="O118" i="17"/>
  <c r="N118" i="17"/>
  <c r="F118" i="17"/>
  <c r="W118" i="17" s="1"/>
  <c r="P117" i="17"/>
  <c r="Q117" i="17"/>
  <c r="M117" i="17" s="1"/>
  <c r="F129" i="21" l="1"/>
  <c r="W129" i="21" s="1"/>
  <c r="O129" i="21"/>
  <c r="N129" i="21"/>
  <c r="K129" i="21"/>
  <c r="M128" i="21"/>
  <c r="J128" i="21" s="1"/>
  <c r="I128" i="21" s="1"/>
  <c r="H129" i="21" s="1"/>
  <c r="G130" i="21" s="1"/>
  <c r="L130" i="21" s="1"/>
  <c r="R128" i="21"/>
  <c r="S128" i="21" s="1"/>
  <c r="V188" i="17"/>
  <c r="U188" i="17" s="1"/>
  <c r="T186" i="17"/>
  <c r="P118" i="17"/>
  <c r="Q118" i="17"/>
  <c r="M118" i="17" s="1"/>
  <c r="R117" i="17"/>
  <c r="S117" i="17" s="1"/>
  <c r="N130" i="21" l="1"/>
  <c r="F130" i="21"/>
  <c r="W130" i="21" s="1"/>
  <c r="K130" i="21"/>
  <c r="O130" i="21"/>
  <c r="P129" i="21"/>
  <c r="Q129" i="21"/>
  <c r="V189" i="17"/>
  <c r="U189" i="17" s="1"/>
  <c r="T187" i="17"/>
  <c r="R118" i="17"/>
  <c r="S118" i="17" s="1"/>
  <c r="J117" i="17"/>
  <c r="I117" i="17" s="1"/>
  <c r="H118" i="17" s="1"/>
  <c r="G119" i="17" s="1"/>
  <c r="K119" i="17" l="1"/>
  <c r="L119" i="17"/>
  <c r="P130" i="21"/>
  <c r="Q130" i="21"/>
  <c r="M129" i="21"/>
  <c r="J129" i="21" s="1"/>
  <c r="I129" i="21" s="1"/>
  <c r="H130" i="21" s="1"/>
  <c r="G131" i="21" s="1"/>
  <c r="L131" i="21" s="1"/>
  <c r="R129" i="21"/>
  <c r="S129" i="21" s="1"/>
  <c r="V190" i="17"/>
  <c r="U190" i="17" s="1"/>
  <c r="T188" i="17"/>
  <c r="O119" i="17"/>
  <c r="F119" i="17"/>
  <c r="W119" i="17" s="1"/>
  <c r="N119" i="17"/>
  <c r="J118" i="17"/>
  <c r="I118" i="17" s="1"/>
  <c r="H119" i="17" s="1"/>
  <c r="G120" i="17" s="1"/>
  <c r="K120" i="17" l="1"/>
  <c r="L120" i="17"/>
  <c r="M130" i="21"/>
  <c r="J130" i="21" s="1"/>
  <c r="I130" i="21" s="1"/>
  <c r="H131" i="21" s="1"/>
  <c r="G132" i="21" s="1"/>
  <c r="L132" i="21" s="1"/>
  <c r="R130" i="21"/>
  <c r="S130" i="21" s="1"/>
  <c r="N131" i="21"/>
  <c r="F131" i="21"/>
  <c r="W131" i="21" s="1"/>
  <c r="K131" i="21"/>
  <c r="O131" i="21"/>
  <c r="V191" i="17"/>
  <c r="U191" i="17" s="1"/>
  <c r="T189" i="17"/>
  <c r="F120" i="17"/>
  <c r="W120" i="17" s="1"/>
  <c r="N120" i="17"/>
  <c r="O120" i="17"/>
  <c r="P119" i="17"/>
  <c r="Q119" i="17"/>
  <c r="M119" i="17" s="1"/>
  <c r="O132" i="21" l="1"/>
  <c r="K132" i="21"/>
  <c r="N132" i="21"/>
  <c r="F132" i="21"/>
  <c r="W132" i="21" s="1"/>
  <c r="Q131" i="21"/>
  <c r="P131" i="21"/>
  <c r="V192" i="17"/>
  <c r="U192" i="17" s="1"/>
  <c r="T190" i="17"/>
  <c r="Q120" i="17"/>
  <c r="M120" i="17" s="1"/>
  <c r="P120" i="17"/>
  <c r="R119" i="17"/>
  <c r="S119" i="17" s="1"/>
  <c r="M131" i="21" l="1"/>
  <c r="J131" i="21" s="1"/>
  <c r="I131" i="21" s="1"/>
  <c r="H132" i="21" s="1"/>
  <c r="G133" i="21" s="1"/>
  <c r="L133" i="21" s="1"/>
  <c r="R131" i="21"/>
  <c r="S131" i="21" s="1"/>
  <c r="Q132" i="21"/>
  <c r="P132" i="21"/>
  <c r="V193" i="17"/>
  <c r="U193" i="17" s="1"/>
  <c r="T191" i="17"/>
  <c r="J119" i="17"/>
  <c r="I119" i="17" s="1"/>
  <c r="H120" i="17" s="1"/>
  <c r="G121" i="17" s="1"/>
  <c r="R120" i="17"/>
  <c r="S120" i="17" s="1"/>
  <c r="K121" i="17" l="1"/>
  <c r="L121" i="17"/>
  <c r="M132" i="21"/>
  <c r="J132" i="21" s="1"/>
  <c r="I132" i="21" s="1"/>
  <c r="H133" i="21" s="1"/>
  <c r="G134" i="21" s="1"/>
  <c r="L134" i="21" s="1"/>
  <c r="R132" i="21"/>
  <c r="S132" i="21" s="1"/>
  <c r="F133" i="21"/>
  <c r="W133" i="21" s="1"/>
  <c r="N133" i="21"/>
  <c r="K133" i="21"/>
  <c r="O133" i="21"/>
  <c r="V194" i="17"/>
  <c r="U194" i="17" s="1"/>
  <c r="T192" i="17"/>
  <c r="F121" i="17"/>
  <c r="W121" i="17" s="1"/>
  <c r="N121" i="17"/>
  <c r="O121" i="17"/>
  <c r="J120" i="17"/>
  <c r="I120" i="17" s="1"/>
  <c r="H121" i="17" s="1"/>
  <c r="G122" i="17" s="1"/>
  <c r="K122" i="17" l="1"/>
  <c r="L122" i="17"/>
  <c r="K134" i="21"/>
  <c r="F134" i="21"/>
  <c r="W134" i="21" s="1"/>
  <c r="N134" i="21"/>
  <c r="O134" i="21"/>
  <c r="Q133" i="21"/>
  <c r="P133" i="21"/>
  <c r="V195" i="17"/>
  <c r="U195" i="17" s="1"/>
  <c r="T193" i="17"/>
  <c r="N122" i="17"/>
  <c r="O122" i="17"/>
  <c r="F122" i="17"/>
  <c r="W122" i="17" s="1"/>
  <c r="P121" i="17"/>
  <c r="Q121" i="17"/>
  <c r="M121" i="17" s="1"/>
  <c r="M133" i="21" l="1"/>
  <c r="J133" i="21" s="1"/>
  <c r="I133" i="21" s="1"/>
  <c r="H134" i="21" s="1"/>
  <c r="G135" i="21" s="1"/>
  <c r="L135" i="21" s="1"/>
  <c r="R133" i="21"/>
  <c r="S133" i="21" s="1"/>
  <c r="P134" i="21"/>
  <c r="Q134" i="21"/>
  <c r="V196" i="17"/>
  <c r="U196" i="17" s="1"/>
  <c r="T194" i="17"/>
  <c r="Q122" i="17"/>
  <c r="M122" i="17" s="1"/>
  <c r="P122" i="17"/>
  <c r="R121" i="17"/>
  <c r="S121" i="17" s="1"/>
  <c r="M134" i="21" l="1"/>
  <c r="J134" i="21" s="1"/>
  <c r="I134" i="21" s="1"/>
  <c r="H135" i="21" s="1"/>
  <c r="G136" i="21" s="1"/>
  <c r="L136" i="21" s="1"/>
  <c r="R134" i="21"/>
  <c r="S134" i="21" s="1"/>
  <c r="K135" i="21"/>
  <c r="O135" i="21"/>
  <c r="F135" i="21"/>
  <c r="W135" i="21" s="1"/>
  <c r="N135" i="21"/>
  <c r="V197" i="17"/>
  <c r="U197" i="17" s="1"/>
  <c r="T195" i="17"/>
  <c r="J121" i="17"/>
  <c r="I121" i="17" s="1"/>
  <c r="H122" i="17" s="1"/>
  <c r="G123" i="17" s="1"/>
  <c r="R122" i="17"/>
  <c r="S122" i="17" s="1"/>
  <c r="K123" i="17" l="1"/>
  <c r="L123" i="17"/>
  <c r="Q135" i="21"/>
  <c r="P135" i="21"/>
  <c r="F136" i="21"/>
  <c r="W136" i="21" s="1"/>
  <c r="K136" i="21"/>
  <c r="N136" i="21"/>
  <c r="O136" i="21"/>
  <c r="V198" i="17"/>
  <c r="U198" i="17" s="1"/>
  <c r="T196" i="17"/>
  <c r="F123" i="17"/>
  <c r="W123" i="17" s="1"/>
  <c r="N123" i="17"/>
  <c r="O123" i="17"/>
  <c r="J122" i="17"/>
  <c r="I122" i="17" s="1"/>
  <c r="H123" i="17" s="1"/>
  <c r="G124" i="17" s="1"/>
  <c r="K124" i="17" l="1"/>
  <c r="L124" i="17"/>
  <c r="P136" i="21"/>
  <c r="Q136" i="21"/>
  <c r="M135" i="21"/>
  <c r="J135" i="21" s="1"/>
  <c r="I135" i="21" s="1"/>
  <c r="H136" i="21" s="1"/>
  <c r="G137" i="21" s="1"/>
  <c r="L137" i="21" s="1"/>
  <c r="R135" i="21"/>
  <c r="S135" i="21" s="1"/>
  <c r="V199" i="17"/>
  <c r="U199" i="17" s="1"/>
  <c r="T197" i="17"/>
  <c r="O124" i="17"/>
  <c r="F124" i="17"/>
  <c r="W124" i="17" s="1"/>
  <c r="N124" i="17"/>
  <c r="P123" i="17"/>
  <c r="Q123" i="17"/>
  <c r="M123" i="17" s="1"/>
  <c r="M136" i="21" l="1"/>
  <c r="J136" i="21" s="1"/>
  <c r="I136" i="21" s="1"/>
  <c r="H137" i="21" s="1"/>
  <c r="G138" i="21" s="1"/>
  <c r="L138" i="21" s="1"/>
  <c r="R136" i="21"/>
  <c r="S136" i="21" s="1"/>
  <c r="F137" i="21"/>
  <c r="W137" i="21" s="1"/>
  <c r="O137" i="21"/>
  <c r="K137" i="21"/>
  <c r="N137" i="21"/>
  <c r="V200" i="17"/>
  <c r="U200" i="17" s="1"/>
  <c r="T198" i="17"/>
  <c r="Q124" i="17"/>
  <c r="M124" i="17" s="1"/>
  <c r="P124" i="17"/>
  <c r="R123" i="17"/>
  <c r="S123" i="17" s="1"/>
  <c r="Q137" i="21" l="1"/>
  <c r="P137" i="21"/>
  <c r="N138" i="21"/>
  <c r="F138" i="21"/>
  <c r="W138" i="21" s="1"/>
  <c r="O138" i="21"/>
  <c r="K138" i="21"/>
  <c r="V201" i="17"/>
  <c r="U201" i="17" s="1"/>
  <c r="T199" i="17"/>
  <c r="J123" i="17"/>
  <c r="I123" i="17" s="1"/>
  <c r="H124" i="17" s="1"/>
  <c r="G125" i="17" s="1"/>
  <c r="R124" i="17"/>
  <c r="S124" i="17" s="1"/>
  <c r="K125" i="17" l="1"/>
  <c r="L125" i="17"/>
  <c r="Q138" i="21"/>
  <c r="P138" i="21"/>
  <c r="M137" i="21"/>
  <c r="J137" i="21" s="1"/>
  <c r="I137" i="21" s="1"/>
  <c r="H138" i="21" s="1"/>
  <c r="G139" i="21" s="1"/>
  <c r="L139" i="21" s="1"/>
  <c r="R137" i="21"/>
  <c r="S137" i="21" s="1"/>
  <c r="V202" i="17"/>
  <c r="U202" i="17" s="1"/>
  <c r="T200" i="17"/>
  <c r="N125" i="17"/>
  <c r="F125" i="17"/>
  <c r="W125" i="17" s="1"/>
  <c r="O125" i="17"/>
  <c r="J124" i="17"/>
  <c r="I124" i="17" s="1"/>
  <c r="H125" i="17" s="1"/>
  <c r="G126" i="17" s="1"/>
  <c r="K126" i="17" l="1"/>
  <c r="L126" i="17"/>
  <c r="M138" i="21"/>
  <c r="J138" i="21" s="1"/>
  <c r="I138" i="21" s="1"/>
  <c r="H139" i="21" s="1"/>
  <c r="G140" i="21" s="1"/>
  <c r="L140" i="21" s="1"/>
  <c r="R138" i="21"/>
  <c r="S138" i="21" s="1"/>
  <c r="O139" i="21"/>
  <c r="F139" i="21"/>
  <c r="W139" i="21" s="1"/>
  <c r="K139" i="21"/>
  <c r="N139" i="21"/>
  <c r="V203" i="17"/>
  <c r="U203" i="17" s="1"/>
  <c r="T201" i="17"/>
  <c r="F126" i="17"/>
  <c r="W126" i="17" s="1"/>
  <c r="O126" i="17"/>
  <c r="N126" i="17"/>
  <c r="Q125" i="17"/>
  <c r="M125" i="17" s="1"/>
  <c r="P125" i="17"/>
  <c r="Q139" i="21" l="1"/>
  <c r="P139" i="21"/>
  <c r="O140" i="21"/>
  <c r="N140" i="21"/>
  <c r="K140" i="21"/>
  <c r="F140" i="21"/>
  <c r="W140" i="21" s="1"/>
  <c r="V204" i="17"/>
  <c r="U204" i="17" s="1"/>
  <c r="T202" i="17"/>
  <c r="R125" i="17"/>
  <c r="S125" i="17" s="1"/>
  <c r="Q126" i="17"/>
  <c r="M126" i="17" s="1"/>
  <c r="P126" i="17"/>
  <c r="P140" i="21" l="1"/>
  <c r="Q140" i="21"/>
  <c r="M139" i="21"/>
  <c r="J139" i="21" s="1"/>
  <c r="I139" i="21" s="1"/>
  <c r="H140" i="21" s="1"/>
  <c r="G141" i="21" s="1"/>
  <c r="L141" i="21" s="1"/>
  <c r="R139" i="21"/>
  <c r="S139" i="21" s="1"/>
  <c r="V205" i="17"/>
  <c r="U205" i="17" s="1"/>
  <c r="T203" i="17"/>
  <c r="J125" i="17"/>
  <c r="I125" i="17" s="1"/>
  <c r="H126" i="17" s="1"/>
  <c r="G127" i="17" s="1"/>
  <c r="R126" i="17"/>
  <c r="S126" i="17" s="1"/>
  <c r="K127" i="17" l="1"/>
  <c r="L127" i="17"/>
  <c r="M140" i="21"/>
  <c r="J140" i="21" s="1"/>
  <c r="I140" i="21" s="1"/>
  <c r="H141" i="21" s="1"/>
  <c r="G142" i="21" s="1"/>
  <c r="L142" i="21" s="1"/>
  <c r="R140" i="21"/>
  <c r="S140" i="21" s="1"/>
  <c r="F141" i="21"/>
  <c r="W141" i="21" s="1"/>
  <c r="N141" i="21"/>
  <c r="K141" i="21"/>
  <c r="O141" i="21"/>
  <c r="V206" i="17"/>
  <c r="U206" i="17" s="1"/>
  <c r="T204" i="17"/>
  <c r="N127" i="17"/>
  <c r="F127" i="17"/>
  <c r="W127" i="17" s="1"/>
  <c r="O127" i="17"/>
  <c r="J126" i="17"/>
  <c r="I126" i="17" s="1"/>
  <c r="H127" i="17" s="1"/>
  <c r="G128" i="17" s="1"/>
  <c r="K128" i="17" l="1"/>
  <c r="L128" i="17"/>
  <c r="Q141" i="21"/>
  <c r="P141" i="21"/>
  <c r="O142" i="21"/>
  <c r="K142" i="21"/>
  <c r="F142" i="21"/>
  <c r="W142" i="21" s="1"/>
  <c r="N142" i="21"/>
  <c r="V207" i="17"/>
  <c r="U207" i="17" s="1"/>
  <c r="T205" i="17"/>
  <c r="O128" i="17"/>
  <c r="F128" i="17"/>
  <c r="W128" i="17" s="1"/>
  <c r="N128" i="17"/>
  <c r="P127" i="17"/>
  <c r="Q127" i="17"/>
  <c r="M127" i="17" s="1"/>
  <c r="P142" i="21" l="1"/>
  <c r="Q142" i="21"/>
  <c r="M141" i="21"/>
  <c r="J141" i="21" s="1"/>
  <c r="I141" i="21" s="1"/>
  <c r="H142" i="21" s="1"/>
  <c r="G143" i="21" s="1"/>
  <c r="L143" i="21" s="1"/>
  <c r="R141" i="21"/>
  <c r="S141" i="21" s="1"/>
  <c r="V208" i="17"/>
  <c r="U208" i="17" s="1"/>
  <c r="T206" i="17"/>
  <c r="Q128" i="17"/>
  <c r="M128" i="17" s="1"/>
  <c r="P128" i="17"/>
  <c r="R127" i="17"/>
  <c r="S127" i="17" s="1"/>
  <c r="M142" i="21" l="1"/>
  <c r="J142" i="21" s="1"/>
  <c r="I142" i="21" s="1"/>
  <c r="H143" i="21" s="1"/>
  <c r="G144" i="21" s="1"/>
  <c r="L144" i="21" s="1"/>
  <c r="R142" i="21"/>
  <c r="S142" i="21" s="1"/>
  <c r="F143" i="21"/>
  <c r="W143" i="21" s="1"/>
  <c r="O143" i="21"/>
  <c r="K143" i="21"/>
  <c r="N143" i="21"/>
  <c r="V209" i="17"/>
  <c r="U209" i="17" s="1"/>
  <c r="T207" i="17"/>
  <c r="J127" i="17"/>
  <c r="I127" i="17" s="1"/>
  <c r="H128" i="17" s="1"/>
  <c r="G129" i="17" s="1"/>
  <c r="R128" i="17"/>
  <c r="S128" i="17" s="1"/>
  <c r="K129" i="17" l="1"/>
  <c r="L129" i="17"/>
  <c r="N144" i="21"/>
  <c r="O144" i="21"/>
  <c r="K144" i="21"/>
  <c r="F144" i="21"/>
  <c r="W144" i="21" s="1"/>
  <c r="P143" i="21"/>
  <c r="Q143" i="21"/>
  <c r="V210" i="17"/>
  <c r="U210" i="17" s="1"/>
  <c r="T208" i="17"/>
  <c r="O129" i="17"/>
  <c r="F129" i="17"/>
  <c r="W129" i="17" s="1"/>
  <c r="N129" i="17"/>
  <c r="J128" i="17"/>
  <c r="I128" i="17" s="1"/>
  <c r="H129" i="17" s="1"/>
  <c r="G130" i="17" s="1"/>
  <c r="K130" i="17" l="1"/>
  <c r="L130" i="17"/>
  <c r="P144" i="21"/>
  <c r="Q144" i="21"/>
  <c r="M143" i="21"/>
  <c r="J143" i="21" s="1"/>
  <c r="I143" i="21" s="1"/>
  <c r="H144" i="21" s="1"/>
  <c r="G145" i="21" s="1"/>
  <c r="L145" i="21" s="1"/>
  <c r="R143" i="21"/>
  <c r="S143" i="21" s="1"/>
  <c r="V211" i="17"/>
  <c r="U211" i="17" s="1"/>
  <c r="T209" i="17"/>
  <c r="O130" i="17"/>
  <c r="N130" i="17"/>
  <c r="F130" i="17"/>
  <c r="W130" i="17" s="1"/>
  <c r="P129" i="17"/>
  <c r="Q129" i="17"/>
  <c r="M129" i="17" s="1"/>
  <c r="M144" i="21" l="1"/>
  <c r="J144" i="21" s="1"/>
  <c r="I144" i="21" s="1"/>
  <c r="H145" i="21" s="1"/>
  <c r="G146" i="21" s="1"/>
  <c r="L146" i="21" s="1"/>
  <c r="R144" i="21"/>
  <c r="S144" i="21" s="1"/>
  <c r="F145" i="21"/>
  <c r="W145" i="21" s="1"/>
  <c r="N145" i="21"/>
  <c r="O145" i="21"/>
  <c r="K145" i="21"/>
  <c r="V212" i="17"/>
  <c r="U212" i="17" s="1"/>
  <c r="T210" i="17"/>
  <c r="Q130" i="17"/>
  <c r="M130" i="17" s="1"/>
  <c r="P130" i="17"/>
  <c r="R129" i="17"/>
  <c r="S129" i="17" s="1"/>
  <c r="N146" i="21" l="1"/>
  <c r="K146" i="21"/>
  <c r="O146" i="21"/>
  <c r="F146" i="21"/>
  <c r="W146" i="21" s="1"/>
  <c r="P145" i="21"/>
  <c r="Q145" i="21"/>
  <c r="V213" i="17"/>
  <c r="U213" i="17" s="1"/>
  <c r="T211" i="17"/>
  <c r="J129" i="17"/>
  <c r="I129" i="17" s="1"/>
  <c r="H130" i="17" s="1"/>
  <c r="G131" i="17" s="1"/>
  <c r="R130" i="17"/>
  <c r="S130" i="17" s="1"/>
  <c r="K131" i="17" l="1"/>
  <c r="L131" i="17"/>
  <c r="P146" i="21"/>
  <c r="Q146" i="21"/>
  <c r="M145" i="21"/>
  <c r="J145" i="21" s="1"/>
  <c r="I145" i="21" s="1"/>
  <c r="H146" i="21" s="1"/>
  <c r="G147" i="21" s="1"/>
  <c r="L147" i="21" s="1"/>
  <c r="R145" i="21"/>
  <c r="S145" i="21" s="1"/>
  <c r="V214" i="17"/>
  <c r="U214" i="17" s="1"/>
  <c r="T212" i="17"/>
  <c r="F131" i="17"/>
  <c r="W131" i="17" s="1"/>
  <c r="N131" i="17"/>
  <c r="O131" i="17"/>
  <c r="J130" i="17"/>
  <c r="I130" i="17" s="1"/>
  <c r="H131" i="17" s="1"/>
  <c r="G132" i="17" s="1"/>
  <c r="K132" i="17" l="1"/>
  <c r="L132" i="17"/>
  <c r="F147" i="21"/>
  <c r="W147" i="21" s="1"/>
  <c r="N147" i="21"/>
  <c r="K147" i="21"/>
  <c r="O147" i="21"/>
  <c r="M146" i="21"/>
  <c r="J146" i="21" s="1"/>
  <c r="I146" i="21" s="1"/>
  <c r="H147" i="21" s="1"/>
  <c r="G148" i="21" s="1"/>
  <c r="L148" i="21" s="1"/>
  <c r="R146" i="21"/>
  <c r="S146" i="21" s="1"/>
  <c r="V215" i="17"/>
  <c r="U215" i="17" s="1"/>
  <c r="T213" i="17"/>
  <c r="F132" i="17"/>
  <c r="W132" i="17" s="1"/>
  <c r="O132" i="17"/>
  <c r="N132" i="17"/>
  <c r="P131" i="17"/>
  <c r="Q131" i="17"/>
  <c r="M131" i="17" s="1"/>
  <c r="N148" i="21" l="1"/>
  <c r="K148" i="21"/>
  <c r="O148" i="21"/>
  <c r="F148" i="21"/>
  <c r="W148" i="21" s="1"/>
  <c r="Q147" i="21"/>
  <c r="P147" i="21"/>
  <c r="V216" i="17"/>
  <c r="U216" i="17" s="1"/>
  <c r="T214" i="17"/>
  <c r="P132" i="17"/>
  <c r="Q132" i="17"/>
  <c r="M132" i="17" s="1"/>
  <c r="R131" i="17"/>
  <c r="S131" i="17" s="1"/>
  <c r="M147" i="21" l="1"/>
  <c r="J147" i="21" s="1"/>
  <c r="I147" i="21" s="1"/>
  <c r="H148" i="21" s="1"/>
  <c r="G149" i="21" s="1"/>
  <c r="L149" i="21" s="1"/>
  <c r="R147" i="21"/>
  <c r="S147" i="21" s="1"/>
  <c r="Q148" i="21"/>
  <c r="P148" i="21"/>
  <c r="V217" i="17"/>
  <c r="U217" i="17" s="1"/>
  <c r="T215" i="17"/>
  <c r="R132" i="17"/>
  <c r="S132" i="17" s="1"/>
  <c r="J131" i="17"/>
  <c r="I131" i="17" s="1"/>
  <c r="H132" i="17" s="1"/>
  <c r="G133" i="17" s="1"/>
  <c r="K133" i="17" l="1"/>
  <c r="L133" i="17"/>
  <c r="O149" i="21"/>
  <c r="K149" i="21"/>
  <c r="F149" i="21"/>
  <c r="W149" i="21" s="1"/>
  <c r="N149" i="21"/>
  <c r="M148" i="21"/>
  <c r="J148" i="21" s="1"/>
  <c r="I148" i="21" s="1"/>
  <c r="H149" i="21" s="1"/>
  <c r="G150" i="21" s="1"/>
  <c r="L150" i="21" s="1"/>
  <c r="R148" i="21"/>
  <c r="S148" i="21" s="1"/>
  <c r="V218" i="17"/>
  <c r="U218" i="17" s="1"/>
  <c r="T216" i="17"/>
  <c r="N133" i="17"/>
  <c r="F133" i="17"/>
  <c r="W133" i="17" s="1"/>
  <c r="O133" i="17"/>
  <c r="J132" i="17"/>
  <c r="I132" i="17" s="1"/>
  <c r="H133" i="17" s="1"/>
  <c r="G134" i="17" s="1"/>
  <c r="K134" i="17" l="1"/>
  <c r="L134" i="17"/>
  <c r="O150" i="21"/>
  <c r="K150" i="21"/>
  <c r="N150" i="21"/>
  <c r="F150" i="21"/>
  <c r="W150" i="21" s="1"/>
  <c r="P149" i="21"/>
  <c r="Q149" i="21"/>
  <c r="V219" i="17"/>
  <c r="U219" i="17" s="1"/>
  <c r="T217" i="17"/>
  <c r="N134" i="17"/>
  <c r="O134" i="17"/>
  <c r="F134" i="17"/>
  <c r="W134" i="17" s="1"/>
  <c r="P133" i="17"/>
  <c r="Q133" i="17"/>
  <c r="M133" i="17" s="1"/>
  <c r="M149" i="21" l="1"/>
  <c r="J149" i="21" s="1"/>
  <c r="I149" i="21" s="1"/>
  <c r="H150" i="21" s="1"/>
  <c r="G151" i="21" s="1"/>
  <c r="L151" i="21" s="1"/>
  <c r="R149" i="21"/>
  <c r="S149" i="21" s="1"/>
  <c r="P150" i="21"/>
  <c r="Q150" i="21"/>
  <c r="V220" i="17"/>
  <c r="U220" i="17" s="1"/>
  <c r="T218" i="17"/>
  <c r="Q134" i="17"/>
  <c r="M134" i="17" s="1"/>
  <c r="P134" i="17"/>
  <c r="R133" i="17"/>
  <c r="S133" i="17" s="1"/>
  <c r="M150" i="21" l="1"/>
  <c r="J150" i="21" s="1"/>
  <c r="I150" i="21" s="1"/>
  <c r="H151" i="21" s="1"/>
  <c r="G152" i="21" s="1"/>
  <c r="L152" i="21" s="1"/>
  <c r="R150" i="21"/>
  <c r="S150" i="21" s="1"/>
  <c r="F151" i="21"/>
  <c r="W151" i="21" s="1"/>
  <c r="K151" i="21"/>
  <c r="O151" i="21"/>
  <c r="N151" i="21"/>
  <c r="V221" i="17"/>
  <c r="U221" i="17" s="1"/>
  <c r="T219" i="17"/>
  <c r="J133" i="17"/>
  <c r="I133" i="17" s="1"/>
  <c r="H134" i="17" s="1"/>
  <c r="G135" i="17" s="1"/>
  <c r="R134" i="17"/>
  <c r="S134" i="17" s="1"/>
  <c r="K135" i="17" l="1"/>
  <c r="L135" i="17"/>
  <c r="O152" i="21"/>
  <c r="K152" i="21"/>
  <c r="N152" i="21"/>
  <c r="F152" i="21"/>
  <c r="W152" i="21" s="1"/>
  <c r="Q151" i="21"/>
  <c r="P151" i="21"/>
  <c r="V222" i="17"/>
  <c r="U222" i="17" s="1"/>
  <c r="T220" i="17"/>
  <c r="O135" i="17"/>
  <c r="F135" i="17"/>
  <c r="W135" i="17" s="1"/>
  <c r="N135" i="17"/>
  <c r="J134" i="17"/>
  <c r="I134" i="17" s="1"/>
  <c r="H135" i="17" s="1"/>
  <c r="G136" i="17" s="1"/>
  <c r="K136" i="17" l="1"/>
  <c r="L136" i="17"/>
  <c r="M151" i="21"/>
  <c r="J151" i="21" s="1"/>
  <c r="I151" i="21" s="1"/>
  <c r="H152" i="21" s="1"/>
  <c r="G153" i="21" s="1"/>
  <c r="L153" i="21" s="1"/>
  <c r="R151" i="21"/>
  <c r="S151" i="21" s="1"/>
  <c r="Q152" i="21"/>
  <c r="P152" i="21"/>
  <c r="V223" i="17"/>
  <c r="U223" i="17" s="1"/>
  <c r="T221" i="17"/>
  <c r="F136" i="17"/>
  <c r="W136" i="17" s="1"/>
  <c r="O136" i="17"/>
  <c r="N136" i="17"/>
  <c r="Q135" i="17"/>
  <c r="M135" i="17" s="1"/>
  <c r="P135" i="17"/>
  <c r="M152" i="21" l="1"/>
  <c r="J152" i="21" s="1"/>
  <c r="I152" i="21" s="1"/>
  <c r="H153" i="21" s="1"/>
  <c r="G154" i="21" s="1"/>
  <c r="L154" i="21" s="1"/>
  <c r="R152" i="21"/>
  <c r="S152" i="21" s="1"/>
  <c r="N153" i="21"/>
  <c r="K153" i="21"/>
  <c r="O153" i="21"/>
  <c r="F153" i="21"/>
  <c r="W153" i="21" s="1"/>
  <c r="V224" i="17"/>
  <c r="U224" i="17" s="1"/>
  <c r="T222" i="17"/>
  <c r="R135" i="17"/>
  <c r="S135" i="17" s="1"/>
  <c r="Q136" i="17"/>
  <c r="M136" i="17" s="1"/>
  <c r="P136" i="17"/>
  <c r="K154" i="21" l="1"/>
  <c r="N154" i="21"/>
  <c r="F154" i="21"/>
  <c r="W154" i="21" s="1"/>
  <c r="O154" i="21"/>
  <c r="Q153" i="21"/>
  <c r="P153" i="21"/>
  <c r="V225" i="17"/>
  <c r="U225" i="17" s="1"/>
  <c r="T223" i="17"/>
  <c r="J135" i="17"/>
  <c r="I135" i="17" s="1"/>
  <c r="H136" i="17" s="1"/>
  <c r="G137" i="17" s="1"/>
  <c r="R136" i="17"/>
  <c r="S136" i="17" s="1"/>
  <c r="K137" i="17" l="1"/>
  <c r="L137" i="17"/>
  <c r="M153" i="21"/>
  <c r="J153" i="21" s="1"/>
  <c r="I153" i="21" s="1"/>
  <c r="H154" i="21" s="1"/>
  <c r="G155" i="21" s="1"/>
  <c r="L155" i="21" s="1"/>
  <c r="R153" i="21"/>
  <c r="S153" i="21" s="1"/>
  <c r="P154" i="21"/>
  <c r="Q154" i="21"/>
  <c r="V226" i="17"/>
  <c r="U226" i="17" s="1"/>
  <c r="T224" i="17"/>
  <c r="F137" i="17"/>
  <c r="W137" i="17" s="1"/>
  <c r="O137" i="17"/>
  <c r="N137" i="17"/>
  <c r="J136" i="17"/>
  <c r="I136" i="17" s="1"/>
  <c r="H137" i="17" s="1"/>
  <c r="G138" i="17" s="1"/>
  <c r="K138" i="17" l="1"/>
  <c r="L138" i="17"/>
  <c r="M154" i="21"/>
  <c r="J154" i="21" s="1"/>
  <c r="I154" i="21" s="1"/>
  <c r="H155" i="21" s="1"/>
  <c r="G156" i="21" s="1"/>
  <c r="L156" i="21" s="1"/>
  <c r="R154" i="21"/>
  <c r="S154" i="21" s="1"/>
  <c r="K155" i="21"/>
  <c r="O155" i="21"/>
  <c r="F155" i="21"/>
  <c r="W155" i="21" s="1"/>
  <c r="N155" i="21"/>
  <c r="V227" i="17"/>
  <c r="U227" i="17" s="1"/>
  <c r="T225" i="17"/>
  <c r="N138" i="17"/>
  <c r="O138" i="17"/>
  <c r="F138" i="17"/>
  <c r="W138" i="17" s="1"/>
  <c r="Q137" i="17"/>
  <c r="M137" i="17" s="1"/>
  <c r="P137" i="17"/>
  <c r="Q155" i="21" l="1"/>
  <c r="P155" i="21"/>
  <c r="O156" i="21"/>
  <c r="K156" i="21"/>
  <c r="N156" i="21"/>
  <c r="F156" i="21"/>
  <c r="W156" i="21" s="1"/>
  <c r="V228" i="17"/>
  <c r="U228" i="17" s="1"/>
  <c r="T226" i="17"/>
  <c r="R137" i="17"/>
  <c r="S137" i="17" s="1"/>
  <c r="Q138" i="17"/>
  <c r="M138" i="17" s="1"/>
  <c r="P138" i="17"/>
  <c r="P156" i="21" l="1"/>
  <c r="Q156" i="21"/>
  <c r="M155" i="21"/>
  <c r="J155" i="21" s="1"/>
  <c r="I155" i="21" s="1"/>
  <c r="H156" i="21" s="1"/>
  <c r="G157" i="21" s="1"/>
  <c r="L157" i="21" s="1"/>
  <c r="R155" i="21"/>
  <c r="S155" i="21" s="1"/>
  <c r="V229" i="17"/>
  <c r="U229" i="17" s="1"/>
  <c r="T227" i="17"/>
  <c r="J137" i="17"/>
  <c r="I137" i="17" s="1"/>
  <c r="H138" i="17" s="1"/>
  <c r="G139" i="17" s="1"/>
  <c r="R138" i="17"/>
  <c r="S138" i="17" s="1"/>
  <c r="K139" i="17" l="1"/>
  <c r="L139" i="17"/>
  <c r="M156" i="21"/>
  <c r="J156" i="21" s="1"/>
  <c r="I156" i="21" s="1"/>
  <c r="H157" i="21" s="1"/>
  <c r="G158" i="21" s="1"/>
  <c r="L158" i="21" s="1"/>
  <c r="R156" i="21"/>
  <c r="S156" i="21" s="1"/>
  <c r="O157" i="21"/>
  <c r="K157" i="21"/>
  <c r="F157" i="21"/>
  <c r="W157" i="21" s="1"/>
  <c r="N157" i="21"/>
  <c r="V230" i="17"/>
  <c r="U230" i="17" s="1"/>
  <c r="T228" i="17"/>
  <c r="O139" i="17"/>
  <c r="N139" i="17"/>
  <c r="F139" i="17"/>
  <c r="W139" i="17" s="1"/>
  <c r="J138" i="17"/>
  <c r="I138" i="17" s="1"/>
  <c r="H139" i="17" s="1"/>
  <c r="G140" i="17" s="1"/>
  <c r="K140" i="17" l="1"/>
  <c r="L140" i="17"/>
  <c r="N158" i="21"/>
  <c r="K158" i="21"/>
  <c r="F158" i="21"/>
  <c r="W158" i="21" s="1"/>
  <c r="O158" i="21"/>
  <c r="P157" i="21"/>
  <c r="Q157" i="21"/>
  <c r="V231" i="17"/>
  <c r="U231" i="17" s="1"/>
  <c r="T229" i="17"/>
  <c r="N140" i="17"/>
  <c r="O140" i="17"/>
  <c r="F140" i="17"/>
  <c r="W140" i="17" s="1"/>
  <c r="P139" i="17"/>
  <c r="Q139" i="17"/>
  <c r="M139" i="17" s="1"/>
  <c r="M157" i="21" l="1"/>
  <c r="J157" i="21" s="1"/>
  <c r="I157" i="21" s="1"/>
  <c r="H158" i="21" s="1"/>
  <c r="G159" i="21" s="1"/>
  <c r="L159" i="21" s="1"/>
  <c r="R157" i="21"/>
  <c r="S157" i="21" s="1"/>
  <c r="P158" i="21"/>
  <c r="Q158" i="21"/>
  <c r="V232" i="17"/>
  <c r="U232" i="17" s="1"/>
  <c r="T230" i="17"/>
  <c r="P140" i="17"/>
  <c r="Q140" i="17"/>
  <c r="M140" i="17" s="1"/>
  <c r="R139" i="17"/>
  <c r="S139" i="17" s="1"/>
  <c r="M158" i="21" l="1"/>
  <c r="J158" i="21" s="1"/>
  <c r="I158" i="21" s="1"/>
  <c r="H159" i="21" s="1"/>
  <c r="G160" i="21" s="1"/>
  <c r="L160" i="21" s="1"/>
  <c r="R158" i="21"/>
  <c r="S158" i="21" s="1"/>
  <c r="O159" i="21"/>
  <c r="N159" i="21"/>
  <c r="F159" i="21"/>
  <c r="W159" i="21" s="1"/>
  <c r="K159" i="21"/>
  <c r="V233" i="17"/>
  <c r="U233" i="17" s="1"/>
  <c r="T231" i="17"/>
  <c r="R140" i="17"/>
  <c r="S140" i="17" s="1"/>
  <c r="J139" i="17"/>
  <c r="I139" i="17" s="1"/>
  <c r="H140" i="17" s="1"/>
  <c r="G141" i="17" s="1"/>
  <c r="K141" i="17" l="1"/>
  <c r="L141" i="17"/>
  <c r="Q159" i="21"/>
  <c r="P159" i="21"/>
  <c r="O160" i="21"/>
  <c r="K160" i="21"/>
  <c r="N160" i="21"/>
  <c r="F160" i="21"/>
  <c r="W160" i="21" s="1"/>
  <c r="V234" i="17"/>
  <c r="U234" i="17" s="1"/>
  <c r="T232" i="17"/>
  <c r="F141" i="17"/>
  <c r="W141" i="17" s="1"/>
  <c r="N141" i="17"/>
  <c r="O141" i="17"/>
  <c r="J140" i="17"/>
  <c r="I140" i="17" s="1"/>
  <c r="H141" i="17" s="1"/>
  <c r="G142" i="17" s="1"/>
  <c r="K142" i="17" l="1"/>
  <c r="L142" i="17"/>
  <c r="P160" i="21"/>
  <c r="Q160" i="21"/>
  <c r="M159" i="21"/>
  <c r="J159" i="21" s="1"/>
  <c r="I159" i="21" s="1"/>
  <c r="H160" i="21" s="1"/>
  <c r="G161" i="21" s="1"/>
  <c r="L161" i="21" s="1"/>
  <c r="R159" i="21"/>
  <c r="S159" i="21" s="1"/>
  <c r="V235" i="17"/>
  <c r="U235" i="17" s="1"/>
  <c r="T233" i="17"/>
  <c r="N142" i="17"/>
  <c r="O142" i="17"/>
  <c r="F142" i="17"/>
  <c r="W142" i="17" s="1"/>
  <c r="P141" i="17"/>
  <c r="Q141" i="17"/>
  <c r="M141" i="17" s="1"/>
  <c r="M160" i="21" l="1"/>
  <c r="J160" i="21" s="1"/>
  <c r="I160" i="21" s="1"/>
  <c r="H161" i="21" s="1"/>
  <c r="G162" i="21" s="1"/>
  <c r="L162" i="21" s="1"/>
  <c r="R160" i="21"/>
  <c r="S160" i="21" s="1"/>
  <c r="K161" i="21"/>
  <c r="N161" i="21"/>
  <c r="O161" i="21"/>
  <c r="F161" i="21"/>
  <c r="W161" i="21" s="1"/>
  <c r="V236" i="17"/>
  <c r="U236" i="17" s="1"/>
  <c r="T234" i="17"/>
  <c r="Q142" i="17"/>
  <c r="M142" i="17" s="1"/>
  <c r="P142" i="17"/>
  <c r="R141" i="17"/>
  <c r="S141" i="17" s="1"/>
  <c r="O162" i="21" l="1"/>
  <c r="F162" i="21"/>
  <c r="W162" i="21" s="1"/>
  <c r="K162" i="21"/>
  <c r="N162" i="21"/>
  <c r="P161" i="21"/>
  <c r="Q161" i="21"/>
  <c r="V237" i="17"/>
  <c r="U237" i="17" s="1"/>
  <c r="T235" i="17"/>
  <c r="J141" i="17"/>
  <c r="I141" i="17" s="1"/>
  <c r="H142" i="17" s="1"/>
  <c r="G143" i="17" s="1"/>
  <c r="R142" i="17"/>
  <c r="S142" i="17" s="1"/>
  <c r="K143" i="17" l="1"/>
  <c r="L143" i="17"/>
  <c r="Q162" i="21"/>
  <c r="P162" i="21"/>
  <c r="M161" i="21"/>
  <c r="J161" i="21" s="1"/>
  <c r="I161" i="21" s="1"/>
  <c r="H162" i="21" s="1"/>
  <c r="G163" i="21" s="1"/>
  <c r="L163" i="21" s="1"/>
  <c r="R161" i="21"/>
  <c r="S161" i="21" s="1"/>
  <c r="V238" i="17"/>
  <c r="U238" i="17" s="1"/>
  <c r="T236" i="17"/>
  <c r="F143" i="17"/>
  <c r="W143" i="17" s="1"/>
  <c r="N143" i="17"/>
  <c r="O143" i="17"/>
  <c r="J142" i="17"/>
  <c r="I142" i="17" s="1"/>
  <c r="H143" i="17" s="1"/>
  <c r="G144" i="17" s="1"/>
  <c r="K144" i="17" l="1"/>
  <c r="L144" i="17"/>
  <c r="M162" i="21"/>
  <c r="J162" i="21" s="1"/>
  <c r="I162" i="21" s="1"/>
  <c r="H163" i="21" s="1"/>
  <c r="G164" i="21" s="1"/>
  <c r="L164" i="21" s="1"/>
  <c r="R162" i="21"/>
  <c r="S162" i="21" s="1"/>
  <c r="K163" i="21"/>
  <c r="N163" i="21"/>
  <c r="O163" i="21"/>
  <c r="F163" i="21"/>
  <c r="W163" i="21" s="1"/>
  <c r="V239" i="17"/>
  <c r="U239" i="17" s="1"/>
  <c r="T237" i="17"/>
  <c r="O144" i="17"/>
  <c r="F144" i="17"/>
  <c r="W144" i="17" s="1"/>
  <c r="N144" i="17"/>
  <c r="P143" i="17"/>
  <c r="Q143" i="17"/>
  <c r="M143" i="17" s="1"/>
  <c r="O164" i="21" l="1"/>
  <c r="K164" i="21"/>
  <c r="F164" i="21"/>
  <c r="W164" i="21" s="1"/>
  <c r="N164" i="21"/>
  <c r="P163" i="21"/>
  <c r="Q163" i="21"/>
  <c r="V240" i="17"/>
  <c r="U240" i="17" s="1"/>
  <c r="T238" i="17"/>
  <c r="Q144" i="17"/>
  <c r="M144" i="17" s="1"/>
  <c r="P144" i="17"/>
  <c r="R143" i="17"/>
  <c r="S143" i="17" s="1"/>
  <c r="P164" i="21" l="1"/>
  <c r="Q164" i="21"/>
  <c r="M163" i="21"/>
  <c r="J163" i="21" s="1"/>
  <c r="I163" i="21" s="1"/>
  <c r="H164" i="21" s="1"/>
  <c r="G165" i="21" s="1"/>
  <c r="L165" i="21" s="1"/>
  <c r="R163" i="21"/>
  <c r="S163" i="21" s="1"/>
  <c r="V241" i="17"/>
  <c r="U241" i="17" s="1"/>
  <c r="T239" i="17"/>
  <c r="J143" i="17"/>
  <c r="I143" i="17" s="1"/>
  <c r="H144" i="17" s="1"/>
  <c r="G145" i="17" s="1"/>
  <c r="R144" i="17"/>
  <c r="S144" i="17" s="1"/>
  <c r="K145" i="17" l="1"/>
  <c r="L145" i="17"/>
  <c r="M164" i="21"/>
  <c r="J164" i="21" s="1"/>
  <c r="I164" i="21" s="1"/>
  <c r="H165" i="21" s="1"/>
  <c r="G166" i="21" s="1"/>
  <c r="L166" i="21" s="1"/>
  <c r="R164" i="21"/>
  <c r="S164" i="21" s="1"/>
  <c r="F165" i="21"/>
  <c r="W165" i="21" s="1"/>
  <c r="K165" i="21"/>
  <c r="N165" i="21"/>
  <c r="O165" i="21"/>
  <c r="V242" i="17"/>
  <c r="U242" i="17" s="1"/>
  <c r="T240" i="17"/>
  <c r="F145" i="17"/>
  <c r="W145" i="17" s="1"/>
  <c r="N145" i="17"/>
  <c r="O145" i="17"/>
  <c r="J144" i="17"/>
  <c r="I144" i="17" s="1"/>
  <c r="H145" i="17" s="1"/>
  <c r="G146" i="17" s="1"/>
  <c r="K146" i="17" l="1"/>
  <c r="L146" i="17"/>
  <c r="P165" i="21"/>
  <c r="Q165" i="21"/>
  <c r="N166" i="21"/>
  <c r="F166" i="21"/>
  <c r="W166" i="21" s="1"/>
  <c r="K166" i="21"/>
  <c r="O166" i="21"/>
  <c r="V243" i="17"/>
  <c r="U243" i="17" s="1"/>
  <c r="T241" i="17"/>
  <c r="F146" i="17"/>
  <c r="W146" i="17" s="1"/>
  <c r="O146" i="17"/>
  <c r="N146" i="17"/>
  <c r="P145" i="17"/>
  <c r="Q145" i="17"/>
  <c r="M145" i="17" s="1"/>
  <c r="Q166" i="21" l="1"/>
  <c r="P166" i="21"/>
  <c r="M165" i="21"/>
  <c r="J165" i="21" s="1"/>
  <c r="I165" i="21" s="1"/>
  <c r="H166" i="21" s="1"/>
  <c r="G167" i="21" s="1"/>
  <c r="L167" i="21" s="1"/>
  <c r="R165" i="21"/>
  <c r="S165" i="21" s="1"/>
  <c r="V244" i="17"/>
  <c r="U244" i="17" s="1"/>
  <c r="T242" i="17"/>
  <c r="P146" i="17"/>
  <c r="Q146" i="17"/>
  <c r="M146" i="17" s="1"/>
  <c r="R145" i="17"/>
  <c r="S145" i="17" s="1"/>
  <c r="N167" i="21" l="1"/>
  <c r="K167" i="21"/>
  <c r="F167" i="21"/>
  <c r="W167" i="21" s="1"/>
  <c r="O167" i="21"/>
  <c r="M166" i="21"/>
  <c r="J166" i="21" s="1"/>
  <c r="I166" i="21" s="1"/>
  <c r="H167" i="21" s="1"/>
  <c r="G168" i="21" s="1"/>
  <c r="L168" i="21" s="1"/>
  <c r="R166" i="21"/>
  <c r="S166" i="21" s="1"/>
  <c r="V245" i="17"/>
  <c r="U245" i="17" s="1"/>
  <c r="T243" i="17"/>
  <c r="R146" i="17"/>
  <c r="S146" i="17" s="1"/>
  <c r="J145" i="17"/>
  <c r="I145" i="17" s="1"/>
  <c r="H146" i="17" s="1"/>
  <c r="G147" i="17" s="1"/>
  <c r="K147" i="17" l="1"/>
  <c r="L147" i="17"/>
  <c r="N168" i="21"/>
  <c r="K168" i="21"/>
  <c r="O168" i="21"/>
  <c r="F168" i="21"/>
  <c r="W168" i="21" s="1"/>
  <c r="P167" i="21"/>
  <c r="Q167" i="21"/>
  <c r="V246" i="17"/>
  <c r="U246" i="17" s="1"/>
  <c r="T244" i="17"/>
  <c r="F147" i="17"/>
  <c r="W147" i="17" s="1"/>
  <c r="O147" i="17"/>
  <c r="N147" i="17"/>
  <c r="J146" i="17"/>
  <c r="I146" i="17" s="1"/>
  <c r="H147" i="17" s="1"/>
  <c r="G148" i="17" s="1"/>
  <c r="K148" i="17" l="1"/>
  <c r="L148" i="17"/>
  <c r="M167" i="21"/>
  <c r="J167" i="21" s="1"/>
  <c r="I167" i="21" s="1"/>
  <c r="H168" i="21" s="1"/>
  <c r="G169" i="21" s="1"/>
  <c r="L169" i="21" s="1"/>
  <c r="R167" i="21"/>
  <c r="S167" i="21" s="1"/>
  <c r="P168" i="21"/>
  <c r="Q168" i="21"/>
  <c r="V247" i="17"/>
  <c r="U247" i="17" s="1"/>
  <c r="T245" i="17"/>
  <c r="N148" i="17"/>
  <c r="O148" i="17"/>
  <c r="F148" i="17"/>
  <c r="W148" i="17" s="1"/>
  <c r="P147" i="17"/>
  <c r="Q147" i="17"/>
  <c r="M147" i="17" s="1"/>
  <c r="M168" i="21" l="1"/>
  <c r="J168" i="21" s="1"/>
  <c r="I168" i="21" s="1"/>
  <c r="H169" i="21" s="1"/>
  <c r="G170" i="21" s="1"/>
  <c r="L170" i="21" s="1"/>
  <c r="R168" i="21"/>
  <c r="S168" i="21" s="1"/>
  <c r="F169" i="21"/>
  <c r="W169" i="21" s="1"/>
  <c r="K169" i="21"/>
  <c r="N169" i="21"/>
  <c r="O169" i="21"/>
  <c r="V248" i="17"/>
  <c r="U248" i="17" s="1"/>
  <c r="T246" i="17"/>
  <c r="P148" i="17"/>
  <c r="Q148" i="17"/>
  <c r="M148" i="17" s="1"/>
  <c r="R147" i="17"/>
  <c r="S147" i="17" s="1"/>
  <c r="P169" i="21" l="1"/>
  <c r="Q169" i="21"/>
  <c r="O170" i="21"/>
  <c r="K170" i="21"/>
  <c r="N170" i="21"/>
  <c r="F170" i="21"/>
  <c r="W170" i="21" s="1"/>
  <c r="V249" i="17"/>
  <c r="U249" i="17" s="1"/>
  <c r="T247" i="17"/>
  <c r="J147" i="17"/>
  <c r="I147" i="17" s="1"/>
  <c r="H148" i="17" s="1"/>
  <c r="G149" i="17" s="1"/>
  <c r="R148" i="17"/>
  <c r="S148" i="17" s="1"/>
  <c r="K149" i="17" l="1"/>
  <c r="L149" i="17"/>
  <c r="P170" i="21"/>
  <c r="Q170" i="21"/>
  <c r="M169" i="21"/>
  <c r="J169" i="21" s="1"/>
  <c r="I169" i="21" s="1"/>
  <c r="H170" i="21" s="1"/>
  <c r="G171" i="21" s="1"/>
  <c r="L171" i="21" s="1"/>
  <c r="R169" i="21"/>
  <c r="S169" i="21" s="1"/>
  <c r="V250" i="17"/>
  <c r="U250" i="17" s="1"/>
  <c r="T248" i="17"/>
  <c r="N149" i="17"/>
  <c r="O149" i="17"/>
  <c r="F149" i="17"/>
  <c r="W149" i="17" s="1"/>
  <c r="J148" i="17"/>
  <c r="I148" i="17" s="1"/>
  <c r="H149" i="17" s="1"/>
  <c r="G150" i="17" s="1"/>
  <c r="K150" i="17" l="1"/>
  <c r="L150" i="17"/>
  <c r="F171" i="21"/>
  <c r="W171" i="21" s="1"/>
  <c r="K171" i="21"/>
  <c r="O171" i="21"/>
  <c r="N171" i="21"/>
  <c r="M170" i="21"/>
  <c r="J170" i="21" s="1"/>
  <c r="I170" i="21" s="1"/>
  <c r="H171" i="21" s="1"/>
  <c r="G172" i="21" s="1"/>
  <c r="L172" i="21" s="1"/>
  <c r="R170" i="21"/>
  <c r="S170" i="21" s="1"/>
  <c r="V251" i="17"/>
  <c r="U251" i="17" s="1"/>
  <c r="T249" i="17"/>
  <c r="F150" i="17"/>
  <c r="W150" i="17" s="1"/>
  <c r="O150" i="17"/>
  <c r="N150" i="17"/>
  <c r="Q149" i="17"/>
  <c r="M149" i="17" s="1"/>
  <c r="P149" i="17"/>
  <c r="O172" i="21" l="1"/>
  <c r="N172" i="21"/>
  <c r="K172" i="21"/>
  <c r="F172" i="21"/>
  <c r="W172" i="21" s="1"/>
  <c r="Q171" i="21"/>
  <c r="P171" i="21"/>
  <c r="V252" i="17"/>
  <c r="U252" i="17" s="1"/>
  <c r="T250" i="17"/>
  <c r="Q150" i="17"/>
  <c r="M150" i="17" s="1"/>
  <c r="P150" i="17"/>
  <c r="R149" i="17"/>
  <c r="S149" i="17" s="1"/>
  <c r="M171" i="21" l="1"/>
  <c r="J171" i="21" s="1"/>
  <c r="I171" i="21" s="1"/>
  <c r="H172" i="21" s="1"/>
  <c r="G173" i="21" s="1"/>
  <c r="L173" i="21" s="1"/>
  <c r="R171" i="21"/>
  <c r="S171" i="21" s="1"/>
  <c r="P172" i="21"/>
  <c r="Q172" i="21"/>
  <c r="V253" i="17"/>
  <c r="U253" i="17" s="1"/>
  <c r="T251" i="17"/>
  <c r="J149" i="17"/>
  <c r="I149" i="17" s="1"/>
  <c r="H150" i="17" s="1"/>
  <c r="G151" i="17" s="1"/>
  <c r="R150" i="17"/>
  <c r="S150" i="17" s="1"/>
  <c r="K151" i="17" l="1"/>
  <c r="L151" i="17"/>
  <c r="M172" i="21"/>
  <c r="J172" i="21" s="1"/>
  <c r="I172" i="21" s="1"/>
  <c r="H173" i="21" s="1"/>
  <c r="G174" i="21" s="1"/>
  <c r="L174" i="21" s="1"/>
  <c r="R172" i="21"/>
  <c r="S172" i="21" s="1"/>
  <c r="K173" i="21"/>
  <c r="N173" i="21"/>
  <c r="O173" i="21"/>
  <c r="F173" i="21"/>
  <c r="W173" i="21" s="1"/>
  <c r="V254" i="17"/>
  <c r="U254" i="17" s="1"/>
  <c r="T252" i="17"/>
  <c r="F151" i="17"/>
  <c r="W151" i="17" s="1"/>
  <c r="N151" i="17"/>
  <c r="O151" i="17"/>
  <c r="J150" i="17"/>
  <c r="I150" i="17" s="1"/>
  <c r="H151" i="17" s="1"/>
  <c r="G152" i="17" s="1"/>
  <c r="K152" i="17" l="1"/>
  <c r="L152" i="17"/>
  <c r="Q173" i="21"/>
  <c r="P173" i="21"/>
  <c r="N174" i="21"/>
  <c r="K174" i="21"/>
  <c r="O174" i="21"/>
  <c r="F174" i="21"/>
  <c r="W174" i="21" s="1"/>
  <c r="V255" i="17"/>
  <c r="U255" i="17" s="1"/>
  <c r="T253" i="17"/>
  <c r="O152" i="17"/>
  <c r="N152" i="17"/>
  <c r="F152" i="17"/>
  <c r="W152" i="17" s="1"/>
  <c r="P151" i="17"/>
  <c r="Q151" i="17"/>
  <c r="M151" i="17" s="1"/>
  <c r="Q174" i="21" l="1"/>
  <c r="P174" i="21"/>
  <c r="M173" i="21"/>
  <c r="J173" i="21" s="1"/>
  <c r="I173" i="21" s="1"/>
  <c r="H174" i="21" s="1"/>
  <c r="G175" i="21" s="1"/>
  <c r="L175" i="21" s="1"/>
  <c r="R173" i="21"/>
  <c r="S173" i="21" s="1"/>
  <c r="V256" i="17"/>
  <c r="U256" i="17" s="1"/>
  <c r="T254" i="17"/>
  <c r="P152" i="17"/>
  <c r="Q152" i="17"/>
  <c r="M152" i="17" s="1"/>
  <c r="R151" i="17"/>
  <c r="S151" i="17" s="1"/>
  <c r="M174" i="21" l="1"/>
  <c r="J174" i="21" s="1"/>
  <c r="I174" i="21" s="1"/>
  <c r="H175" i="21" s="1"/>
  <c r="G176" i="21" s="1"/>
  <c r="L176" i="21" s="1"/>
  <c r="R174" i="21"/>
  <c r="S174" i="21" s="1"/>
  <c r="N175" i="21"/>
  <c r="K175" i="21"/>
  <c r="F175" i="21"/>
  <c r="W175" i="21" s="1"/>
  <c r="O175" i="21"/>
  <c r="V257" i="17"/>
  <c r="U257" i="17" s="1"/>
  <c r="T255" i="17"/>
  <c r="J151" i="17"/>
  <c r="I151" i="17" s="1"/>
  <c r="H152" i="17" s="1"/>
  <c r="G153" i="17" s="1"/>
  <c r="R152" i="17"/>
  <c r="S152" i="17" s="1"/>
  <c r="K153" i="17" l="1"/>
  <c r="L153" i="17"/>
  <c r="N176" i="21"/>
  <c r="K176" i="21"/>
  <c r="O176" i="21"/>
  <c r="F176" i="21"/>
  <c r="W176" i="21" s="1"/>
  <c r="Q175" i="21"/>
  <c r="P175" i="21"/>
  <c r="V258" i="17"/>
  <c r="U258" i="17" s="1"/>
  <c r="T256" i="17"/>
  <c r="F153" i="17"/>
  <c r="W153" i="17" s="1"/>
  <c r="O153" i="17"/>
  <c r="N153" i="17"/>
  <c r="J152" i="17"/>
  <c r="I152" i="17" s="1"/>
  <c r="H153" i="17" s="1"/>
  <c r="G154" i="17" s="1"/>
  <c r="K154" i="17" l="1"/>
  <c r="L154" i="17"/>
  <c r="M175" i="21"/>
  <c r="J175" i="21" s="1"/>
  <c r="I175" i="21" s="1"/>
  <c r="H176" i="21" s="1"/>
  <c r="G177" i="21" s="1"/>
  <c r="L177" i="21" s="1"/>
  <c r="R175" i="21"/>
  <c r="S175" i="21" s="1"/>
  <c r="P176" i="21"/>
  <c r="Q176" i="21"/>
  <c r="V259" i="17"/>
  <c r="U259" i="17" s="1"/>
  <c r="T257" i="17"/>
  <c r="N154" i="17"/>
  <c r="F154" i="17"/>
  <c r="W154" i="17" s="1"/>
  <c r="O154" i="17"/>
  <c r="Q153" i="17"/>
  <c r="M153" i="17" s="1"/>
  <c r="P153" i="17"/>
  <c r="M176" i="21" l="1"/>
  <c r="J176" i="21" s="1"/>
  <c r="I176" i="21" s="1"/>
  <c r="H177" i="21" s="1"/>
  <c r="G178" i="21" s="1"/>
  <c r="L178" i="21" s="1"/>
  <c r="R176" i="21"/>
  <c r="S176" i="21" s="1"/>
  <c r="F177" i="21"/>
  <c r="W177" i="21" s="1"/>
  <c r="K177" i="21"/>
  <c r="N177" i="21"/>
  <c r="O177" i="21"/>
  <c r="V260" i="17"/>
  <c r="U260" i="17" s="1"/>
  <c r="T258" i="17"/>
  <c r="R153" i="17"/>
  <c r="S153" i="17" s="1"/>
  <c r="Q154" i="17"/>
  <c r="M154" i="17" s="1"/>
  <c r="P154" i="17"/>
  <c r="P177" i="21" l="1"/>
  <c r="Q177" i="21"/>
  <c r="O178" i="21"/>
  <c r="K178" i="21"/>
  <c r="F178" i="21"/>
  <c r="W178" i="21" s="1"/>
  <c r="N178" i="21"/>
  <c r="V261" i="17"/>
  <c r="U261" i="17" s="1"/>
  <c r="T259" i="17"/>
  <c r="J153" i="17"/>
  <c r="I153" i="17" s="1"/>
  <c r="H154" i="17" s="1"/>
  <c r="R154" i="17"/>
  <c r="S154" i="17" s="1"/>
  <c r="M177" i="21" l="1"/>
  <c r="J177" i="21" s="1"/>
  <c r="I177" i="21" s="1"/>
  <c r="H178" i="21" s="1"/>
  <c r="G179" i="21" s="1"/>
  <c r="L179" i="21" s="1"/>
  <c r="R177" i="21"/>
  <c r="S177" i="21" s="1"/>
  <c r="P178" i="21"/>
  <c r="Q178" i="21"/>
  <c r="V262" i="17"/>
  <c r="U262" i="17" s="1"/>
  <c r="T260" i="17"/>
  <c r="G155" i="17"/>
  <c r="J154" i="17"/>
  <c r="I154" i="17" s="1"/>
  <c r="H155" i="17" s="1"/>
  <c r="K155" i="17" l="1"/>
  <c r="L155" i="17"/>
  <c r="M178" i="21"/>
  <c r="J178" i="21" s="1"/>
  <c r="I178" i="21" s="1"/>
  <c r="H179" i="21" s="1"/>
  <c r="G180" i="21" s="1"/>
  <c r="L180" i="21" s="1"/>
  <c r="R178" i="21"/>
  <c r="S178" i="21" s="1"/>
  <c r="F179" i="21"/>
  <c r="W179" i="21" s="1"/>
  <c r="O179" i="21"/>
  <c r="K179" i="21"/>
  <c r="N179" i="21"/>
  <c r="V263" i="17"/>
  <c r="U263" i="17" s="1"/>
  <c r="T261" i="17"/>
  <c r="F155" i="17"/>
  <c r="W155" i="17" s="1"/>
  <c r="G156" i="17"/>
  <c r="O155" i="17"/>
  <c r="N155" i="17"/>
  <c r="K156" i="17" l="1"/>
  <c r="L156" i="17"/>
  <c r="P179" i="21"/>
  <c r="Q179" i="21"/>
  <c r="O180" i="21"/>
  <c r="K180" i="21"/>
  <c r="F180" i="21"/>
  <c r="W180" i="21" s="1"/>
  <c r="N180" i="21"/>
  <c r="V264" i="17"/>
  <c r="U264" i="17" s="1"/>
  <c r="T262" i="17"/>
  <c r="P155" i="17"/>
  <c r="Q155" i="17"/>
  <c r="M155" i="17" s="1"/>
  <c r="O156" i="17"/>
  <c r="N156" i="17"/>
  <c r="F156" i="17"/>
  <c r="W156" i="17" s="1"/>
  <c r="M179" i="21" l="1"/>
  <c r="J179" i="21" s="1"/>
  <c r="I179" i="21" s="1"/>
  <c r="H180" i="21" s="1"/>
  <c r="G181" i="21" s="1"/>
  <c r="L181" i="21" s="1"/>
  <c r="R179" i="21"/>
  <c r="S179" i="21" s="1"/>
  <c r="P180" i="21"/>
  <c r="Q180" i="21"/>
  <c r="V265" i="17"/>
  <c r="U265" i="17" s="1"/>
  <c r="T263" i="17"/>
  <c r="P156" i="17"/>
  <c r="Q156" i="17"/>
  <c r="M156" i="17" s="1"/>
  <c r="R155" i="17"/>
  <c r="S155" i="17" s="1"/>
  <c r="M180" i="21" l="1"/>
  <c r="J180" i="21" s="1"/>
  <c r="I180" i="21" s="1"/>
  <c r="H181" i="21" s="1"/>
  <c r="G182" i="21" s="1"/>
  <c r="L182" i="21" s="1"/>
  <c r="R180" i="21"/>
  <c r="S180" i="21" s="1"/>
  <c r="F181" i="21"/>
  <c r="W181" i="21" s="1"/>
  <c r="O181" i="21"/>
  <c r="K181" i="21"/>
  <c r="N181" i="21"/>
  <c r="V266" i="17"/>
  <c r="U266" i="17" s="1"/>
  <c r="T264" i="17"/>
  <c r="R156" i="17"/>
  <c r="S156" i="17" s="1"/>
  <c r="J155" i="17"/>
  <c r="I155" i="17" s="1"/>
  <c r="H156" i="17" s="1"/>
  <c r="G157" i="17" s="1"/>
  <c r="K157" i="17" l="1"/>
  <c r="L157" i="17"/>
  <c r="K182" i="21"/>
  <c r="F182" i="21"/>
  <c r="W182" i="21" s="1"/>
  <c r="N182" i="21"/>
  <c r="O182" i="21"/>
  <c r="Q181" i="21"/>
  <c r="P181" i="21"/>
  <c r="V267" i="17"/>
  <c r="U267" i="17" s="1"/>
  <c r="T265" i="17"/>
  <c r="N157" i="17"/>
  <c r="O157" i="17"/>
  <c r="F157" i="17"/>
  <c r="W157" i="17" s="1"/>
  <c r="J156" i="17"/>
  <c r="I156" i="17" s="1"/>
  <c r="H157" i="17" s="1"/>
  <c r="G158" i="17" s="1"/>
  <c r="K158" i="17" l="1"/>
  <c r="L158" i="17"/>
  <c r="M181" i="21"/>
  <c r="J181" i="21" s="1"/>
  <c r="I181" i="21" s="1"/>
  <c r="H182" i="21" s="1"/>
  <c r="G183" i="21" s="1"/>
  <c r="L183" i="21" s="1"/>
  <c r="R181" i="21"/>
  <c r="S181" i="21" s="1"/>
  <c r="P182" i="21"/>
  <c r="Q182" i="21"/>
  <c r="V268" i="17"/>
  <c r="U268" i="17" s="1"/>
  <c r="T266" i="17"/>
  <c r="N158" i="17"/>
  <c r="F158" i="17"/>
  <c r="W158" i="17" s="1"/>
  <c r="O158" i="17"/>
  <c r="Q157" i="17"/>
  <c r="M157" i="17" s="1"/>
  <c r="P157" i="17"/>
  <c r="M182" i="21" l="1"/>
  <c r="J182" i="21" s="1"/>
  <c r="I182" i="21" s="1"/>
  <c r="H183" i="21" s="1"/>
  <c r="G184" i="21" s="1"/>
  <c r="L184" i="21" s="1"/>
  <c r="R182" i="21"/>
  <c r="S182" i="21" s="1"/>
  <c r="N183" i="21"/>
  <c r="K183" i="21"/>
  <c r="F183" i="21"/>
  <c r="W183" i="21" s="1"/>
  <c r="O183" i="21"/>
  <c r="V269" i="17"/>
  <c r="U269" i="17" s="1"/>
  <c r="T267" i="17"/>
  <c r="R157" i="17"/>
  <c r="S157" i="17" s="1"/>
  <c r="P158" i="17"/>
  <c r="Q158" i="17"/>
  <c r="M158" i="17" s="1"/>
  <c r="O184" i="21" l="1"/>
  <c r="K184" i="21"/>
  <c r="N184" i="21"/>
  <c r="F184" i="21"/>
  <c r="W184" i="21" s="1"/>
  <c r="P183" i="21"/>
  <c r="Q183" i="21"/>
  <c r="V270" i="17"/>
  <c r="U270" i="17" s="1"/>
  <c r="T268" i="17"/>
  <c r="J157" i="17"/>
  <c r="I157" i="17" s="1"/>
  <c r="H158" i="17" s="1"/>
  <c r="G159" i="17" s="1"/>
  <c r="R158" i="17"/>
  <c r="S158" i="17" s="1"/>
  <c r="K159" i="17" l="1"/>
  <c r="L159" i="17"/>
  <c r="M183" i="21"/>
  <c r="J183" i="21" s="1"/>
  <c r="I183" i="21" s="1"/>
  <c r="H184" i="21" s="1"/>
  <c r="G185" i="21" s="1"/>
  <c r="L185" i="21" s="1"/>
  <c r="R183" i="21"/>
  <c r="S183" i="21" s="1"/>
  <c r="P184" i="21"/>
  <c r="Q184" i="21"/>
  <c r="V271" i="17"/>
  <c r="U271" i="17" s="1"/>
  <c r="T269" i="17"/>
  <c r="O159" i="17"/>
  <c r="N159" i="17"/>
  <c r="F159" i="17"/>
  <c r="W159" i="17" s="1"/>
  <c r="J158" i="17"/>
  <c r="I158" i="17" s="1"/>
  <c r="H159" i="17" s="1"/>
  <c r="G160" i="17" s="1"/>
  <c r="K160" i="17" l="1"/>
  <c r="L160" i="17"/>
  <c r="M184" i="21"/>
  <c r="J184" i="21" s="1"/>
  <c r="I184" i="21" s="1"/>
  <c r="H185" i="21" s="1"/>
  <c r="G186" i="21" s="1"/>
  <c r="L186" i="21" s="1"/>
  <c r="R184" i="21"/>
  <c r="S184" i="21" s="1"/>
  <c r="N185" i="21"/>
  <c r="K185" i="21"/>
  <c r="F185" i="21"/>
  <c r="W185" i="21" s="1"/>
  <c r="O185" i="21"/>
  <c r="V272" i="17"/>
  <c r="U272" i="17" s="1"/>
  <c r="T270" i="17"/>
  <c r="F160" i="17"/>
  <c r="W160" i="17" s="1"/>
  <c r="N160" i="17"/>
  <c r="O160" i="17"/>
  <c r="P159" i="17"/>
  <c r="Q159" i="17"/>
  <c r="M159" i="17" s="1"/>
  <c r="K186" i="21" l="1"/>
  <c r="O186" i="21"/>
  <c r="F186" i="21"/>
  <c r="W186" i="21" s="1"/>
  <c r="N186" i="21"/>
  <c r="Q185" i="21"/>
  <c r="P185" i="21"/>
  <c r="V273" i="17"/>
  <c r="U273" i="17" s="1"/>
  <c r="T271" i="17"/>
  <c r="Q160" i="17"/>
  <c r="M160" i="17" s="1"/>
  <c r="P160" i="17"/>
  <c r="R159" i="17"/>
  <c r="S159" i="17" s="1"/>
  <c r="M185" i="21" l="1"/>
  <c r="J185" i="21" s="1"/>
  <c r="I185" i="21" s="1"/>
  <c r="H186" i="21" s="1"/>
  <c r="G187" i="21" s="1"/>
  <c r="L187" i="21" s="1"/>
  <c r="R185" i="21"/>
  <c r="S185" i="21" s="1"/>
  <c r="Q186" i="21"/>
  <c r="P186" i="21"/>
  <c r="V274" i="17"/>
  <c r="U274" i="17" s="1"/>
  <c r="T272" i="17"/>
  <c r="J159" i="17"/>
  <c r="I159" i="17" s="1"/>
  <c r="H160" i="17" s="1"/>
  <c r="G161" i="17" s="1"/>
  <c r="R160" i="17"/>
  <c r="S160" i="17" s="1"/>
  <c r="K161" i="17" l="1"/>
  <c r="L161" i="17"/>
  <c r="M186" i="21"/>
  <c r="J186" i="21" s="1"/>
  <c r="I186" i="21" s="1"/>
  <c r="H187" i="21" s="1"/>
  <c r="G188" i="21" s="1"/>
  <c r="L188" i="21" s="1"/>
  <c r="R186" i="21"/>
  <c r="S186" i="21" s="1"/>
  <c r="F187" i="21"/>
  <c r="W187" i="21" s="1"/>
  <c r="N187" i="21"/>
  <c r="K187" i="21"/>
  <c r="O187" i="21"/>
  <c r="V275" i="17"/>
  <c r="U275" i="17" s="1"/>
  <c r="T273" i="17"/>
  <c r="F161" i="17"/>
  <c r="W161" i="17" s="1"/>
  <c r="O161" i="17"/>
  <c r="N161" i="17"/>
  <c r="J160" i="17"/>
  <c r="I160" i="17" s="1"/>
  <c r="H161" i="17" s="1"/>
  <c r="G162" i="17" s="1"/>
  <c r="K162" i="17" l="1"/>
  <c r="L162" i="17"/>
  <c r="Q187" i="21"/>
  <c r="P187" i="21"/>
  <c r="O188" i="21"/>
  <c r="N188" i="21"/>
  <c r="K188" i="21"/>
  <c r="F188" i="21"/>
  <c r="W188" i="21" s="1"/>
  <c r="V276" i="17"/>
  <c r="U276" i="17" s="1"/>
  <c r="T274" i="17"/>
  <c r="O162" i="17"/>
  <c r="F162" i="17"/>
  <c r="W162" i="17" s="1"/>
  <c r="N162" i="17"/>
  <c r="Q161" i="17"/>
  <c r="M161" i="17" s="1"/>
  <c r="P161" i="17"/>
  <c r="P188" i="21" l="1"/>
  <c r="Q188" i="21"/>
  <c r="M187" i="21"/>
  <c r="J187" i="21" s="1"/>
  <c r="I187" i="21" s="1"/>
  <c r="H188" i="21" s="1"/>
  <c r="G189" i="21" s="1"/>
  <c r="L189" i="21" s="1"/>
  <c r="R187" i="21"/>
  <c r="S187" i="21" s="1"/>
  <c r="V277" i="17"/>
  <c r="U277" i="17" s="1"/>
  <c r="T275" i="17"/>
  <c r="R161" i="17"/>
  <c r="S161" i="17" s="1"/>
  <c r="P162" i="17"/>
  <c r="Q162" i="17"/>
  <c r="M162" i="17" s="1"/>
  <c r="M188" i="21" l="1"/>
  <c r="J188" i="21" s="1"/>
  <c r="I188" i="21" s="1"/>
  <c r="H189" i="21" s="1"/>
  <c r="G190" i="21" s="1"/>
  <c r="L190" i="21" s="1"/>
  <c r="R188" i="21"/>
  <c r="S188" i="21" s="1"/>
  <c r="F189" i="21"/>
  <c r="W189" i="21" s="1"/>
  <c r="K189" i="21"/>
  <c r="N189" i="21"/>
  <c r="O189" i="21"/>
  <c r="V278" i="17"/>
  <c r="U278" i="17" s="1"/>
  <c r="T276" i="17"/>
  <c r="J161" i="17"/>
  <c r="I161" i="17" s="1"/>
  <c r="H162" i="17" s="1"/>
  <c r="G163" i="17" s="1"/>
  <c r="R162" i="17"/>
  <c r="S162" i="17" s="1"/>
  <c r="K163" i="17" l="1"/>
  <c r="L163" i="17"/>
  <c r="Q189" i="21"/>
  <c r="P189" i="21"/>
  <c r="N190" i="21"/>
  <c r="K190" i="21"/>
  <c r="F190" i="21"/>
  <c r="W190" i="21" s="1"/>
  <c r="O190" i="21"/>
  <c r="V279" i="17"/>
  <c r="U279" i="17" s="1"/>
  <c r="T277" i="17"/>
  <c r="F163" i="17"/>
  <c r="W163" i="17" s="1"/>
  <c r="O163" i="17"/>
  <c r="N163" i="17"/>
  <c r="J162" i="17"/>
  <c r="I162" i="17" s="1"/>
  <c r="H163" i="17" s="1"/>
  <c r="G164" i="17" s="1"/>
  <c r="K164" i="17" l="1"/>
  <c r="L164" i="17"/>
  <c r="Q190" i="21"/>
  <c r="P190" i="21"/>
  <c r="M189" i="21"/>
  <c r="J189" i="21" s="1"/>
  <c r="I189" i="21" s="1"/>
  <c r="H190" i="21" s="1"/>
  <c r="G191" i="21" s="1"/>
  <c r="L191" i="21" s="1"/>
  <c r="R189" i="21"/>
  <c r="S189" i="21" s="1"/>
  <c r="V280" i="17"/>
  <c r="U280" i="17" s="1"/>
  <c r="T278" i="17"/>
  <c r="F164" i="17"/>
  <c r="W164" i="17" s="1"/>
  <c r="O164" i="17"/>
  <c r="N164" i="17"/>
  <c r="P163" i="17"/>
  <c r="Q163" i="17"/>
  <c r="M163" i="17" s="1"/>
  <c r="K191" i="21" l="1"/>
  <c r="O191" i="21"/>
  <c r="N191" i="21"/>
  <c r="F191" i="21"/>
  <c r="W191" i="21" s="1"/>
  <c r="M190" i="21"/>
  <c r="J190" i="21" s="1"/>
  <c r="I190" i="21" s="1"/>
  <c r="H191" i="21" s="1"/>
  <c r="G192" i="21" s="1"/>
  <c r="L192" i="21" s="1"/>
  <c r="R190" i="21"/>
  <c r="S190" i="21" s="1"/>
  <c r="V281" i="17"/>
  <c r="T279" i="17"/>
  <c r="P164" i="17"/>
  <c r="Q164" i="17"/>
  <c r="M164" i="17" s="1"/>
  <c r="R163" i="17"/>
  <c r="S163" i="17" s="1"/>
  <c r="K192" i="21" l="1"/>
  <c r="F192" i="21"/>
  <c r="W192" i="21" s="1"/>
  <c r="O192" i="21"/>
  <c r="N192" i="21"/>
  <c r="Q191" i="21"/>
  <c r="P191" i="21"/>
  <c r="U281" i="17"/>
  <c r="T281" i="17" s="1"/>
  <c r="V282" i="17"/>
  <c r="T280" i="17"/>
  <c r="J163" i="17"/>
  <c r="I163" i="17" s="1"/>
  <c r="H164" i="17" s="1"/>
  <c r="G165" i="17" s="1"/>
  <c r="R164" i="17"/>
  <c r="S164" i="17" s="1"/>
  <c r="K165" i="17" l="1"/>
  <c r="L165" i="17"/>
  <c r="Q192" i="21"/>
  <c r="P192" i="21"/>
  <c r="M191" i="21"/>
  <c r="J191" i="21" s="1"/>
  <c r="I191" i="21" s="1"/>
  <c r="H192" i="21" s="1"/>
  <c r="G193" i="21" s="1"/>
  <c r="L193" i="21" s="1"/>
  <c r="R191" i="21"/>
  <c r="S191" i="21" s="1"/>
  <c r="U282" i="17"/>
  <c r="T282" i="17" s="1"/>
  <c r="V283" i="17"/>
  <c r="O165" i="17"/>
  <c r="N165" i="17"/>
  <c r="F165" i="17"/>
  <c r="W165" i="17" s="1"/>
  <c r="J164" i="17"/>
  <c r="I164" i="17" s="1"/>
  <c r="H165" i="17" s="1"/>
  <c r="G166" i="17" s="1"/>
  <c r="K166" i="17" l="1"/>
  <c r="L166" i="17"/>
  <c r="F193" i="21"/>
  <c r="W193" i="21" s="1"/>
  <c r="O193" i="21"/>
  <c r="K193" i="21"/>
  <c r="N193" i="21"/>
  <c r="M192" i="21"/>
  <c r="J192" i="21" s="1"/>
  <c r="I192" i="21" s="1"/>
  <c r="H193" i="21" s="1"/>
  <c r="G194" i="21" s="1"/>
  <c r="L194" i="21" s="1"/>
  <c r="R192" i="21"/>
  <c r="S192" i="21" s="1"/>
  <c r="U283" i="17"/>
  <c r="T283" i="17" s="1"/>
  <c r="V284" i="17"/>
  <c r="O166" i="17"/>
  <c r="F166" i="17"/>
  <c r="W166" i="17" s="1"/>
  <c r="N166" i="17"/>
  <c r="Q165" i="17"/>
  <c r="M165" i="17" s="1"/>
  <c r="P165" i="17"/>
  <c r="O194" i="21" l="1"/>
  <c r="K194" i="21"/>
  <c r="N194" i="21"/>
  <c r="F194" i="21"/>
  <c r="W194" i="21" s="1"/>
  <c r="Q193" i="21"/>
  <c r="P193" i="21"/>
  <c r="U284" i="17"/>
  <c r="T284" i="17" s="1"/>
  <c r="V285" i="17"/>
  <c r="R165" i="17"/>
  <c r="S165" i="17" s="1"/>
  <c r="P166" i="17"/>
  <c r="Q166" i="17"/>
  <c r="M166" i="17" s="1"/>
  <c r="M193" i="21" l="1"/>
  <c r="J193" i="21" s="1"/>
  <c r="I193" i="21" s="1"/>
  <c r="H194" i="21" s="1"/>
  <c r="G195" i="21" s="1"/>
  <c r="L195" i="21" s="1"/>
  <c r="R193" i="21"/>
  <c r="S193" i="21" s="1"/>
  <c r="Q194" i="21"/>
  <c r="P194" i="21"/>
  <c r="U285" i="17"/>
  <c r="T285" i="17" s="1"/>
  <c r="V286" i="17"/>
  <c r="R166" i="17"/>
  <c r="S166" i="17" s="1"/>
  <c r="J165" i="17"/>
  <c r="I165" i="17" s="1"/>
  <c r="H166" i="17" s="1"/>
  <c r="G167" i="17" s="1"/>
  <c r="K167" i="17" l="1"/>
  <c r="L167" i="17"/>
  <c r="M194" i="21"/>
  <c r="J194" i="21" s="1"/>
  <c r="I194" i="21" s="1"/>
  <c r="H195" i="21" s="1"/>
  <c r="G196" i="21" s="1"/>
  <c r="L196" i="21" s="1"/>
  <c r="R194" i="21"/>
  <c r="S194" i="21" s="1"/>
  <c r="K195" i="21"/>
  <c r="N195" i="21"/>
  <c r="F195" i="21"/>
  <c r="W195" i="21" s="1"/>
  <c r="O195" i="21"/>
  <c r="U286" i="17"/>
  <c r="T286" i="17" s="1"/>
  <c r="V287" i="17"/>
  <c r="O167" i="17"/>
  <c r="N167" i="17"/>
  <c r="F167" i="17"/>
  <c r="W167" i="17" s="1"/>
  <c r="J166" i="17"/>
  <c r="I166" i="17" s="1"/>
  <c r="H167" i="17" s="1"/>
  <c r="G168" i="17" s="1"/>
  <c r="K168" i="17" l="1"/>
  <c r="L168" i="17"/>
  <c r="P195" i="21"/>
  <c r="Q195" i="21"/>
  <c r="O196" i="21"/>
  <c r="K196" i="21"/>
  <c r="N196" i="21"/>
  <c r="F196" i="21"/>
  <c r="W196" i="21" s="1"/>
  <c r="U287" i="17"/>
  <c r="T287" i="17" s="1"/>
  <c r="V288" i="17"/>
  <c r="F168" i="17"/>
  <c r="W168" i="17" s="1"/>
  <c r="N168" i="17"/>
  <c r="O168" i="17"/>
  <c r="Q167" i="17"/>
  <c r="M167" i="17" s="1"/>
  <c r="P167" i="17"/>
  <c r="M195" i="21" l="1"/>
  <c r="J195" i="21" s="1"/>
  <c r="I195" i="21" s="1"/>
  <c r="H196" i="21" s="1"/>
  <c r="G197" i="21" s="1"/>
  <c r="L197" i="21" s="1"/>
  <c r="R195" i="21"/>
  <c r="S195" i="21" s="1"/>
  <c r="P196" i="21"/>
  <c r="Q196" i="21"/>
  <c r="U288" i="17"/>
  <c r="T288" i="17" s="1"/>
  <c r="V289" i="17"/>
  <c r="R167" i="17"/>
  <c r="S167" i="17" s="1"/>
  <c r="P168" i="17"/>
  <c r="Q168" i="17"/>
  <c r="M168" i="17" s="1"/>
  <c r="M196" i="21" l="1"/>
  <c r="J196" i="21" s="1"/>
  <c r="I196" i="21" s="1"/>
  <c r="H197" i="21" s="1"/>
  <c r="G198" i="21" s="1"/>
  <c r="L198" i="21" s="1"/>
  <c r="R196" i="21"/>
  <c r="S196" i="21" s="1"/>
  <c r="F197" i="21"/>
  <c r="W197" i="21" s="1"/>
  <c r="N197" i="21"/>
  <c r="K197" i="21"/>
  <c r="O197" i="21"/>
  <c r="U289" i="17"/>
  <c r="T289" i="17" s="1"/>
  <c r="V290" i="17"/>
  <c r="J167" i="17"/>
  <c r="I167" i="17" s="1"/>
  <c r="H168" i="17" s="1"/>
  <c r="G169" i="17" s="1"/>
  <c r="R168" i="17"/>
  <c r="S168" i="17" s="1"/>
  <c r="K169" i="17" l="1"/>
  <c r="L169" i="17"/>
  <c r="P197" i="21"/>
  <c r="Q197" i="21"/>
  <c r="N198" i="21"/>
  <c r="K198" i="21"/>
  <c r="O198" i="21"/>
  <c r="F198" i="21"/>
  <c r="W198" i="21" s="1"/>
  <c r="U290" i="17"/>
  <c r="T290" i="17" s="1"/>
  <c r="V291" i="17"/>
  <c r="O169" i="17"/>
  <c r="N169" i="17"/>
  <c r="F169" i="17"/>
  <c r="W169" i="17" s="1"/>
  <c r="J168" i="17"/>
  <c r="I168" i="17" s="1"/>
  <c r="H169" i="17" s="1"/>
  <c r="G170" i="17" s="1"/>
  <c r="K170" i="17" l="1"/>
  <c r="L170" i="17"/>
  <c r="M197" i="21"/>
  <c r="J197" i="21" s="1"/>
  <c r="I197" i="21" s="1"/>
  <c r="H198" i="21" s="1"/>
  <c r="G199" i="21" s="1"/>
  <c r="L199" i="21" s="1"/>
  <c r="R197" i="21"/>
  <c r="S197" i="21" s="1"/>
  <c r="Q198" i="21"/>
  <c r="P198" i="21"/>
  <c r="U291" i="17"/>
  <c r="T291" i="17" s="1"/>
  <c r="V292" i="17"/>
  <c r="F170" i="17"/>
  <c r="W170" i="17" s="1"/>
  <c r="N170" i="17"/>
  <c r="O170" i="17"/>
  <c r="Q169" i="17"/>
  <c r="M169" i="17" s="1"/>
  <c r="P169" i="17"/>
  <c r="M198" i="21" l="1"/>
  <c r="J198" i="21" s="1"/>
  <c r="I198" i="21" s="1"/>
  <c r="H199" i="21" s="1"/>
  <c r="G200" i="21" s="1"/>
  <c r="L200" i="21" s="1"/>
  <c r="R198" i="21"/>
  <c r="S198" i="21" s="1"/>
  <c r="K199" i="21"/>
  <c r="N199" i="21"/>
  <c r="O199" i="21"/>
  <c r="F199" i="21"/>
  <c r="W199" i="21" s="1"/>
  <c r="U292" i="17"/>
  <c r="T292" i="17" s="1"/>
  <c r="V293" i="17"/>
  <c r="R169" i="17"/>
  <c r="S169" i="17" s="1"/>
  <c r="P170" i="17"/>
  <c r="Q170" i="17"/>
  <c r="M170" i="17" s="1"/>
  <c r="Q199" i="21" l="1"/>
  <c r="P199" i="21"/>
  <c r="N200" i="21"/>
  <c r="K200" i="21"/>
  <c r="O200" i="21"/>
  <c r="F200" i="21"/>
  <c r="W200" i="21" s="1"/>
  <c r="U293" i="17"/>
  <c r="T293" i="17" s="1"/>
  <c r="V294" i="17"/>
  <c r="R170" i="17"/>
  <c r="S170" i="17" s="1"/>
  <c r="J169" i="17"/>
  <c r="I169" i="17" s="1"/>
  <c r="H170" i="17" s="1"/>
  <c r="G171" i="17" s="1"/>
  <c r="K171" i="17" l="1"/>
  <c r="L171" i="17"/>
  <c r="Q200" i="21"/>
  <c r="P200" i="21"/>
  <c r="M199" i="21"/>
  <c r="J199" i="21" s="1"/>
  <c r="I199" i="21" s="1"/>
  <c r="H200" i="21" s="1"/>
  <c r="G201" i="21" s="1"/>
  <c r="L201" i="21" s="1"/>
  <c r="R199" i="21"/>
  <c r="S199" i="21" s="1"/>
  <c r="U294" i="17"/>
  <c r="T294" i="17" s="1"/>
  <c r="V295" i="17"/>
  <c r="N171" i="17"/>
  <c r="F171" i="17"/>
  <c r="W171" i="17" s="1"/>
  <c r="O171" i="17"/>
  <c r="J170" i="17"/>
  <c r="I170" i="17" s="1"/>
  <c r="H171" i="17" s="1"/>
  <c r="G172" i="17" s="1"/>
  <c r="K172" i="17" l="1"/>
  <c r="L172" i="17"/>
  <c r="M200" i="21"/>
  <c r="J200" i="21" s="1"/>
  <c r="I200" i="21" s="1"/>
  <c r="H201" i="21" s="1"/>
  <c r="G202" i="21" s="1"/>
  <c r="L202" i="21" s="1"/>
  <c r="R200" i="21"/>
  <c r="S200" i="21" s="1"/>
  <c r="O201" i="21"/>
  <c r="K201" i="21"/>
  <c r="F201" i="21"/>
  <c r="W201" i="21" s="1"/>
  <c r="N201" i="21"/>
  <c r="U295" i="17"/>
  <c r="T295" i="17" s="1"/>
  <c r="V296" i="17"/>
  <c r="F172" i="17"/>
  <c r="W172" i="17" s="1"/>
  <c r="O172" i="17"/>
  <c r="N172" i="17"/>
  <c r="P171" i="17"/>
  <c r="Q171" i="17"/>
  <c r="M171" i="17" s="1"/>
  <c r="O202" i="21" l="1"/>
  <c r="K202" i="21"/>
  <c r="N202" i="21"/>
  <c r="F202" i="21"/>
  <c r="W202" i="21" s="1"/>
  <c r="Q201" i="21"/>
  <c r="P201" i="21"/>
  <c r="U296" i="17"/>
  <c r="T296" i="17" s="1"/>
  <c r="V297" i="17"/>
  <c r="P172" i="17"/>
  <c r="Q172" i="17"/>
  <c r="M172" i="17" s="1"/>
  <c r="R171" i="17"/>
  <c r="S171" i="17" s="1"/>
  <c r="Q202" i="21" l="1"/>
  <c r="P202" i="21"/>
  <c r="M201" i="21"/>
  <c r="J201" i="21" s="1"/>
  <c r="I201" i="21" s="1"/>
  <c r="H202" i="21" s="1"/>
  <c r="G203" i="21" s="1"/>
  <c r="L203" i="21" s="1"/>
  <c r="R201" i="21"/>
  <c r="S201" i="21" s="1"/>
  <c r="U297" i="17"/>
  <c r="T297" i="17" s="1"/>
  <c r="V298" i="17"/>
  <c r="J171" i="17"/>
  <c r="I171" i="17" s="1"/>
  <c r="H172" i="17" s="1"/>
  <c r="G173" i="17" s="1"/>
  <c r="R172" i="17"/>
  <c r="S172" i="17" s="1"/>
  <c r="K173" i="17" l="1"/>
  <c r="L173" i="17"/>
  <c r="O203" i="21"/>
  <c r="K203" i="21"/>
  <c r="F203" i="21"/>
  <c r="W203" i="21" s="1"/>
  <c r="N203" i="21"/>
  <c r="M202" i="21"/>
  <c r="J202" i="21" s="1"/>
  <c r="I202" i="21" s="1"/>
  <c r="H203" i="21" s="1"/>
  <c r="G204" i="21" s="1"/>
  <c r="L204" i="21" s="1"/>
  <c r="R202" i="21"/>
  <c r="S202" i="21" s="1"/>
  <c r="U298" i="17"/>
  <c r="T298" i="17" s="1"/>
  <c r="V299" i="17"/>
  <c r="N173" i="17"/>
  <c r="F173" i="17"/>
  <c r="W173" i="17" s="1"/>
  <c r="O173" i="17"/>
  <c r="J172" i="17"/>
  <c r="I172" i="17" s="1"/>
  <c r="H173" i="17" s="1"/>
  <c r="G174" i="17" s="1"/>
  <c r="K174" i="17" l="1"/>
  <c r="L174" i="17"/>
  <c r="O204" i="21"/>
  <c r="K204" i="21"/>
  <c r="N204" i="21"/>
  <c r="F204" i="21"/>
  <c r="W204" i="21" s="1"/>
  <c r="Q203" i="21"/>
  <c r="P203" i="21"/>
  <c r="U299" i="17"/>
  <c r="T299" i="17" s="1"/>
  <c r="V300" i="17"/>
  <c r="F174" i="17"/>
  <c r="W174" i="17" s="1"/>
  <c r="O174" i="17"/>
  <c r="N174" i="17"/>
  <c r="P173" i="17"/>
  <c r="Q173" i="17"/>
  <c r="M173" i="17" s="1"/>
  <c r="M203" i="21" l="1"/>
  <c r="J203" i="21" s="1"/>
  <c r="I203" i="21" s="1"/>
  <c r="H204" i="21" s="1"/>
  <c r="G205" i="21" s="1"/>
  <c r="L205" i="21" s="1"/>
  <c r="R203" i="21"/>
  <c r="S203" i="21" s="1"/>
  <c r="P204" i="21"/>
  <c r="Q204" i="21"/>
  <c r="U300" i="17"/>
  <c r="T300" i="17" s="1"/>
  <c r="V301" i="17"/>
  <c r="P174" i="17"/>
  <c r="Q174" i="17"/>
  <c r="M174" i="17" s="1"/>
  <c r="R173" i="17"/>
  <c r="S173" i="17" s="1"/>
  <c r="M204" i="21" l="1"/>
  <c r="J204" i="21" s="1"/>
  <c r="I204" i="21" s="1"/>
  <c r="H205" i="21" s="1"/>
  <c r="G206" i="21" s="1"/>
  <c r="L206" i="21" s="1"/>
  <c r="R204" i="21"/>
  <c r="S204" i="21" s="1"/>
  <c r="F205" i="21"/>
  <c r="W205" i="21" s="1"/>
  <c r="K205" i="21"/>
  <c r="O205" i="21"/>
  <c r="N205" i="21"/>
  <c r="U301" i="17"/>
  <c r="T301" i="17" s="1"/>
  <c r="V302" i="17"/>
  <c r="R174" i="17"/>
  <c r="S174" i="17" s="1"/>
  <c r="J173" i="17"/>
  <c r="I173" i="17" s="1"/>
  <c r="H174" i="17" s="1"/>
  <c r="G175" i="17" s="1"/>
  <c r="K175" i="17" l="1"/>
  <c r="L175" i="17"/>
  <c r="N206" i="21"/>
  <c r="K206" i="21"/>
  <c r="F206" i="21"/>
  <c r="W206" i="21" s="1"/>
  <c r="O206" i="21"/>
  <c r="P205" i="21"/>
  <c r="Q205" i="21"/>
  <c r="U302" i="17"/>
  <c r="T302" i="17" s="1"/>
  <c r="O175" i="17"/>
  <c r="F175" i="17"/>
  <c r="W175" i="17" s="1"/>
  <c r="N175" i="17"/>
  <c r="J174" i="17"/>
  <c r="I174" i="17" s="1"/>
  <c r="H175" i="17" s="1"/>
  <c r="G176" i="17" s="1"/>
  <c r="K176" i="17" l="1"/>
  <c r="L176" i="17"/>
  <c r="P206" i="21"/>
  <c r="Q206" i="21"/>
  <c r="M205" i="21"/>
  <c r="J205" i="21" s="1"/>
  <c r="I205" i="21" s="1"/>
  <c r="H206" i="21" s="1"/>
  <c r="G207" i="21" s="1"/>
  <c r="L207" i="21" s="1"/>
  <c r="R205" i="21"/>
  <c r="S205" i="21" s="1"/>
  <c r="N176" i="17"/>
  <c r="O176" i="17"/>
  <c r="F176" i="17"/>
  <c r="W176" i="17" s="1"/>
  <c r="P175" i="17"/>
  <c r="Q175" i="17"/>
  <c r="M175" i="17" s="1"/>
  <c r="O207" i="21" l="1"/>
  <c r="K207" i="21"/>
  <c r="F207" i="21"/>
  <c r="W207" i="21" s="1"/>
  <c r="N207" i="21"/>
  <c r="M206" i="21"/>
  <c r="J206" i="21" s="1"/>
  <c r="I206" i="21" s="1"/>
  <c r="H207" i="21" s="1"/>
  <c r="G208" i="21" s="1"/>
  <c r="L208" i="21" s="1"/>
  <c r="R206" i="21"/>
  <c r="S206" i="21" s="1"/>
  <c r="Q176" i="17"/>
  <c r="M176" i="17" s="1"/>
  <c r="P176" i="17"/>
  <c r="R175" i="17"/>
  <c r="S175" i="17" s="1"/>
  <c r="F208" i="21" l="1"/>
  <c r="W208" i="21" s="1"/>
  <c r="K208" i="21"/>
  <c r="O208" i="21"/>
  <c r="N208" i="21"/>
  <c r="Q207" i="21"/>
  <c r="P207" i="21"/>
  <c r="J175" i="17"/>
  <c r="I175" i="17" s="1"/>
  <c r="H176" i="17" s="1"/>
  <c r="G177" i="17" s="1"/>
  <c r="R176" i="17"/>
  <c r="S176" i="17" s="1"/>
  <c r="K177" i="17" l="1"/>
  <c r="L177" i="17"/>
  <c r="M207" i="21"/>
  <c r="J207" i="21" s="1"/>
  <c r="I207" i="21" s="1"/>
  <c r="H208" i="21" s="1"/>
  <c r="G209" i="21" s="1"/>
  <c r="L209" i="21" s="1"/>
  <c r="R207" i="21"/>
  <c r="S207" i="21" s="1"/>
  <c r="Q208" i="21"/>
  <c r="P208" i="21"/>
  <c r="O177" i="17"/>
  <c r="F177" i="17"/>
  <c r="W177" i="17" s="1"/>
  <c r="N177" i="17"/>
  <c r="J176" i="17"/>
  <c r="I176" i="17" s="1"/>
  <c r="H177" i="17" s="1"/>
  <c r="G178" i="17" s="1"/>
  <c r="K178" i="17" l="1"/>
  <c r="L178" i="17"/>
  <c r="M208" i="21"/>
  <c r="J208" i="21" s="1"/>
  <c r="I208" i="21" s="1"/>
  <c r="H209" i="21" s="1"/>
  <c r="G210" i="21" s="1"/>
  <c r="L210" i="21" s="1"/>
  <c r="R208" i="21"/>
  <c r="S208" i="21" s="1"/>
  <c r="F209" i="21"/>
  <c r="W209" i="21" s="1"/>
  <c r="K209" i="21"/>
  <c r="O209" i="21"/>
  <c r="N209" i="21"/>
  <c r="O178" i="17"/>
  <c r="F178" i="17"/>
  <c r="W178" i="17" s="1"/>
  <c r="N178" i="17"/>
  <c r="Q177" i="17"/>
  <c r="M177" i="17" s="1"/>
  <c r="P177" i="17"/>
  <c r="O210" i="21" l="1"/>
  <c r="K210" i="21"/>
  <c r="N210" i="21"/>
  <c r="F210" i="21"/>
  <c r="W210" i="21" s="1"/>
  <c r="P209" i="21"/>
  <c r="Q209" i="21"/>
  <c r="R177" i="17"/>
  <c r="S177" i="17" s="1"/>
  <c r="Q178" i="17"/>
  <c r="M178" i="17" s="1"/>
  <c r="P178" i="17"/>
  <c r="P210" i="21" l="1"/>
  <c r="Q210" i="21"/>
  <c r="M209" i="21"/>
  <c r="J209" i="21" s="1"/>
  <c r="I209" i="21" s="1"/>
  <c r="H210" i="21" s="1"/>
  <c r="G211" i="21" s="1"/>
  <c r="L211" i="21" s="1"/>
  <c r="R209" i="21"/>
  <c r="S209" i="21" s="1"/>
  <c r="J177" i="17"/>
  <c r="I177" i="17" s="1"/>
  <c r="H178" i="17" s="1"/>
  <c r="G179" i="17" s="1"/>
  <c r="R178" i="17"/>
  <c r="S178" i="17" s="1"/>
  <c r="K179" i="17" l="1"/>
  <c r="L179" i="17"/>
  <c r="K211" i="21"/>
  <c r="N211" i="21"/>
  <c r="O211" i="21"/>
  <c r="F211" i="21"/>
  <c r="W211" i="21" s="1"/>
  <c r="M210" i="21"/>
  <c r="J210" i="21" s="1"/>
  <c r="I210" i="21" s="1"/>
  <c r="H211" i="21" s="1"/>
  <c r="G212" i="21" s="1"/>
  <c r="L212" i="21" s="1"/>
  <c r="R210" i="21"/>
  <c r="S210" i="21" s="1"/>
  <c r="F179" i="17"/>
  <c r="W179" i="17" s="1"/>
  <c r="N179" i="17"/>
  <c r="O179" i="17"/>
  <c r="J178" i="17"/>
  <c r="I178" i="17" s="1"/>
  <c r="H179" i="17" s="1"/>
  <c r="G180" i="17" s="1"/>
  <c r="K180" i="17" l="1"/>
  <c r="L180" i="17"/>
  <c r="O212" i="21"/>
  <c r="K212" i="21"/>
  <c r="N212" i="21"/>
  <c r="F212" i="21"/>
  <c r="W212" i="21" s="1"/>
  <c r="P211" i="21"/>
  <c r="Q211" i="21"/>
  <c r="N180" i="17"/>
  <c r="F180" i="17"/>
  <c r="W180" i="17" s="1"/>
  <c r="O180" i="17"/>
  <c r="Q179" i="17"/>
  <c r="M179" i="17" s="1"/>
  <c r="P179" i="17"/>
  <c r="P212" i="21" l="1"/>
  <c r="Q212" i="21"/>
  <c r="M211" i="21"/>
  <c r="J211" i="21" s="1"/>
  <c r="I211" i="21" s="1"/>
  <c r="H212" i="21" s="1"/>
  <c r="G213" i="21" s="1"/>
  <c r="L213" i="21" s="1"/>
  <c r="R211" i="21"/>
  <c r="S211" i="21" s="1"/>
  <c r="R179" i="17"/>
  <c r="S179" i="17" s="1"/>
  <c r="Q180" i="17"/>
  <c r="M180" i="17" s="1"/>
  <c r="P180" i="17"/>
  <c r="K213" i="21" l="1"/>
  <c r="N213" i="21"/>
  <c r="O213" i="21"/>
  <c r="F213" i="21"/>
  <c r="W213" i="21" s="1"/>
  <c r="M212" i="21"/>
  <c r="J212" i="21" s="1"/>
  <c r="I212" i="21" s="1"/>
  <c r="H213" i="21" s="1"/>
  <c r="G214" i="21" s="1"/>
  <c r="L214" i="21" s="1"/>
  <c r="R212" i="21"/>
  <c r="S212" i="21" s="1"/>
  <c r="J179" i="17"/>
  <c r="I179" i="17" s="1"/>
  <c r="H180" i="17" s="1"/>
  <c r="G181" i="17" s="1"/>
  <c r="R180" i="17"/>
  <c r="S180" i="17" s="1"/>
  <c r="K181" i="17" l="1"/>
  <c r="L181" i="17"/>
  <c r="O214" i="21"/>
  <c r="K214" i="21"/>
  <c r="F214" i="21"/>
  <c r="W214" i="21" s="1"/>
  <c r="N214" i="21"/>
  <c r="P213" i="21"/>
  <c r="Q213" i="21"/>
  <c r="O181" i="17"/>
  <c r="F181" i="17"/>
  <c r="W181" i="17" s="1"/>
  <c r="N181" i="17"/>
  <c r="J180" i="17"/>
  <c r="I180" i="17" s="1"/>
  <c r="H181" i="17" s="1"/>
  <c r="G182" i="17" s="1"/>
  <c r="K182" i="17" l="1"/>
  <c r="L182" i="17"/>
  <c r="M213" i="21"/>
  <c r="J213" i="21" s="1"/>
  <c r="I213" i="21" s="1"/>
  <c r="H214" i="21" s="1"/>
  <c r="G215" i="21" s="1"/>
  <c r="L215" i="21" s="1"/>
  <c r="R213" i="21"/>
  <c r="S213" i="21" s="1"/>
  <c r="Q214" i="21"/>
  <c r="P214" i="21"/>
  <c r="N182" i="17"/>
  <c r="F182" i="17"/>
  <c r="W182" i="17" s="1"/>
  <c r="O182" i="17"/>
  <c r="P181" i="17"/>
  <c r="Q181" i="17"/>
  <c r="M181" i="17" s="1"/>
  <c r="M214" i="21" l="1"/>
  <c r="J214" i="21" s="1"/>
  <c r="I214" i="21" s="1"/>
  <c r="H215" i="21" s="1"/>
  <c r="G216" i="21" s="1"/>
  <c r="L216" i="21" s="1"/>
  <c r="R214" i="21"/>
  <c r="S214" i="21" s="1"/>
  <c r="F215" i="21"/>
  <c r="W215" i="21" s="1"/>
  <c r="K215" i="21"/>
  <c r="N215" i="21"/>
  <c r="O215" i="21"/>
  <c r="P182" i="17"/>
  <c r="Q182" i="17"/>
  <c r="M182" i="17" s="1"/>
  <c r="R181" i="17"/>
  <c r="S181" i="17" s="1"/>
  <c r="P215" i="21" l="1"/>
  <c r="Q215" i="21"/>
  <c r="O216" i="21"/>
  <c r="N216" i="21"/>
  <c r="K216" i="21"/>
  <c r="F216" i="21"/>
  <c r="W216" i="21" s="1"/>
  <c r="R182" i="17"/>
  <c r="S182" i="17" s="1"/>
  <c r="J181" i="17"/>
  <c r="I181" i="17" s="1"/>
  <c r="H182" i="17" s="1"/>
  <c r="G183" i="17" s="1"/>
  <c r="K183" i="17" l="1"/>
  <c r="L183" i="17"/>
  <c r="P216" i="21"/>
  <c r="Q216" i="21"/>
  <c r="M215" i="21"/>
  <c r="J215" i="21" s="1"/>
  <c r="I215" i="21" s="1"/>
  <c r="H216" i="21" s="1"/>
  <c r="G217" i="21" s="1"/>
  <c r="L217" i="21" s="1"/>
  <c r="R215" i="21"/>
  <c r="S215" i="21" s="1"/>
  <c r="O183" i="17"/>
  <c r="F183" i="17"/>
  <c r="W183" i="17" s="1"/>
  <c r="N183" i="17"/>
  <c r="J182" i="17"/>
  <c r="I182" i="17" s="1"/>
  <c r="H183" i="17" s="1"/>
  <c r="G184" i="17" s="1"/>
  <c r="K184" i="17" l="1"/>
  <c r="L184" i="17"/>
  <c r="F217" i="21"/>
  <c r="W217" i="21" s="1"/>
  <c r="K217" i="21"/>
  <c r="N217" i="21"/>
  <c r="O217" i="21"/>
  <c r="M216" i="21"/>
  <c r="J216" i="21" s="1"/>
  <c r="I216" i="21" s="1"/>
  <c r="H217" i="21" s="1"/>
  <c r="G218" i="21" s="1"/>
  <c r="L218" i="21" s="1"/>
  <c r="R216" i="21"/>
  <c r="S216" i="21" s="1"/>
  <c r="F184" i="17"/>
  <c r="W184" i="17" s="1"/>
  <c r="N184" i="17"/>
  <c r="O184" i="17"/>
  <c r="Q183" i="17"/>
  <c r="M183" i="17" s="1"/>
  <c r="P183" i="17"/>
  <c r="N218" i="21" l="1"/>
  <c r="K218" i="21"/>
  <c r="O218" i="21"/>
  <c r="F218" i="21"/>
  <c r="W218" i="21" s="1"/>
  <c r="Q217" i="21"/>
  <c r="P217" i="21"/>
  <c r="R183" i="17"/>
  <c r="S183" i="17" s="1"/>
  <c r="P184" i="17"/>
  <c r="Q184" i="17"/>
  <c r="M184" i="17" s="1"/>
  <c r="M217" i="21" l="1"/>
  <c r="J217" i="21" s="1"/>
  <c r="I217" i="21" s="1"/>
  <c r="H218" i="21" s="1"/>
  <c r="G219" i="21" s="1"/>
  <c r="L219" i="21" s="1"/>
  <c r="R217" i="21"/>
  <c r="S217" i="21" s="1"/>
  <c r="Q218" i="21"/>
  <c r="P218" i="21"/>
  <c r="R184" i="17"/>
  <c r="S184" i="17" s="1"/>
  <c r="J183" i="17"/>
  <c r="I183" i="17" s="1"/>
  <c r="H184" i="17" s="1"/>
  <c r="G185" i="17" s="1"/>
  <c r="K185" i="17" l="1"/>
  <c r="L185" i="17"/>
  <c r="M218" i="21"/>
  <c r="J218" i="21" s="1"/>
  <c r="I218" i="21" s="1"/>
  <c r="H219" i="21" s="1"/>
  <c r="G220" i="21" s="1"/>
  <c r="L220" i="21" s="1"/>
  <c r="R218" i="21"/>
  <c r="S218" i="21" s="1"/>
  <c r="K219" i="21"/>
  <c r="N219" i="21"/>
  <c r="O219" i="21"/>
  <c r="F219" i="21"/>
  <c r="W219" i="21" s="1"/>
  <c r="O185" i="17"/>
  <c r="F185" i="17"/>
  <c r="W185" i="17" s="1"/>
  <c r="N185" i="17"/>
  <c r="J184" i="17"/>
  <c r="I184" i="17" s="1"/>
  <c r="H185" i="17" s="1"/>
  <c r="G186" i="17" s="1"/>
  <c r="K186" i="17" l="1"/>
  <c r="L186" i="17"/>
  <c r="N220" i="21"/>
  <c r="K220" i="21"/>
  <c r="F220" i="21"/>
  <c r="W220" i="21" s="1"/>
  <c r="O220" i="21"/>
  <c r="Q219" i="21"/>
  <c r="P219" i="21"/>
  <c r="F186" i="17"/>
  <c r="W186" i="17" s="1"/>
  <c r="O186" i="17"/>
  <c r="N186" i="17"/>
  <c r="P185" i="17"/>
  <c r="Q185" i="17"/>
  <c r="M185" i="17" s="1"/>
  <c r="M219" i="21" l="1"/>
  <c r="J219" i="21" s="1"/>
  <c r="I219" i="21" s="1"/>
  <c r="H220" i="21" s="1"/>
  <c r="G221" i="21" s="1"/>
  <c r="L221" i="21" s="1"/>
  <c r="R219" i="21"/>
  <c r="S219" i="21" s="1"/>
  <c r="P220" i="21"/>
  <c r="Q220" i="21"/>
  <c r="Q186" i="17"/>
  <c r="M186" i="17" s="1"/>
  <c r="P186" i="17"/>
  <c r="R185" i="17"/>
  <c r="S185" i="17" s="1"/>
  <c r="M220" i="21" l="1"/>
  <c r="J220" i="21" s="1"/>
  <c r="I220" i="21" s="1"/>
  <c r="H221" i="21" s="1"/>
  <c r="G222" i="21" s="1"/>
  <c r="L222" i="21" s="1"/>
  <c r="R220" i="21"/>
  <c r="S220" i="21" s="1"/>
  <c r="F221" i="21"/>
  <c r="W221" i="21" s="1"/>
  <c r="K221" i="21"/>
  <c r="N221" i="21"/>
  <c r="O221" i="21"/>
  <c r="J185" i="17"/>
  <c r="I185" i="17" s="1"/>
  <c r="H186" i="17" s="1"/>
  <c r="G187" i="17" s="1"/>
  <c r="R186" i="17"/>
  <c r="S186" i="17" s="1"/>
  <c r="K187" i="17" l="1"/>
  <c r="L187" i="17"/>
  <c r="P221" i="21"/>
  <c r="Q221" i="21"/>
  <c r="N222" i="21"/>
  <c r="K222" i="21"/>
  <c r="F222" i="21"/>
  <c r="W222" i="21" s="1"/>
  <c r="O222" i="21"/>
  <c r="F187" i="17"/>
  <c r="W187" i="17" s="1"/>
  <c r="N187" i="17"/>
  <c r="O187" i="17"/>
  <c r="J186" i="17"/>
  <c r="I186" i="17" s="1"/>
  <c r="H187" i="17" s="1"/>
  <c r="G188" i="17" s="1"/>
  <c r="K188" i="17" l="1"/>
  <c r="L188" i="17"/>
  <c r="M221" i="21"/>
  <c r="J221" i="21" s="1"/>
  <c r="I221" i="21" s="1"/>
  <c r="H222" i="21" s="1"/>
  <c r="G223" i="21" s="1"/>
  <c r="L223" i="21" s="1"/>
  <c r="R221" i="21"/>
  <c r="S221" i="21" s="1"/>
  <c r="Q222" i="21"/>
  <c r="P222" i="21"/>
  <c r="O188" i="17"/>
  <c r="F188" i="17"/>
  <c r="W188" i="17" s="1"/>
  <c r="N188" i="17"/>
  <c r="P187" i="17"/>
  <c r="Q187" i="17"/>
  <c r="M187" i="17" s="1"/>
  <c r="M222" i="21" l="1"/>
  <c r="J222" i="21" s="1"/>
  <c r="I222" i="21" s="1"/>
  <c r="H223" i="21" s="1"/>
  <c r="G224" i="21" s="1"/>
  <c r="L224" i="21" s="1"/>
  <c r="R222" i="21"/>
  <c r="S222" i="21" s="1"/>
  <c r="K223" i="21"/>
  <c r="N223" i="21"/>
  <c r="F223" i="21"/>
  <c r="W223" i="21" s="1"/>
  <c r="O223" i="21"/>
  <c r="P188" i="17"/>
  <c r="Q188" i="17"/>
  <c r="M188" i="17" s="1"/>
  <c r="R187" i="17"/>
  <c r="S187" i="17" s="1"/>
  <c r="O224" i="21" l="1"/>
  <c r="K224" i="21"/>
  <c r="N224" i="21"/>
  <c r="F224" i="21"/>
  <c r="W224" i="21" s="1"/>
  <c r="P223" i="21"/>
  <c r="Q223" i="21"/>
  <c r="J187" i="17"/>
  <c r="I187" i="17" s="1"/>
  <c r="H188" i="17" s="1"/>
  <c r="G189" i="17" s="1"/>
  <c r="R188" i="17"/>
  <c r="S188" i="17" s="1"/>
  <c r="K189" i="17" l="1"/>
  <c r="L189" i="17"/>
  <c r="P224" i="21"/>
  <c r="Q224" i="21"/>
  <c r="M223" i="21"/>
  <c r="J223" i="21" s="1"/>
  <c r="I223" i="21" s="1"/>
  <c r="H224" i="21" s="1"/>
  <c r="G225" i="21" s="1"/>
  <c r="L225" i="21" s="1"/>
  <c r="R223" i="21"/>
  <c r="S223" i="21" s="1"/>
  <c r="F189" i="17"/>
  <c r="W189" i="17" s="1"/>
  <c r="O189" i="17"/>
  <c r="N189" i="17"/>
  <c r="J188" i="17"/>
  <c r="I188" i="17" s="1"/>
  <c r="H189" i="17" s="1"/>
  <c r="G190" i="17" s="1"/>
  <c r="K190" i="17" l="1"/>
  <c r="L190" i="17"/>
  <c r="M224" i="21"/>
  <c r="J224" i="21" s="1"/>
  <c r="I224" i="21" s="1"/>
  <c r="H225" i="21" s="1"/>
  <c r="G226" i="21" s="1"/>
  <c r="L226" i="21" s="1"/>
  <c r="R224" i="21"/>
  <c r="S224" i="21" s="1"/>
  <c r="F225" i="21"/>
  <c r="W225" i="21" s="1"/>
  <c r="N225" i="21"/>
  <c r="K225" i="21"/>
  <c r="O225" i="21"/>
  <c r="F190" i="17"/>
  <c r="W190" i="17" s="1"/>
  <c r="N190" i="17"/>
  <c r="O190" i="17"/>
  <c r="Q189" i="17"/>
  <c r="M189" i="17" s="1"/>
  <c r="P189" i="17"/>
  <c r="P225" i="21" l="1"/>
  <c r="Q225" i="21"/>
  <c r="O226" i="21"/>
  <c r="K226" i="21"/>
  <c r="N226" i="21"/>
  <c r="F226" i="21"/>
  <c r="W226" i="21" s="1"/>
  <c r="R189" i="17"/>
  <c r="S189" i="17" s="1"/>
  <c r="P190" i="17"/>
  <c r="Q190" i="17"/>
  <c r="M190" i="17" s="1"/>
  <c r="Q226" i="21" l="1"/>
  <c r="P226" i="21"/>
  <c r="M225" i="21"/>
  <c r="J225" i="21" s="1"/>
  <c r="I225" i="21" s="1"/>
  <c r="H226" i="21" s="1"/>
  <c r="G227" i="21" s="1"/>
  <c r="L227" i="21" s="1"/>
  <c r="R225" i="21"/>
  <c r="S225" i="21" s="1"/>
  <c r="R190" i="17"/>
  <c r="S190" i="17" s="1"/>
  <c r="J189" i="17"/>
  <c r="I189" i="17" s="1"/>
  <c r="H190" i="17" s="1"/>
  <c r="G191" i="17" s="1"/>
  <c r="K191" i="17" l="1"/>
  <c r="L191" i="17"/>
  <c r="F227" i="21"/>
  <c r="W227" i="21" s="1"/>
  <c r="K227" i="21"/>
  <c r="O227" i="21"/>
  <c r="N227" i="21"/>
  <c r="M226" i="21"/>
  <c r="J226" i="21" s="1"/>
  <c r="I226" i="21" s="1"/>
  <c r="H227" i="21" s="1"/>
  <c r="G228" i="21" s="1"/>
  <c r="L228" i="21" s="1"/>
  <c r="R226" i="21"/>
  <c r="S226" i="21" s="1"/>
  <c r="O191" i="17"/>
  <c r="F191" i="17"/>
  <c r="W191" i="17" s="1"/>
  <c r="N191" i="17"/>
  <c r="J190" i="17"/>
  <c r="I190" i="17" s="1"/>
  <c r="H191" i="17" s="1"/>
  <c r="G192" i="17" s="1"/>
  <c r="K192" i="17" l="1"/>
  <c r="L192" i="17"/>
  <c r="K228" i="21"/>
  <c r="F228" i="21"/>
  <c r="W228" i="21" s="1"/>
  <c r="O228" i="21"/>
  <c r="N228" i="21"/>
  <c r="Q227" i="21"/>
  <c r="P227" i="21"/>
  <c r="F192" i="17"/>
  <c r="W192" i="17" s="1"/>
  <c r="N192" i="17"/>
  <c r="O192" i="17"/>
  <c r="Q191" i="17"/>
  <c r="M191" i="17" s="1"/>
  <c r="P191" i="17"/>
  <c r="Q228" i="21" l="1"/>
  <c r="P228" i="21"/>
  <c r="M227" i="21"/>
  <c r="J227" i="21" s="1"/>
  <c r="I227" i="21" s="1"/>
  <c r="H228" i="21" s="1"/>
  <c r="G229" i="21" s="1"/>
  <c r="L229" i="21" s="1"/>
  <c r="R227" i="21"/>
  <c r="S227" i="21" s="1"/>
  <c r="Q192" i="17"/>
  <c r="M192" i="17" s="1"/>
  <c r="P192" i="17"/>
  <c r="R191" i="17"/>
  <c r="S191" i="17" s="1"/>
  <c r="K229" i="21" l="1"/>
  <c r="O229" i="21"/>
  <c r="F229" i="21"/>
  <c r="W229" i="21" s="1"/>
  <c r="N229" i="21"/>
  <c r="M228" i="21"/>
  <c r="J228" i="21" s="1"/>
  <c r="I228" i="21" s="1"/>
  <c r="H229" i="21" s="1"/>
  <c r="G230" i="21" s="1"/>
  <c r="L230" i="21" s="1"/>
  <c r="R228" i="21"/>
  <c r="S228" i="21" s="1"/>
  <c r="J191" i="17"/>
  <c r="I191" i="17" s="1"/>
  <c r="H192" i="17" s="1"/>
  <c r="G193" i="17" s="1"/>
  <c r="R192" i="17"/>
  <c r="S192" i="17" s="1"/>
  <c r="K193" i="17" l="1"/>
  <c r="L193" i="17"/>
  <c r="N230" i="21"/>
  <c r="K230" i="21"/>
  <c r="O230" i="21"/>
  <c r="F230" i="21"/>
  <c r="W230" i="21" s="1"/>
  <c r="P229" i="21"/>
  <c r="Q229" i="21"/>
  <c r="N193" i="17"/>
  <c r="F193" i="17"/>
  <c r="W193" i="17" s="1"/>
  <c r="O193" i="17"/>
  <c r="J192" i="17"/>
  <c r="I192" i="17" s="1"/>
  <c r="H193" i="17" s="1"/>
  <c r="G194" i="17" s="1"/>
  <c r="K194" i="17" l="1"/>
  <c r="L194" i="17"/>
  <c r="M229" i="21"/>
  <c r="J229" i="21" s="1"/>
  <c r="I229" i="21" s="1"/>
  <c r="H230" i="21" s="1"/>
  <c r="G231" i="21" s="1"/>
  <c r="L231" i="21" s="1"/>
  <c r="R229" i="21"/>
  <c r="S229" i="21" s="1"/>
  <c r="P230" i="21"/>
  <c r="Q230" i="21"/>
  <c r="N194" i="17"/>
  <c r="F194" i="17"/>
  <c r="W194" i="17" s="1"/>
  <c r="O194" i="17"/>
  <c r="Q193" i="17"/>
  <c r="M193" i="17" s="1"/>
  <c r="P193" i="17"/>
  <c r="M230" i="21" l="1"/>
  <c r="J230" i="21" s="1"/>
  <c r="I230" i="21" s="1"/>
  <c r="H231" i="21" s="1"/>
  <c r="G232" i="21" s="1"/>
  <c r="L232" i="21" s="1"/>
  <c r="R230" i="21"/>
  <c r="S230" i="21" s="1"/>
  <c r="K231" i="21"/>
  <c r="N231" i="21"/>
  <c r="O231" i="21"/>
  <c r="F231" i="21"/>
  <c r="W231" i="21" s="1"/>
  <c r="R193" i="17"/>
  <c r="S193" i="17" s="1"/>
  <c r="P194" i="17"/>
  <c r="Q194" i="17"/>
  <c r="M194" i="17" s="1"/>
  <c r="P231" i="21" l="1"/>
  <c r="Q231" i="21"/>
  <c r="F232" i="21"/>
  <c r="W232" i="21" s="1"/>
  <c r="K232" i="21"/>
  <c r="N232" i="21"/>
  <c r="O232" i="21"/>
  <c r="J193" i="17"/>
  <c r="I193" i="17" s="1"/>
  <c r="H194" i="17" s="1"/>
  <c r="G195" i="17" s="1"/>
  <c r="R194" i="17"/>
  <c r="S194" i="17" s="1"/>
  <c r="K195" i="17" l="1"/>
  <c r="L195" i="17"/>
  <c r="M231" i="21"/>
  <c r="J231" i="21" s="1"/>
  <c r="I231" i="21" s="1"/>
  <c r="H232" i="21" s="1"/>
  <c r="G233" i="21" s="1"/>
  <c r="L233" i="21" s="1"/>
  <c r="R231" i="21"/>
  <c r="S231" i="21" s="1"/>
  <c r="P232" i="21"/>
  <c r="Q232" i="21"/>
  <c r="O195" i="17"/>
  <c r="N195" i="17"/>
  <c r="F195" i="17"/>
  <c r="W195" i="17" s="1"/>
  <c r="J194" i="17"/>
  <c r="I194" i="17" s="1"/>
  <c r="H195" i="17" s="1"/>
  <c r="G196" i="17" s="1"/>
  <c r="K196" i="17" l="1"/>
  <c r="L196" i="17"/>
  <c r="M232" i="21"/>
  <c r="J232" i="21" s="1"/>
  <c r="I232" i="21" s="1"/>
  <c r="H233" i="21" s="1"/>
  <c r="G234" i="21" s="1"/>
  <c r="L234" i="21" s="1"/>
  <c r="R232" i="21"/>
  <c r="S232" i="21" s="1"/>
  <c r="K233" i="21"/>
  <c r="O233" i="21"/>
  <c r="N233" i="21"/>
  <c r="F233" i="21"/>
  <c r="W233" i="21" s="1"/>
  <c r="N196" i="17"/>
  <c r="O196" i="17"/>
  <c r="F196" i="17"/>
  <c r="W196" i="17" s="1"/>
  <c r="P195" i="17"/>
  <c r="Q195" i="17"/>
  <c r="M195" i="17" s="1"/>
  <c r="Q233" i="21" l="1"/>
  <c r="P233" i="21"/>
  <c r="O234" i="21"/>
  <c r="K234" i="21"/>
  <c r="N234" i="21"/>
  <c r="F234" i="21"/>
  <c r="W234" i="21" s="1"/>
  <c r="P196" i="17"/>
  <c r="Q196" i="17"/>
  <c r="M196" i="17" s="1"/>
  <c r="R195" i="17"/>
  <c r="S195" i="17" s="1"/>
  <c r="P234" i="21" l="1"/>
  <c r="Q234" i="21"/>
  <c r="M233" i="21"/>
  <c r="J233" i="21" s="1"/>
  <c r="I233" i="21" s="1"/>
  <c r="H234" i="21" s="1"/>
  <c r="G235" i="21" s="1"/>
  <c r="L235" i="21" s="1"/>
  <c r="R233" i="21"/>
  <c r="S233" i="21" s="1"/>
  <c r="R196" i="17"/>
  <c r="S196" i="17" s="1"/>
  <c r="J195" i="17"/>
  <c r="I195" i="17" s="1"/>
  <c r="H196" i="17" s="1"/>
  <c r="G197" i="17" s="1"/>
  <c r="K197" i="17" l="1"/>
  <c r="L197" i="17"/>
  <c r="K235" i="21"/>
  <c r="O235" i="21"/>
  <c r="N235" i="21"/>
  <c r="F235" i="21"/>
  <c r="W235" i="21" s="1"/>
  <c r="M234" i="21"/>
  <c r="J234" i="21" s="1"/>
  <c r="I234" i="21" s="1"/>
  <c r="H235" i="21" s="1"/>
  <c r="G236" i="21" s="1"/>
  <c r="L236" i="21" s="1"/>
  <c r="R234" i="21"/>
  <c r="S234" i="21" s="1"/>
  <c r="O197" i="17"/>
  <c r="N197" i="17"/>
  <c r="F197" i="17"/>
  <c r="W197" i="17" s="1"/>
  <c r="J196" i="17"/>
  <c r="I196" i="17" s="1"/>
  <c r="H197" i="17" s="1"/>
  <c r="G198" i="17" s="1"/>
  <c r="K198" i="17" l="1"/>
  <c r="L198" i="17"/>
  <c r="K236" i="21"/>
  <c r="N236" i="21"/>
  <c r="F236" i="21"/>
  <c r="W236" i="21" s="1"/>
  <c r="O236" i="21"/>
  <c r="Q235" i="21"/>
  <c r="P235" i="21"/>
  <c r="F198" i="17"/>
  <c r="W198" i="17" s="1"/>
  <c r="N198" i="17"/>
  <c r="O198" i="17"/>
  <c r="P197" i="17"/>
  <c r="Q197" i="17"/>
  <c r="M197" i="17" s="1"/>
  <c r="M235" i="21" l="1"/>
  <c r="J235" i="21" s="1"/>
  <c r="I235" i="21" s="1"/>
  <c r="H236" i="21" s="1"/>
  <c r="G237" i="21" s="1"/>
  <c r="L237" i="21" s="1"/>
  <c r="R235" i="21"/>
  <c r="S235" i="21" s="1"/>
  <c r="Q236" i="21"/>
  <c r="P236" i="21"/>
  <c r="Q198" i="17"/>
  <c r="M198" i="17" s="1"/>
  <c r="P198" i="17"/>
  <c r="R197" i="17"/>
  <c r="S197" i="17" s="1"/>
  <c r="M236" i="21" l="1"/>
  <c r="J236" i="21" s="1"/>
  <c r="I236" i="21" s="1"/>
  <c r="H237" i="21" s="1"/>
  <c r="G238" i="21" s="1"/>
  <c r="L238" i="21" s="1"/>
  <c r="R236" i="21"/>
  <c r="S236" i="21" s="1"/>
  <c r="K237" i="21"/>
  <c r="N237" i="21"/>
  <c r="F237" i="21"/>
  <c r="W237" i="21" s="1"/>
  <c r="O237" i="21"/>
  <c r="J197" i="17"/>
  <c r="I197" i="17" s="1"/>
  <c r="H198" i="17" s="1"/>
  <c r="G199" i="17" s="1"/>
  <c r="R198" i="17"/>
  <c r="S198" i="17" s="1"/>
  <c r="K199" i="17" l="1"/>
  <c r="L199" i="17"/>
  <c r="O238" i="21"/>
  <c r="K238" i="21"/>
  <c r="N238" i="21"/>
  <c r="F238" i="21"/>
  <c r="W238" i="21" s="1"/>
  <c r="Q237" i="21"/>
  <c r="P237" i="21"/>
  <c r="N199" i="17"/>
  <c r="F199" i="17"/>
  <c r="W199" i="17" s="1"/>
  <c r="O199" i="17"/>
  <c r="J198" i="17"/>
  <c r="I198" i="17" s="1"/>
  <c r="H199" i="17" s="1"/>
  <c r="G200" i="17" s="1"/>
  <c r="K200" i="17" l="1"/>
  <c r="L200" i="17"/>
  <c r="M237" i="21"/>
  <c r="J237" i="21" s="1"/>
  <c r="I237" i="21" s="1"/>
  <c r="H238" i="21" s="1"/>
  <c r="G239" i="21" s="1"/>
  <c r="L239" i="21" s="1"/>
  <c r="R237" i="21"/>
  <c r="S237" i="21" s="1"/>
  <c r="Q238" i="21"/>
  <c r="P238" i="21"/>
  <c r="F200" i="17"/>
  <c r="W200" i="17" s="1"/>
  <c r="N200" i="17"/>
  <c r="O200" i="17"/>
  <c r="P199" i="17"/>
  <c r="Q199" i="17"/>
  <c r="M199" i="17" s="1"/>
  <c r="M238" i="21" l="1"/>
  <c r="J238" i="21" s="1"/>
  <c r="I238" i="21" s="1"/>
  <c r="H239" i="21" s="1"/>
  <c r="G240" i="21" s="1"/>
  <c r="L240" i="21" s="1"/>
  <c r="R238" i="21"/>
  <c r="S238" i="21" s="1"/>
  <c r="F239" i="21"/>
  <c r="W239" i="21" s="1"/>
  <c r="K239" i="21"/>
  <c r="O239" i="21"/>
  <c r="N239" i="21"/>
  <c r="P200" i="17"/>
  <c r="Q200" i="17"/>
  <c r="M200" i="17" s="1"/>
  <c r="R199" i="17"/>
  <c r="S199" i="17" s="1"/>
  <c r="O240" i="21" l="1"/>
  <c r="F240" i="21"/>
  <c r="W240" i="21" s="1"/>
  <c r="K240" i="21"/>
  <c r="N240" i="21"/>
  <c r="Q239" i="21"/>
  <c r="P239" i="21"/>
  <c r="R200" i="17"/>
  <c r="S200" i="17" s="1"/>
  <c r="J199" i="17"/>
  <c r="I199" i="17" s="1"/>
  <c r="H200" i="17" s="1"/>
  <c r="G201" i="17" s="1"/>
  <c r="K201" i="17" l="1"/>
  <c r="L201" i="17"/>
  <c r="M239" i="21"/>
  <c r="J239" i="21" s="1"/>
  <c r="I239" i="21" s="1"/>
  <c r="H240" i="21" s="1"/>
  <c r="G241" i="21" s="1"/>
  <c r="L241" i="21" s="1"/>
  <c r="R239" i="21"/>
  <c r="S239" i="21" s="1"/>
  <c r="P240" i="21"/>
  <c r="Q240" i="21"/>
  <c r="F201" i="17"/>
  <c r="W201" i="17" s="1"/>
  <c r="N201" i="17"/>
  <c r="O201" i="17"/>
  <c r="J200" i="17"/>
  <c r="I200" i="17" s="1"/>
  <c r="H201" i="17" s="1"/>
  <c r="G202" i="17" s="1"/>
  <c r="K202" i="17" l="1"/>
  <c r="L202" i="17"/>
  <c r="K241" i="21"/>
  <c r="N241" i="21"/>
  <c r="F241" i="21"/>
  <c r="W241" i="21" s="1"/>
  <c r="O241" i="21"/>
  <c r="M240" i="21"/>
  <c r="J240" i="21" s="1"/>
  <c r="I240" i="21" s="1"/>
  <c r="H241" i="21" s="1"/>
  <c r="G242" i="21" s="1"/>
  <c r="L242" i="21" s="1"/>
  <c r="R240" i="21"/>
  <c r="S240" i="21" s="1"/>
  <c r="N202" i="17"/>
  <c r="O202" i="17"/>
  <c r="F202" i="17"/>
  <c r="W202" i="17" s="1"/>
  <c r="Q201" i="17"/>
  <c r="M201" i="17" s="1"/>
  <c r="P201" i="17"/>
  <c r="O242" i="21" l="1"/>
  <c r="F242" i="21"/>
  <c r="W242" i="21" s="1"/>
  <c r="K242" i="21"/>
  <c r="N242" i="21"/>
  <c r="Q241" i="21"/>
  <c r="P241" i="21"/>
  <c r="R201" i="17"/>
  <c r="S201" i="17" s="1"/>
  <c r="P202" i="17"/>
  <c r="Q202" i="17"/>
  <c r="M202" i="17" s="1"/>
  <c r="Q242" i="21" l="1"/>
  <c r="P242" i="21"/>
  <c r="M241" i="21"/>
  <c r="J241" i="21" s="1"/>
  <c r="I241" i="21" s="1"/>
  <c r="H242" i="21" s="1"/>
  <c r="G243" i="21" s="1"/>
  <c r="L243" i="21" s="1"/>
  <c r="R241" i="21"/>
  <c r="S241" i="21" s="1"/>
  <c r="R202" i="17"/>
  <c r="S202" i="17" s="1"/>
  <c r="J201" i="17"/>
  <c r="I201" i="17" s="1"/>
  <c r="H202" i="17" s="1"/>
  <c r="G203" i="17" s="1"/>
  <c r="K203" i="17" l="1"/>
  <c r="L203" i="17"/>
  <c r="O243" i="21"/>
  <c r="K243" i="21"/>
  <c r="F243" i="21"/>
  <c r="W243" i="21" s="1"/>
  <c r="N243" i="21"/>
  <c r="M242" i="21"/>
  <c r="J242" i="21" s="1"/>
  <c r="I242" i="21" s="1"/>
  <c r="H243" i="21" s="1"/>
  <c r="G244" i="21" s="1"/>
  <c r="L244" i="21" s="1"/>
  <c r="R242" i="21"/>
  <c r="S242" i="21" s="1"/>
  <c r="N203" i="17"/>
  <c r="O203" i="17"/>
  <c r="F203" i="17"/>
  <c r="W203" i="17" s="1"/>
  <c r="J202" i="17"/>
  <c r="I202" i="17" s="1"/>
  <c r="H203" i="17" s="1"/>
  <c r="G204" i="17" s="1"/>
  <c r="K204" i="17" l="1"/>
  <c r="L204" i="17"/>
  <c r="N244" i="21"/>
  <c r="K244" i="21"/>
  <c r="F244" i="21"/>
  <c r="W244" i="21" s="1"/>
  <c r="O244" i="21"/>
  <c r="Q243" i="21"/>
  <c r="P243" i="21"/>
  <c r="O204" i="17"/>
  <c r="F204" i="17"/>
  <c r="W204" i="17" s="1"/>
  <c r="N204" i="17"/>
  <c r="P203" i="17"/>
  <c r="Q203" i="17"/>
  <c r="M203" i="17" s="1"/>
  <c r="P244" i="21" l="1"/>
  <c r="Q244" i="21"/>
  <c r="M243" i="21"/>
  <c r="J243" i="21" s="1"/>
  <c r="I243" i="21" s="1"/>
  <c r="H244" i="21" s="1"/>
  <c r="G245" i="21" s="1"/>
  <c r="L245" i="21" s="1"/>
  <c r="R243" i="21"/>
  <c r="S243" i="21" s="1"/>
  <c r="P204" i="17"/>
  <c r="Q204" i="17"/>
  <c r="M204" i="17" s="1"/>
  <c r="R203" i="17"/>
  <c r="S203" i="17" s="1"/>
  <c r="M244" i="21" l="1"/>
  <c r="J244" i="21" s="1"/>
  <c r="I244" i="21" s="1"/>
  <c r="H245" i="21" s="1"/>
  <c r="G246" i="21" s="1"/>
  <c r="L246" i="21" s="1"/>
  <c r="R244" i="21"/>
  <c r="S244" i="21" s="1"/>
  <c r="O245" i="21"/>
  <c r="K245" i="21"/>
  <c r="N245" i="21"/>
  <c r="F245" i="21"/>
  <c r="W245" i="21" s="1"/>
  <c r="J203" i="17"/>
  <c r="I203" i="17" s="1"/>
  <c r="H204" i="17" s="1"/>
  <c r="G205" i="17" s="1"/>
  <c r="R204" i="17"/>
  <c r="S204" i="17" s="1"/>
  <c r="K205" i="17" l="1"/>
  <c r="L205" i="17"/>
  <c r="P245" i="21"/>
  <c r="Q245" i="21"/>
  <c r="O246" i="21"/>
  <c r="K246" i="21"/>
  <c r="N246" i="21"/>
  <c r="F246" i="21"/>
  <c r="W246" i="21" s="1"/>
  <c r="O205" i="17"/>
  <c r="N205" i="17"/>
  <c r="F205" i="17"/>
  <c r="W205" i="17" s="1"/>
  <c r="J204" i="17"/>
  <c r="I204" i="17" s="1"/>
  <c r="H205" i="17" s="1"/>
  <c r="G206" i="17" s="1"/>
  <c r="K206" i="17" l="1"/>
  <c r="L206" i="17"/>
  <c r="M245" i="21"/>
  <c r="J245" i="21" s="1"/>
  <c r="I245" i="21" s="1"/>
  <c r="H246" i="21" s="1"/>
  <c r="G247" i="21" s="1"/>
  <c r="L247" i="21" s="1"/>
  <c r="R245" i="21"/>
  <c r="S245" i="21" s="1"/>
  <c r="Q246" i="21"/>
  <c r="P246" i="21"/>
  <c r="F206" i="17"/>
  <c r="W206" i="17" s="1"/>
  <c r="O206" i="17"/>
  <c r="N206" i="17"/>
  <c r="P205" i="17"/>
  <c r="Q205" i="17"/>
  <c r="M205" i="17" s="1"/>
  <c r="K247" i="21" l="1"/>
  <c r="O247" i="21"/>
  <c r="F247" i="21"/>
  <c r="W247" i="21" s="1"/>
  <c r="N247" i="21"/>
  <c r="M246" i="21"/>
  <c r="J246" i="21" s="1"/>
  <c r="I246" i="21" s="1"/>
  <c r="H247" i="21" s="1"/>
  <c r="G248" i="21" s="1"/>
  <c r="L248" i="21" s="1"/>
  <c r="R246" i="21"/>
  <c r="S246" i="21" s="1"/>
  <c r="P206" i="17"/>
  <c r="Q206" i="17"/>
  <c r="M206" i="17" s="1"/>
  <c r="R205" i="17"/>
  <c r="S205" i="17" s="1"/>
  <c r="O248" i="21" l="1"/>
  <c r="K248" i="21"/>
  <c r="N248" i="21"/>
  <c r="F248" i="21"/>
  <c r="W248" i="21" s="1"/>
  <c r="P247" i="21"/>
  <c r="Q247" i="21"/>
  <c r="R206" i="17"/>
  <c r="S206" i="17" s="1"/>
  <c r="J205" i="17"/>
  <c r="I205" i="17" s="1"/>
  <c r="H206" i="17" s="1"/>
  <c r="G207" i="17" s="1"/>
  <c r="K207" i="17" l="1"/>
  <c r="L207" i="17"/>
  <c r="P248" i="21"/>
  <c r="Q248" i="21"/>
  <c r="M247" i="21"/>
  <c r="J247" i="21" s="1"/>
  <c r="I247" i="21" s="1"/>
  <c r="H248" i="21" s="1"/>
  <c r="G249" i="21" s="1"/>
  <c r="L249" i="21" s="1"/>
  <c r="R247" i="21"/>
  <c r="S247" i="21" s="1"/>
  <c r="O207" i="17"/>
  <c r="F207" i="17"/>
  <c r="W207" i="17" s="1"/>
  <c r="N207" i="17"/>
  <c r="J206" i="17"/>
  <c r="I206" i="17" s="1"/>
  <c r="H207" i="17" s="1"/>
  <c r="G208" i="17" s="1"/>
  <c r="K208" i="17" l="1"/>
  <c r="L208" i="17"/>
  <c r="M248" i="21"/>
  <c r="J248" i="21" s="1"/>
  <c r="I248" i="21" s="1"/>
  <c r="H249" i="21" s="1"/>
  <c r="G250" i="21" s="1"/>
  <c r="L250" i="21" s="1"/>
  <c r="R248" i="21"/>
  <c r="S248" i="21" s="1"/>
  <c r="F249" i="21"/>
  <c r="W249" i="21" s="1"/>
  <c r="N249" i="21"/>
  <c r="K249" i="21"/>
  <c r="O249" i="21"/>
  <c r="F208" i="17"/>
  <c r="W208" i="17" s="1"/>
  <c r="N208" i="17"/>
  <c r="O208" i="17"/>
  <c r="Q207" i="17"/>
  <c r="M207" i="17" s="1"/>
  <c r="P207" i="17"/>
  <c r="Q249" i="21" l="1"/>
  <c r="P249" i="21"/>
  <c r="O250" i="21"/>
  <c r="N250" i="21"/>
  <c r="K250" i="21"/>
  <c r="F250" i="21"/>
  <c r="W250" i="21" s="1"/>
  <c r="R207" i="17"/>
  <c r="S207" i="17" s="1"/>
  <c r="Q208" i="17"/>
  <c r="M208" i="17" s="1"/>
  <c r="P208" i="17"/>
  <c r="P250" i="21" l="1"/>
  <c r="Q250" i="21"/>
  <c r="M249" i="21"/>
  <c r="J249" i="21" s="1"/>
  <c r="I249" i="21" s="1"/>
  <c r="H250" i="21" s="1"/>
  <c r="G251" i="21" s="1"/>
  <c r="L251" i="21" s="1"/>
  <c r="R249" i="21"/>
  <c r="S249" i="21" s="1"/>
  <c r="J207" i="17"/>
  <c r="I207" i="17" s="1"/>
  <c r="H208" i="17" s="1"/>
  <c r="G209" i="17" s="1"/>
  <c r="R208" i="17"/>
  <c r="S208" i="17" s="1"/>
  <c r="K209" i="17" l="1"/>
  <c r="L209" i="17"/>
  <c r="K251" i="21"/>
  <c r="N251" i="21"/>
  <c r="O251" i="21"/>
  <c r="F251" i="21"/>
  <c r="W251" i="21" s="1"/>
  <c r="M250" i="21"/>
  <c r="J250" i="21" s="1"/>
  <c r="I250" i="21" s="1"/>
  <c r="H251" i="21" s="1"/>
  <c r="G252" i="21" s="1"/>
  <c r="L252" i="21" s="1"/>
  <c r="R250" i="21"/>
  <c r="S250" i="21" s="1"/>
  <c r="F209" i="17"/>
  <c r="W209" i="17" s="1"/>
  <c r="N209" i="17"/>
  <c r="O209" i="17"/>
  <c r="J208" i="17"/>
  <c r="I208" i="17" s="1"/>
  <c r="H209" i="17" s="1"/>
  <c r="G210" i="17" s="1"/>
  <c r="K210" i="17" l="1"/>
  <c r="L210" i="17"/>
  <c r="N252" i="21"/>
  <c r="K252" i="21"/>
  <c r="F252" i="21"/>
  <c r="W252" i="21" s="1"/>
  <c r="O252" i="21"/>
  <c r="P251" i="21"/>
  <c r="Q251" i="21"/>
  <c r="F210" i="17"/>
  <c r="W210" i="17" s="1"/>
  <c r="N210" i="17"/>
  <c r="O210" i="17"/>
  <c r="P209" i="17"/>
  <c r="Q209" i="17"/>
  <c r="M209" i="17" s="1"/>
  <c r="M251" i="21" l="1"/>
  <c r="J251" i="21" s="1"/>
  <c r="I251" i="21" s="1"/>
  <c r="H252" i="21" s="1"/>
  <c r="G253" i="21" s="1"/>
  <c r="L253" i="21" s="1"/>
  <c r="R251" i="21"/>
  <c r="S251" i="21" s="1"/>
  <c r="P252" i="21"/>
  <c r="Q252" i="21"/>
  <c r="P210" i="17"/>
  <c r="Q210" i="17"/>
  <c r="M210" i="17" s="1"/>
  <c r="R209" i="17"/>
  <c r="S209" i="17" s="1"/>
  <c r="M252" i="21" l="1"/>
  <c r="J252" i="21" s="1"/>
  <c r="I252" i="21" s="1"/>
  <c r="H253" i="21" s="1"/>
  <c r="G254" i="21" s="1"/>
  <c r="L254" i="21" s="1"/>
  <c r="R252" i="21"/>
  <c r="S252" i="21" s="1"/>
  <c r="F253" i="21"/>
  <c r="W253" i="21" s="1"/>
  <c r="N253" i="21"/>
  <c r="O253" i="21"/>
  <c r="K253" i="21"/>
  <c r="R210" i="17"/>
  <c r="S210" i="17" s="1"/>
  <c r="J209" i="17"/>
  <c r="I209" i="17" s="1"/>
  <c r="H210" i="17" s="1"/>
  <c r="G211" i="17" s="1"/>
  <c r="K211" i="17" l="1"/>
  <c r="L211" i="17"/>
  <c r="P253" i="21"/>
  <c r="Q253" i="21"/>
  <c r="N254" i="21"/>
  <c r="K254" i="21"/>
  <c r="O254" i="21"/>
  <c r="F254" i="21"/>
  <c r="W254" i="21" s="1"/>
  <c r="F211" i="17"/>
  <c r="W211" i="17" s="1"/>
  <c r="N211" i="17"/>
  <c r="O211" i="17"/>
  <c r="J210" i="17"/>
  <c r="I210" i="17" s="1"/>
  <c r="H211" i="17" s="1"/>
  <c r="G212" i="17" s="1"/>
  <c r="K212" i="17" l="1"/>
  <c r="L212" i="17"/>
  <c r="P254" i="21"/>
  <c r="Q254" i="21"/>
  <c r="M253" i="21"/>
  <c r="J253" i="21" s="1"/>
  <c r="I253" i="21" s="1"/>
  <c r="H254" i="21" s="1"/>
  <c r="G255" i="21" s="1"/>
  <c r="L255" i="21" s="1"/>
  <c r="R253" i="21"/>
  <c r="S253" i="21" s="1"/>
  <c r="O212" i="17"/>
  <c r="F212" i="17"/>
  <c r="W212" i="17" s="1"/>
  <c r="N212" i="17"/>
  <c r="Q211" i="17"/>
  <c r="M211" i="17" s="1"/>
  <c r="P211" i="17"/>
  <c r="F255" i="21" l="1"/>
  <c r="W255" i="21" s="1"/>
  <c r="K255" i="21"/>
  <c r="N255" i="21"/>
  <c r="O255" i="21"/>
  <c r="M254" i="21"/>
  <c r="J254" i="21" s="1"/>
  <c r="I254" i="21" s="1"/>
  <c r="H255" i="21" s="1"/>
  <c r="G256" i="21" s="1"/>
  <c r="L256" i="21" s="1"/>
  <c r="R254" i="21"/>
  <c r="S254" i="21" s="1"/>
  <c r="P212" i="17"/>
  <c r="Q212" i="17"/>
  <c r="M212" i="17" s="1"/>
  <c r="R211" i="17"/>
  <c r="S211" i="17" s="1"/>
  <c r="O256" i="21" l="1"/>
  <c r="K256" i="21"/>
  <c r="F256" i="21"/>
  <c r="W256" i="21" s="1"/>
  <c r="N256" i="21"/>
  <c r="P255" i="21"/>
  <c r="Q255" i="21"/>
  <c r="R212" i="17"/>
  <c r="S212" i="17" s="1"/>
  <c r="J211" i="17"/>
  <c r="I211" i="17" s="1"/>
  <c r="H212" i="17" s="1"/>
  <c r="G213" i="17" s="1"/>
  <c r="K213" i="17" l="1"/>
  <c r="L213" i="17"/>
  <c r="P256" i="21"/>
  <c r="Q256" i="21"/>
  <c r="M255" i="21"/>
  <c r="J255" i="21" s="1"/>
  <c r="I255" i="21" s="1"/>
  <c r="H256" i="21" s="1"/>
  <c r="G257" i="21" s="1"/>
  <c r="L257" i="21" s="1"/>
  <c r="R255" i="21"/>
  <c r="S255" i="21" s="1"/>
  <c r="O213" i="17"/>
  <c r="F213" i="17"/>
  <c r="W213" i="17" s="1"/>
  <c r="N213" i="17"/>
  <c r="J212" i="17"/>
  <c r="I212" i="17" s="1"/>
  <c r="H213" i="17" s="1"/>
  <c r="G214" i="17" s="1"/>
  <c r="K214" i="17" l="1"/>
  <c r="L214" i="17"/>
  <c r="M256" i="21"/>
  <c r="J256" i="21" s="1"/>
  <c r="I256" i="21" s="1"/>
  <c r="H257" i="21" s="1"/>
  <c r="G258" i="21" s="1"/>
  <c r="L258" i="21" s="1"/>
  <c r="R256" i="21"/>
  <c r="S256" i="21" s="1"/>
  <c r="K257" i="21"/>
  <c r="F257" i="21"/>
  <c r="W257" i="21" s="1"/>
  <c r="O257" i="21"/>
  <c r="N257" i="21"/>
  <c r="F214" i="17"/>
  <c r="W214" i="17" s="1"/>
  <c r="N214" i="17"/>
  <c r="O214" i="17"/>
  <c r="Q213" i="17"/>
  <c r="M213" i="17" s="1"/>
  <c r="P213" i="17"/>
  <c r="O258" i="21" l="1"/>
  <c r="K258" i="21"/>
  <c r="F258" i="21"/>
  <c r="W258" i="21" s="1"/>
  <c r="N258" i="21"/>
  <c r="P257" i="21"/>
  <c r="Q257" i="21"/>
  <c r="R213" i="17"/>
  <c r="S213" i="17" s="1"/>
  <c r="P214" i="17"/>
  <c r="Q214" i="17"/>
  <c r="M214" i="17" s="1"/>
  <c r="M257" i="21" l="1"/>
  <c r="J257" i="21" s="1"/>
  <c r="I257" i="21" s="1"/>
  <c r="H258" i="21" s="1"/>
  <c r="G259" i="21" s="1"/>
  <c r="L259" i="21" s="1"/>
  <c r="R257" i="21"/>
  <c r="S257" i="21" s="1"/>
  <c r="Q258" i="21"/>
  <c r="P258" i="21"/>
  <c r="R214" i="17"/>
  <c r="S214" i="17" s="1"/>
  <c r="J213" i="17"/>
  <c r="I213" i="17" s="1"/>
  <c r="H214" i="17" s="1"/>
  <c r="G215" i="17" s="1"/>
  <c r="K215" i="17" l="1"/>
  <c r="L215" i="17"/>
  <c r="M258" i="21"/>
  <c r="J258" i="21" s="1"/>
  <c r="I258" i="21" s="1"/>
  <c r="H259" i="21" s="1"/>
  <c r="G260" i="21" s="1"/>
  <c r="L260" i="21" s="1"/>
  <c r="R258" i="21"/>
  <c r="S258" i="21" s="1"/>
  <c r="K259" i="21"/>
  <c r="F259" i="21"/>
  <c r="W259" i="21" s="1"/>
  <c r="N259" i="21"/>
  <c r="O259" i="21"/>
  <c r="N215" i="17"/>
  <c r="O215" i="17"/>
  <c r="F215" i="17"/>
  <c r="W215" i="17" s="1"/>
  <c r="J214" i="17"/>
  <c r="I214" i="17" s="1"/>
  <c r="H215" i="17" s="1"/>
  <c r="G216" i="17" s="1"/>
  <c r="K216" i="17" l="1"/>
  <c r="L216" i="17"/>
  <c r="Q259" i="21"/>
  <c r="P259" i="21"/>
  <c r="N260" i="21"/>
  <c r="K260" i="21"/>
  <c r="F260" i="21"/>
  <c r="W260" i="21" s="1"/>
  <c r="O260" i="21"/>
  <c r="O216" i="17"/>
  <c r="F216" i="17"/>
  <c r="W216" i="17" s="1"/>
  <c r="N216" i="17"/>
  <c r="Q215" i="17"/>
  <c r="M215" i="17" s="1"/>
  <c r="P215" i="17"/>
  <c r="P260" i="21" l="1"/>
  <c r="Q260" i="21"/>
  <c r="M259" i="21"/>
  <c r="J259" i="21" s="1"/>
  <c r="I259" i="21" s="1"/>
  <c r="H260" i="21" s="1"/>
  <c r="G261" i="21" s="1"/>
  <c r="L261" i="21" s="1"/>
  <c r="R259" i="21"/>
  <c r="S259" i="21" s="1"/>
  <c r="R215" i="17"/>
  <c r="S215" i="17" s="1"/>
  <c r="P216" i="17"/>
  <c r="Q216" i="17"/>
  <c r="M216" i="17" s="1"/>
  <c r="M260" i="21" l="1"/>
  <c r="J260" i="21" s="1"/>
  <c r="I260" i="21" s="1"/>
  <c r="H261" i="21" s="1"/>
  <c r="G262" i="21" s="1"/>
  <c r="L262" i="21" s="1"/>
  <c r="R260" i="21"/>
  <c r="S260" i="21" s="1"/>
  <c r="F261" i="21"/>
  <c r="W261" i="21" s="1"/>
  <c r="O261" i="21"/>
  <c r="K261" i="21"/>
  <c r="N261" i="21"/>
  <c r="J215" i="17"/>
  <c r="I215" i="17" s="1"/>
  <c r="H216" i="17" s="1"/>
  <c r="G217" i="17" s="1"/>
  <c r="R216" i="17"/>
  <c r="S216" i="17" s="1"/>
  <c r="K217" i="17" l="1"/>
  <c r="L217" i="17"/>
  <c r="O262" i="21"/>
  <c r="K262" i="21"/>
  <c r="F262" i="21"/>
  <c r="W262" i="21" s="1"/>
  <c r="N262" i="21"/>
  <c r="P261" i="21"/>
  <c r="Q261" i="21"/>
  <c r="N217" i="17"/>
  <c r="O217" i="17"/>
  <c r="F217" i="17"/>
  <c r="W217" i="17" s="1"/>
  <c r="J216" i="17"/>
  <c r="I216" i="17" s="1"/>
  <c r="H217" i="17" s="1"/>
  <c r="G218" i="17" s="1"/>
  <c r="K218" i="17" l="1"/>
  <c r="L218" i="17"/>
  <c r="P262" i="21"/>
  <c r="Q262" i="21"/>
  <c r="M261" i="21"/>
  <c r="J261" i="21" s="1"/>
  <c r="I261" i="21" s="1"/>
  <c r="H262" i="21" s="1"/>
  <c r="G263" i="21" s="1"/>
  <c r="L263" i="21" s="1"/>
  <c r="R261" i="21"/>
  <c r="S261" i="21" s="1"/>
  <c r="F218" i="17"/>
  <c r="W218" i="17" s="1"/>
  <c r="N218" i="17"/>
  <c r="O218" i="17"/>
  <c r="P217" i="17"/>
  <c r="Q217" i="17"/>
  <c r="M217" i="17" s="1"/>
  <c r="M262" i="21" l="1"/>
  <c r="J262" i="21" s="1"/>
  <c r="I262" i="21" s="1"/>
  <c r="H263" i="21" s="1"/>
  <c r="G264" i="21" s="1"/>
  <c r="L264" i="21" s="1"/>
  <c r="R262" i="21"/>
  <c r="S262" i="21" s="1"/>
  <c r="K263" i="21"/>
  <c r="F263" i="21"/>
  <c r="W263" i="21" s="1"/>
  <c r="N263" i="21"/>
  <c r="O263" i="21"/>
  <c r="Q218" i="17"/>
  <c r="M218" i="17" s="1"/>
  <c r="P218" i="17"/>
  <c r="R217" i="17"/>
  <c r="S217" i="17" s="1"/>
  <c r="F264" i="21" l="1"/>
  <c r="W264" i="21" s="1"/>
  <c r="O264" i="21"/>
  <c r="K264" i="21"/>
  <c r="N264" i="21"/>
  <c r="P263" i="21"/>
  <c r="Q263" i="21"/>
  <c r="J217" i="17"/>
  <c r="I217" i="17" s="1"/>
  <c r="H218" i="17" s="1"/>
  <c r="G219" i="17" s="1"/>
  <c r="R218" i="17"/>
  <c r="S218" i="17" s="1"/>
  <c r="K219" i="17" l="1"/>
  <c r="L219" i="17"/>
  <c r="M263" i="21"/>
  <c r="J263" i="21" s="1"/>
  <c r="I263" i="21" s="1"/>
  <c r="H264" i="21" s="1"/>
  <c r="G265" i="21" s="1"/>
  <c r="L265" i="21" s="1"/>
  <c r="R263" i="21"/>
  <c r="S263" i="21" s="1"/>
  <c r="Q264" i="21"/>
  <c r="P264" i="21"/>
  <c r="F219" i="17"/>
  <c r="W219" i="17" s="1"/>
  <c r="O219" i="17"/>
  <c r="N219" i="17"/>
  <c r="J218" i="17"/>
  <c r="I218" i="17" s="1"/>
  <c r="H219" i="17" s="1"/>
  <c r="G220" i="17" s="1"/>
  <c r="K220" i="17" l="1"/>
  <c r="L220" i="17"/>
  <c r="M264" i="21"/>
  <c r="J264" i="21" s="1"/>
  <c r="I264" i="21" s="1"/>
  <c r="H265" i="21" s="1"/>
  <c r="G266" i="21" s="1"/>
  <c r="L266" i="21" s="1"/>
  <c r="R264" i="21"/>
  <c r="S264" i="21" s="1"/>
  <c r="N265" i="21"/>
  <c r="K265" i="21"/>
  <c r="F265" i="21"/>
  <c r="W265" i="21" s="1"/>
  <c r="O265" i="21"/>
  <c r="O220" i="17"/>
  <c r="F220" i="17"/>
  <c r="W220" i="17" s="1"/>
  <c r="N220" i="17"/>
  <c r="Q219" i="17"/>
  <c r="M219" i="17" s="1"/>
  <c r="P219" i="17"/>
  <c r="O266" i="21" l="1"/>
  <c r="K266" i="21"/>
  <c r="F266" i="21"/>
  <c r="W266" i="21" s="1"/>
  <c r="N266" i="21"/>
  <c r="Q265" i="21"/>
  <c r="P265" i="21"/>
  <c r="R219" i="17"/>
  <c r="S219" i="17" s="1"/>
  <c r="P220" i="17"/>
  <c r="Q220" i="17"/>
  <c r="M220" i="17" s="1"/>
  <c r="M265" i="21" l="1"/>
  <c r="J265" i="21" s="1"/>
  <c r="I265" i="21" s="1"/>
  <c r="H266" i="21" s="1"/>
  <c r="G267" i="21" s="1"/>
  <c r="L267" i="21" s="1"/>
  <c r="R265" i="21"/>
  <c r="S265" i="21" s="1"/>
  <c r="Q266" i="21"/>
  <c r="P266" i="21"/>
  <c r="J219" i="17"/>
  <c r="I219" i="17" s="1"/>
  <c r="H220" i="17" s="1"/>
  <c r="G221" i="17" s="1"/>
  <c r="R220" i="17"/>
  <c r="S220" i="17" s="1"/>
  <c r="K221" i="17" l="1"/>
  <c r="L221" i="17"/>
  <c r="M266" i="21"/>
  <c r="J266" i="21" s="1"/>
  <c r="I266" i="21" s="1"/>
  <c r="H267" i="21" s="1"/>
  <c r="G268" i="21" s="1"/>
  <c r="L268" i="21" s="1"/>
  <c r="R266" i="21"/>
  <c r="S266" i="21" s="1"/>
  <c r="N267" i="21"/>
  <c r="K267" i="21"/>
  <c r="O267" i="21"/>
  <c r="F267" i="21"/>
  <c r="W267" i="21" s="1"/>
  <c r="O221" i="17"/>
  <c r="F221" i="17"/>
  <c r="W221" i="17" s="1"/>
  <c r="N221" i="17"/>
  <c r="J220" i="17"/>
  <c r="I220" i="17" s="1"/>
  <c r="H221" i="17" s="1"/>
  <c r="G222" i="17" s="1"/>
  <c r="K222" i="17" l="1"/>
  <c r="L222" i="17"/>
  <c r="K268" i="21"/>
  <c r="N268" i="21"/>
  <c r="F268" i="21"/>
  <c r="W268" i="21" s="1"/>
  <c r="O268" i="21"/>
  <c r="P267" i="21"/>
  <c r="Q267" i="21"/>
  <c r="F222" i="17"/>
  <c r="W222" i="17" s="1"/>
  <c r="N222" i="17"/>
  <c r="O222" i="17"/>
  <c r="Q221" i="17"/>
  <c r="M221" i="17" s="1"/>
  <c r="P221" i="17"/>
  <c r="Q268" i="21" l="1"/>
  <c r="P268" i="21"/>
  <c r="M267" i="21"/>
  <c r="J267" i="21" s="1"/>
  <c r="I267" i="21" s="1"/>
  <c r="H268" i="21" s="1"/>
  <c r="G269" i="21" s="1"/>
  <c r="L269" i="21" s="1"/>
  <c r="R267" i="21"/>
  <c r="S267" i="21" s="1"/>
  <c r="P222" i="17"/>
  <c r="Q222" i="17"/>
  <c r="M222" i="17" s="1"/>
  <c r="R221" i="17"/>
  <c r="S221" i="17" s="1"/>
  <c r="F269" i="21" l="1"/>
  <c r="W269" i="21" s="1"/>
  <c r="O269" i="21"/>
  <c r="K269" i="21"/>
  <c r="N269" i="21"/>
  <c r="M268" i="21"/>
  <c r="J268" i="21" s="1"/>
  <c r="I268" i="21" s="1"/>
  <c r="H269" i="21" s="1"/>
  <c r="G270" i="21" s="1"/>
  <c r="L270" i="21" s="1"/>
  <c r="R268" i="21"/>
  <c r="S268" i="21" s="1"/>
  <c r="R222" i="17"/>
  <c r="S222" i="17" s="1"/>
  <c r="J221" i="17"/>
  <c r="I221" i="17" s="1"/>
  <c r="H222" i="17" s="1"/>
  <c r="G223" i="17" s="1"/>
  <c r="K223" i="17" l="1"/>
  <c r="L223" i="17"/>
  <c r="N270" i="21"/>
  <c r="K270" i="21"/>
  <c r="F270" i="21"/>
  <c r="W270" i="21" s="1"/>
  <c r="O270" i="21"/>
  <c r="P269" i="21"/>
  <c r="Q269" i="21"/>
  <c r="F223" i="17"/>
  <c r="W223" i="17" s="1"/>
  <c r="N223" i="17"/>
  <c r="O223" i="17"/>
  <c r="J222" i="17"/>
  <c r="I222" i="17" s="1"/>
  <c r="H223" i="17" s="1"/>
  <c r="G224" i="17" s="1"/>
  <c r="K224" i="17" l="1"/>
  <c r="L224" i="17"/>
  <c r="Q270" i="21"/>
  <c r="P270" i="21"/>
  <c r="M269" i="21"/>
  <c r="J269" i="21" s="1"/>
  <c r="I269" i="21" s="1"/>
  <c r="H270" i="21" s="1"/>
  <c r="G271" i="21" s="1"/>
  <c r="L271" i="21" s="1"/>
  <c r="R269" i="21"/>
  <c r="S269" i="21" s="1"/>
  <c r="F224" i="17"/>
  <c r="W224" i="17" s="1"/>
  <c r="N224" i="17"/>
  <c r="O224" i="17"/>
  <c r="Q223" i="17"/>
  <c r="M223" i="17" s="1"/>
  <c r="P223" i="17"/>
  <c r="K271" i="21" l="1"/>
  <c r="N271" i="21"/>
  <c r="F271" i="21"/>
  <c r="W271" i="21" s="1"/>
  <c r="O271" i="21"/>
  <c r="M270" i="21"/>
  <c r="J270" i="21" s="1"/>
  <c r="I270" i="21" s="1"/>
  <c r="H271" i="21" s="1"/>
  <c r="G272" i="21" s="1"/>
  <c r="L272" i="21" s="1"/>
  <c r="R270" i="21"/>
  <c r="S270" i="21" s="1"/>
  <c r="R223" i="17"/>
  <c r="S223" i="17" s="1"/>
  <c r="Q224" i="17"/>
  <c r="M224" i="17" s="1"/>
  <c r="P224" i="17"/>
  <c r="F272" i="21" l="1"/>
  <c r="W272" i="21" s="1"/>
  <c r="O272" i="21"/>
  <c r="K272" i="21"/>
  <c r="N272" i="21"/>
  <c r="Q271" i="21"/>
  <c r="P271" i="21"/>
  <c r="J223" i="17"/>
  <c r="I223" i="17" s="1"/>
  <c r="H224" i="17" s="1"/>
  <c r="G225" i="17" s="1"/>
  <c r="R224" i="17"/>
  <c r="S224" i="17" s="1"/>
  <c r="K225" i="17" l="1"/>
  <c r="L225" i="17"/>
  <c r="M271" i="21"/>
  <c r="J271" i="21" s="1"/>
  <c r="I271" i="21" s="1"/>
  <c r="H272" i="21" s="1"/>
  <c r="G273" i="21" s="1"/>
  <c r="L273" i="21" s="1"/>
  <c r="R271" i="21"/>
  <c r="S271" i="21" s="1"/>
  <c r="Q272" i="21"/>
  <c r="P272" i="21"/>
  <c r="N225" i="17"/>
  <c r="O225" i="17"/>
  <c r="F225" i="17"/>
  <c r="W225" i="17" s="1"/>
  <c r="J224" i="17"/>
  <c r="I224" i="17" s="1"/>
  <c r="H225" i="17" s="1"/>
  <c r="G226" i="17" s="1"/>
  <c r="K226" i="17" l="1"/>
  <c r="L226" i="17"/>
  <c r="K273" i="21"/>
  <c r="O273" i="21"/>
  <c r="F273" i="21"/>
  <c r="W273" i="21" s="1"/>
  <c r="N273" i="21"/>
  <c r="M272" i="21"/>
  <c r="J272" i="21" s="1"/>
  <c r="I272" i="21" s="1"/>
  <c r="H273" i="21" s="1"/>
  <c r="G274" i="21" s="1"/>
  <c r="L274" i="21" s="1"/>
  <c r="R272" i="21"/>
  <c r="S272" i="21" s="1"/>
  <c r="N226" i="17"/>
  <c r="O226" i="17"/>
  <c r="F226" i="17"/>
  <c r="W226" i="17" s="1"/>
  <c r="P225" i="17"/>
  <c r="Q225" i="17"/>
  <c r="M225" i="17" s="1"/>
  <c r="F274" i="21" l="1"/>
  <c r="W274" i="21" s="1"/>
  <c r="N274" i="21"/>
  <c r="K274" i="21"/>
  <c r="O274" i="21"/>
  <c r="P273" i="21"/>
  <c r="Q273" i="21"/>
  <c r="Q226" i="17"/>
  <c r="M226" i="17" s="1"/>
  <c r="P226" i="17"/>
  <c r="R225" i="17"/>
  <c r="S225" i="17" s="1"/>
  <c r="P274" i="21" l="1"/>
  <c r="Q274" i="21"/>
  <c r="M273" i="21"/>
  <c r="J273" i="21" s="1"/>
  <c r="I273" i="21" s="1"/>
  <c r="H274" i="21" s="1"/>
  <c r="G275" i="21" s="1"/>
  <c r="L275" i="21" s="1"/>
  <c r="R273" i="21"/>
  <c r="S273" i="21" s="1"/>
  <c r="J225" i="17"/>
  <c r="I225" i="17" s="1"/>
  <c r="H226" i="17" s="1"/>
  <c r="G227" i="17" s="1"/>
  <c r="R226" i="17"/>
  <c r="S226" i="17" s="1"/>
  <c r="K227" i="17" l="1"/>
  <c r="L227" i="17"/>
  <c r="F275" i="21"/>
  <c r="W275" i="21" s="1"/>
  <c r="N275" i="21"/>
  <c r="K275" i="21"/>
  <c r="O275" i="21"/>
  <c r="M274" i="21"/>
  <c r="J274" i="21" s="1"/>
  <c r="I274" i="21" s="1"/>
  <c r="H275" i="21" s="1"/>
  <c r="G276" i="21" s="1"/>
  <c r="L276" i="21" s="1"/>
  <c r="R274" i="21"/>
  <c r="S274" i="21" s="1"/>
  <c r="N227" i="17"/>
  <c r="O227" i="17"/>
  <c r="F227" i="17"/>
  <c r="W227" i="17" s="1"/>
  <c r="J226" i="17"/>
  <c r="I226" i="17" s="1"/>
  <c r="H227" i="17" s="1"/>
  <c r="G228" i="17" s="1"/>
  <c r="K228" i="17" l="1"/>
  <c r="L228" i="17"/>
  <c r="K276" i="21"/>
  <c r="O276" i="21"/>
  <c r="N276" i="21"/>
  <c r="F276" i="21"/>
  <c r="W276" i="21" s="1"/>
  <c r="P275" i="21"/>
  <c r="Q275" i="21"/>
  <c r="O228" i="17"/>
  <c r="N228" i="17"/>
  <c r="F228" i="17"/>
  <c r="W228" i="17" s="1"/>
  <c r="P227" i="17"/>
  <c r="Q227" i="17"/>
  <c r="M227" i="17" s="1"/>
  <c r="P276" i="21" l="1"/>
  <c r="Q276" i="21"/>
  <c r="M275" i="21"/>
  <c r="J275" i="21" s="1"/>
  <c r="I275" i="21" s="1"/>
  <c r="H276" i="21" s="1"/>
  <c r="G277" i="21" s="1"/>
  <c r="L277" i="21" s="1"/>
  <c r="R275" i="21"/>
  <c r="S275" i="21" s="1"/>
  <c r="P228" i="17"/>
  <c r="Q228" i="17"/>
  <c r="M228" i="17" s="1"/>
  <c r="R227" i="17"/>
  <c r="S227" i="17" s="1"/>
  <c r="F277" i="21" l="1"/>
  <c r="W277" i="21" s="1"/>
  <c r="O277" i="21"/>
  <c r="K277" i="21"/>
  <c r="N277" i="21"/>
  <c r="M276" i="21"/>
  <c r="J276" i="21" s="1"/>
  <c r="I276" i="21" s="1"/>
  <c r="H277" i="21" s="1"/>
  <c r="G278" i="21" s="1"/>
  <c r="L278" i="21" s="1"/>
  <c r="R276" i="21"/>
  <c r="S276" i="21" s="1"/>
  <c r="R228" i="17"/>
  <c r="S228" i="17" s="1"/>
  <c r="J227" i="17"/>
  <c r="I227" i="17" s="1"/>
  <c r="H228" i="17" s="1"/>
  <c r="G229" i="17" s="1"/>
  <c r="K229" i="17" l="1"/>
  <c r="L229" i="17"/>
  <c r="F278" i="21"/>
  <c r="W278" i="21" s="1"/>
  <c r="O278" i="21"/>
  <c r="N278" i="21"/>
  <c r="K278" i="21"/>
  <c r="P277" i="21"/>
  <c r="Q277" i="21"/>
  <c r="F229" i="17"/>
  <c r="W229" i="17" s="1"/>
  <c r="N229" i="17"/>
  <c r="O229" i="17"/>
  <c r="J228" i="17"/>
  <c r="I228" i="17" s="1"/>
  <c r="H229" i="17" s="1"/>
  <c r="G230" i="17" s="1"/>
  <c r="K230" i="17" l="1"/>
  <c r="L230" i="17"/>
  <c r="Q278" i="21"/>
  <c r="P278" i="21"/>
  <c r="M277" i="21"/>
  <c r="J277" i="21" s="1"/>
  <c r="I277" i="21" s="1"/>
  <c r="H278" i="21" s="1"/>
  <c r="G279" i="21" s="1"/>
  <c r="L279" i="21" s="1"/>
  <c r="R277" i="21"/>
  <c r="S277" i="21" s="1"/>
  <c r="N230" i="17"/>
  <c r="F230" i="17"/>
  <c r="W230" i="17" s="1"/>
  <c r="O230" i="17"/>
  <c r="P229" i="17"/>
  <c r="Q229" i="17"/>
  <c r="M229" i="17" s="1"/>
  <c r="K279" i="21" l="1"/>
  <c r="O279" i="21"/>
  <c r="N279" i="21"/>
  <c r="F279" i="21"/>
  <c r="W279" i="21" s="1"/>
  <c r="M278" i="21"/>
  <c r="J278" i="21" s="1"/>
  <c r="I278" i="21" s="1"/>
  <c r="H279" i="21" s="1"/>
  <c r="G280" i="21" s="1"/>
  <c r="L280" i="21" s="1"/>
  <c r="R278" i="21"/>
  <c r="S278" i="21" s="1"/>
  <c r="P230" i="17"/>
  <c r="Q230" i="17"/>
  <c r="M230" i="17" s="1"/>
  <c r="R229" i="17"/>
  <c r="S229" i="17" s="1"/>
  <c r="F280" i="21" l="1"/>
  <c r="W280" i="21" s="1"/>
  <c r="O280" i="21"/>
  <c r="K280" i="21"/>
  <c r="N280" i="21"/>
  <c r="P279" i="21"/>
  <c r="Q279" i="21"/>
  <c r="J229" i="17"/>
  <c r="I229" i="17" s="1"/>
  <c r="H230" i="17" s="1"/>
  <c r="G231" i="17" s="1"/>
  <c r="R230" i="17"/>
  <c r="S230" i="17" s="1"/>
  <c r="K231" i="17" l="1"/>
  <c r="L231" i="17"/>
  <c r="P280" i="21"/>
  <c r="Q280" i="21"/>
  <c r="M279" i="21"/>
  <c r="J279" i="21" s="1"/>
  <c r="I279" i="21" s="1"/>
  <c r="H280" i="21" s="1"/>
  <c r="G281" i="21" s="1"/>
  <c r="L281" i="21" s="1"/>
  <c r="R279" i="21"/>
  <c r="S279" i="21" s="1"/>
  <c r="N231" i="17"/>
  <c r="O231" i="17"/>
  <c r="F231" i="17"/>
  <c r="W231" i="17" s="1"/>
  <c r="J230" i="17"/>
  <c r="I230" i="17" s="1"/>
  <c r="H231" i="17" s="1"/>
  <c r="G232" i="17" s="1"/>
  <c r="K232" i="17" l="1"/>
  <c r="L232" i="17"/>
  <c r="M280" i="21"/>
  <c r="J280" i="21" s="1"/>
  <c r="I280" i="21" s="1"/>
  <c r="H281" i="21" s="1"/>
  <c r="G282" i="21" s="1"/>
  <c r="L282" i="21" s="1"/>
  <c r="R280" i="21"/>
  <c r="S280" i="21" s="1"/>
  <c r="K281" i="21"/>
  <c r="F281" i="21"/>
  <c r="W281" i="21" s="1"/>
  <c r="O281" i="21"/>
  <c r="N281" i="21"/>
  <c r="F232" i="17"/>
  <c r="W232" i="17" s="1"/>
  <c r="O232" i="17"/>
  <c r="N232" i="17"/>
  <c r="P231" i="17"/>
  <c r="Q231" i="17"/>
  <c r="M231" i="17" s="1"/>
  <c r="O282" i="21" l="1"/>
  <c r="K282" i="21"/>
  <c r="F282" i="21"/>
  <c r="W282" i="21" s="1"/>
  <c r="N282" i="21"/>
  <c r="P281" i="21"/>
  <c r="Q281" i="21"/>
  <c r="P232" i="17"/>
  <c r="Q232" i="17"/>
  <c r="M232" i="17" s="1"/>
  <c r="R231" i="17"/>
  <c r="S231" i="17" s="1"/>
  <c r="P282" i="21" l="1"/>
  <c r="Q282" i="21"/>
  <c r="M281" i="21"/>
  <c r="J281" i="21" s="1"/>
  <c r="I281" i="21" s="1"/>
  <c r="H282" i="21" s="1"/>
  <c r="G283" i="21" s="1"/>
  <c r="L283" i="21" s="1"/>
  <c r="R281" i="21"/>
  <c r="S281" i="21" s="1"/>
  <c r="R232" i="17"/>
  <c r="S232" i="17" s="1"/>
  <c r="J231" i="17"/>
  <c r="I231" i="17" s="1"/>
  <c r="H232" i="17" s="1"/>
  <c r="G233" i="17" s="1"/>
  <c r="K233" i="17" l="1"/>
  <c r="L233" i="17"/>
  <c r="N283" i="21"/>
  <c r="O283" i="21"/>
  <c r="K283" i="21"/>
  <c r="F283" i="21"/>
  <c r="W283" i="21" s="1"/>
  <c r="M282" i="21"/>
  <c r="J282" i="21" s="1"/>
  <c r="I282" i="21" s="1"/>
  <c r="H283" i="21" s="1"/>
  <c r="G284" i="21" s="1"/>
  <c r="L284" i="21" s="1"/>
  <c r="R282" i="21"/>
  <c r="S282" i="21" s="1"/>
  <c r="N233" i="17"/>
  <c r="O233" i="17"/>
  <c r="F233" i="17"/>
  <c r="W233" i="17" s="1"/>
  <c r="J232" i="17"/>
  <c r="I232" i="17" s="1"/>
  <c r="H233" i="17" s="1"/>
  <c r="G234" i="17" s="1"/>
  <c r="K234" i="17" l="1"/>
  <c r="L234" i="17"/>
  <c r="O284" i="21"/>
  <c r="F284" i="21"/>
  <c r="W284" i="21" s="1"/>
  <c r="N284" i="21"/>
  <c r="K284" i="21"/>
  <c r="P283" i="21"/>
  <c r="Q283" i="21"/>
  <c r="O234" i="17"/>
  <c r="F234" i="17"/>
  <c r="W234" i="17" s="1"/>
  <c r="N234" i="17"/>
  <c r="P233" i="17"/>
  <c r="Q233" i="17"/>
  <c r="M233" i="17" s="1"/>
  <c r="Q284" i="21" l="1"/>
  <c r="P284" i="21"/>
  <c r="M283" i="21"/>
  <c r="J283" i="21" s="1"/>
  <c r="I283" i="21" s="1"/>
  <c r="H284" i="21" s="1"/>
  <c r="G285" i="21" s="1"/>
  <c r="L285" i="21" s="1"/>
  <c r="R283" i="21"/>
  <c r="S283" i="21" s="1"/>
  <c r="Q234" i="17"/>
  <c r="M234" i="17" s="1"/>
  <c r="P234" i="17"/>
  <c r="R233" i="17"/>
  <c r="S233" i="17" s="1"/>
  <c r="K285" i="21" l="1"/>
  <c r="F285" i="21"/>
  <c r="W285" i="21" s="1"/>
  <c r="O285" i="21"/>
  <c r="N285" i="21"/>
  <c r="M284" i="21"/>
  <c r="J284" i="21" s="1"/>
  <c r="I284" i="21" s="1"/>
  <c r="H285" i="21" s="1"/>
  <c r="G286" i="21" s="1"/>
  <c r="L286" i="21" s="1"/>
  <c r="R284" i="21"/>
  <c r="S284" i="21" s="1"/>
  <c r="J233" i="17"/>
  <c r="I233" i="17" s="1"/>
  <c r="H234" i="17" s="1"/>
  <c r="G235" i="17" s="1"/>
  <c r="R234" i="17"/>
  <c r="S234" i="17" s="1"/>
  <c r="K235" i="17" l="1"/>
  <c r="L235" i="17"/>
  <c r="K286" i="21"/>
  <c r="F286" i="21"/>
  <c r="W286" i="21" s="1"/>
  <c r="O286" i="21"/>
  <c r="N286" i="21"/>
  <c r="P285" i="21"/>
  <c r="Q285" i="21"/>
  <c r="N235" i="17"/>
  <c r="O235" i="17"/>
  <c r="F235" i="17"/>
  <c r="W235" i="17" s="1"/>
  <c r="J234" i="17"/>
  <c r="I234" i="17" s="1"/>
  <c r="H235" i="17" s="1"/>
  <c r="G236" i="17" s="1"/>
  <c r="K236" i="17" l="1"/>
  <c r="L236" i="17"/>
  <c r="M285" i="21"/>
  <c r="J285" i="21" s="1"/>
  <c r="I285" i="21" s="1"/>
  <c r="H286" i="21" s="1"/>
  <c r="G287" i="21" s="1"/>
  <c r="L287" i="21" s="1"/>
  <c r="R285" i="21"/>
  <c r="S285" i="21" s="1"/>
  <c r="Q286" i="21"/>
  <c r="P286" i="21"/>
  <c r="O236" i="17"/>
  <c r="F236" i="17"/>
  <c r="W236" i="17" s="1"/>
  <c r="N236" i="17"/>
  <c r="P235" i="17"/>
  <c r="Q235" i="17"/>
  <c r="M235" i="17" s="1"/>
  <c r="M286" i="21" l="1"/>
  <c r="J286" i="21" s="1"/>
  <c r="I286" i="21" s="1"/>
  <c r="H287" i="21" s="1"/>
  <c r="G288" i="21" s="1"/>
  <c r="L288" i="21" s="1"/>
  <c r="R286" i="21"/>
  <c r="S286" i="21" s="1"/>
  <c r="F287" i="21"/>
  <c r="W287" i="21" s="1"/>
  <c r="O287" i="21"/>
  <c r="N287" i="21"/>
  <c r="K287" i="21"/>
  <c r="P236" i="17"/>
  <c r="Q236" i="17"/>
  <c r="M236" i="17" s="1"/>
  <c r="R235" i="17"/>
  <c r="S235" i="17" s="1"/>
  <c r="P287" i="21" l="1"/>
  <c r="Q287" i="21"/>
  <c r="N288" i="21"/>
  <c r="O288" i="21"/>
  <c r="K288" i="21"/>
  <c r="F288" i="21"/>
  <c r="W288" i="21" s="1"/>
  <c r="R236" i="17"/>
  <c r="S236" i="17" s="1"/>
  <c r="J235" i="17"/>
  <c r="I235" i="17" s="1"/>
  <c r="H236" i="17" s="1"/>
  <c r="G237" i="17" s="1"/>
  <c r="K237" i="17" l="1"/>
  <c r="L237" i="17"/>
  <c r="M287" i="21"/>
  <c r="J287" i="21" s="1"/>
  <c r="I287" i="21" s="1"/>
  <c r="H288" i="21" s="1"/>
  <c r="G289" i="21" s="1"/>
  <c r="L289" i="21" s="1"/>
  <c r="R287" i="21"/>
  <c r="S287" i="21" s="1"/>
  <c r="Q288" i="21"/>
  <c r="P288" i="21"/>
  <c r="F237" i="17"/>
  <c r="W237" i="17" s="1"/>
  <c r="N237" i="17"/>
  <c r="O237" i="17"/>
  <c r="J236" i="17"/>
  <c r="I236" i="17" s="1"/>
  <c r="H237" i="17" s="1"/>
  <c r="G238" i="17" s="1"/>
  <c r="K238" i="17" l="1"/>
  <c r="L238" i="17"/>
  <c r="R288" i="21"/>
  <c r="S288" i="21" s="1"/>
  <c r="M288" i="21"/>
  <c r="J288" i="21" s="1"/>
  <c r="I288" i="21" s="1"/>
  <c r="H289" i="21" s="1"/>
  <c r="G290" i="21" s="1"/>
  <c r="L290" i="21" s="1"/>
  <c r="F289" i="21"/>
  <c r="W289" i="21" s="1"/>
  <c r="N289" i="21"/>
  <c r="O289" i="21"/>
  <c r="K289" i="21"/>
  <c r="F238" i="17"/>
  <c r="W238" i="17" s="1"/>
  <c r="O238" i="17"/>
  <c r="N238" i="17"/>
  <c r="P237" i="17"/>
  <c r="Q237" i="17"/>
  <c r="M237" i="17" s="1"/>
  <c r="Q289" i="21" l="1"/>
  <c r="P289" i="21"/>
  <c r="O290" i="21"/>
  <c r="F290" i="21"/>
  <c r="W290" i="21" s="1"/>
  <c r="K290" i="21"/>
  <c r="N290" i="21"/>
  <c r="P238" i="17"/>
  <c r="Q238" i="17"/>
  <c r="M238" i="17" s="1"/>
  <c r="R237" i="17"/>
  <c r="S237" i="17" s="1"/>
  <c r="P290" i="21" l="1"/>
  <c r="Q290" i="21"/>
  <c r="M289" i="21"/>
  <c r="J289" i="21" s="1"/>
  <c r="I289" i="21" s="1"/>
  <c r="H290" i="21" s="1"/>
  <c r="G291" i="21" s="1"/>
  <c r="L291" i="21" s="1"/>
  <c r="R289" i="21"/>
  <c r="S289" i="21" s="1"/>
  <c r="R238" i="17"/>
  <c r="S238" i="17" s="1"/>
  <c r="J237" i="17"/>
  <c r="I237" i="17" s="1"/>
  <c r="H238" i="17" s="1"/>
  <c r="G239" i="17" s="1"/>
  <c r="K239" i="17" l="1"/>
  <c r="L239" i="17"/>
  <c r="N291" i="21"/>
  <c r="O291" i="21"/>
  <c r="K291" i="21"/>
  <c r="F291" i="21"/>
  <c r="W291" i="21" s="1"/>
  <c r="M290" i="21"/>
  <c r="J290" i="21" s="1"/>
  <c r="I290" i="21" s="1"/>
  <c r="H291" i="21" s="1"/>
  <c r="G292" i="21" s="1"/>
  <c r="L292" i="21" s="1"/>
  <c r="R290" i="21"/>
  <c r="S290" i="21" s="1"/>
  <c r="F239" i="17"/>
  <c r="W239" i="17" s="1"/>
  <c r="O239" i="17"/>
  <c r="N239" i="17"/>
  <c r="J238" i="17"/>
  <c r="I238" i="17" s="1"/>
  <c r="H239" i="17" s="1"/>
  <c r="G240" i="17" s="1"/>
  <c r="K240" i="17" l="1"/>
  <c r="L240" i="17"/>
  <c r="K292" i="21"/>
  <c r="O292" i="21"/>
  <c r="F292" i="21"/>
  <c r="W292" i="21" s="1"/>
  <c r="N292" i="21"/>
  <c r="Q291" i="21"/>
  <c r="P291" i="21"/>
  <c r="O240" i="17"/>
  <c r="F240" i="17"/>
  <c r="W240" i="17" s="1"/>
  <c r="N240" i="17"/>
  <c r="Q239" i="17"/>
  <c r="M239" i="17" s="1"/>
  <c r="P239" i="17"/>
  <c r="M291" i="21" l="1"/>
  <c r="J291" i="21" s="1"/>
  <c r="I291" i="21" s="1"/>
  <c r="H292" i="21" s="1"/>
  <c r="G293" i="21" s="1"/>
  <c r="L293" i="21" s="1"/>
  <c r="R291" i="21"/>
  <c r="S291" i="21" s="1"/>
  <c r="P292" i="21"/>
  <c r="Q292" i="21"/>
  <c r="R239" i="17"/>
  <c r="S239" i="17" s="1"/>
  <c r="Q240" i="17"/>
  <c r="M240" i="17" s="1"/>
  <c r="P240" i="17"/>
  <c r="M292" i="21" l="1"/>
  <c r="J292" i="21" s="1"/>
  <c r="I292" i="21" s="1"/>
  <c r="H293" i="21" s="1"/>
  <c r="G294" i="21" s="1"/>
  <c r="L294" i="21" s="1"/>
  <c r="R292" i="21"/>
  <c r="S292" i="21" s="1"/>
  <c r="N293" i="21"/>
  <c r="K293" i="21"/>
  <c r="O293" i="21"/>
  <c r="F293" i="21"/>
  <c r="W293" i="21" s="1"/>
  <c r="R240" i="17"/>
  <c r="S240" i="17" s="1"/>
  <c r="J239" i="17"/>
  <c r="I239" i="17" s="1"/>
  <c r="H240" i="17" s="1"/>
  <c r="G241" i="17" s="1"/>
  <c r="K241" i="17" l="1"/>
  <c r="L241" i="17"/>
  <c r="O294" i="21"/>
  <c r="F294" i="21"/>
  <c r="W294" i="21" s="1"/>
  <c r="K294" i="21"/>
  <c r="N294" i="21"/>
  <c r="P293" i="21"/>
  <c r="Q293" i="21"/>
  <c r="N241" i="17"/>
  <c r="O241" i="17"/>
  <c r="F241" i="17"/>
  <c r="W241" i="17" s="1"/>
  <c r="J240" i="17"/>
  <c r="I240" i="17" s="1"/>
  <c r="H241" i="17" s="1"/>
  <c r="G242" i="17" s="1"/>
  <c r="K242" i="17" l="1"/>
  <c r="L242" i="17"/>
  <c r="P294" i="21"/>
  <c r="Q294" i="21"/>
  <c r="M293" i="21"/>
  <c r="J293" i="21" s="1"/>
  <c r="I293" i="21" s="1"/>
  <c r="H294" i="21" s="1"/>
  <c r="R293" i="21"/>
  <c r="S293" i="21" s="1"/>
  <c r="F242" i="17"/>
  <c r="W242" i="17" s="1"/>
  <c r="O242" i="17"/>
  <c r="N242" i="17"/>
  <c r="Q241" i="17"/>
  <c r="M241" i="17" s="1"/>
  <c r="P241" i="17"/>
  <c r="G295" i="21" l="1"/>
  <c r="L295" i="21" s="1"/>
  <c r="M294" i="21"/>
  <c r="J294" i="21" s="1"/>
  <c r="I294" i="21" s="1"/>
  <c r="H295" i="21" s="1"/>
  <c r="R294" i="21"/>
  <c r="S294" i="21" s="1"/>
  <c r="R241" i="17"/>
  <c r="S241" i="17" s="1"/>
  <c r="Q242" i="17"/>
  <c r="M242" i="17" s="1"/>
  <c r="P242" i="17"/>
  <c r="G296" i="21" l="1"/>
  <c r="L296" i="21" s="1"/>
  <c r="N295" i="21"/>
  <c r="O295" i="21"/>
  <c r="K295" i="21"/>
  <c r="F295" i="21"/>
  <c r="W295" i="21" s="1"/>
  <c r="J241" i="17"/>
  <c r="I241" i="17" s="1"/>
  <c r="H242" i="17" s="1"/>
  <c r="G243" i="17" s="1"/>
  <c r="R242" i="17"/>
  <c r="S242" i="17" s="1"/>
  <c r="K243" i="17" l="1"/>
  <c r="L243" i="17"/>
  <c r="N296" i="21"/>
  <c r="O296" i="21"/>
  <c r="F296" i="21"/>
  <c r="W296" i="21" s="1"/>
  <c r="K296" i="21"/>
  <c r="Q295" i="21"/>
  <c r="P295" i="21"/>
  <c r="N243" i="17"/>
  <c r="F243" i="17"/>
  <c r="W243" i="17" s="1"/>
  <c r="O243" i="17"/>
  <c r="J242" i="17"/>
  <c r="I242" i="17" s="1"/>
  <c r="H243" i="17" s="1"/>
  <c r="G244" i="17" s="1"/>
  <c r="K244" i="17" l="1"/>
  <c r="L244" i="17"/>
  <c r="P296" i="21"/>
  <c r="Q296" i="21"/>
  <c r="M296" i="21" s="1"/>
  <c r="J296" i="21" s="1"/>
  <c r="I296" i="21" s="1"/>
  <c r="M295" i="21"/>
  <c r="J295" i="21" s="1"/>
  <c r="I295" i="21" s="1"/>
  <c r="H296" i="21" s="1"/>
  <c r="G297" i="21" s="1"/>
  <c r="L297" i="21" s="1"/>
  <c r="R295" i="21"/>
  <c r="S295" i="21" s="1"/>
  <c r="N244" i="17"/>
  <c r="F244" i="17"/>
  <c r="W244" i="17" s="1"/>
  <c r="O244" i="17"/>
  <c r="P243" i="17"/>
  <c r="Q243" i="17"/>
  <c r="M243" i="17" s="1"/>
  <c r="R296" i="21" l="1"/>
  <c r="S296" i="21" s="1"/>
  <c r="O297" i="21"/>
  <c r="K297" i="21"/>
  <c r="N297" i="21"/>
  <c r="F297" i="21"/>
  <c r="W297" i="21" s="1"/>
  <c r="H297" i="21"/>
  <c r="G298" i="21" s="1"/>
  <c r="L298" i="21" s="1"/>
  <c r="Q244" i="17"/>
  <c r="M244" i="17" s="1"/>
  <c r="P244" i="17"/>
  <c r="R243" i="17"/>
  <c r="S243" i="17" s="1"/>
  <c r="O298" i="21" l="1"/>
  <c r="K298" i="21"/>
  <c r="F298" i="21"/>
  <c r="W298" i="21" s="1"/>
  <c r="N298" i="21"/>
  <c r="Q297" i="21"/>
  <c r="P297" i="21"/>
  <c r="J243" i="17"/>
  <c r="I243" i="17" s="1"/>
  <c r="H244" i="17" s="1"/>
  <c r="G245" i="17" s="1"/>
  <c r="R244" i="17"/>
  <c r="S244" i="17" s="1"/>
  <c r="K245" i="17" l="1"/>
  <c r="L245" i="17"/>
  <c r="M297" i="21"/>
  <c r="J297" i="21" s="1"/>
  <c r="I297" i="21" s="1"/>
  <c r="H298" i="21" s="1"/>
  <c r="G299" i="21" s="1"/>
  <c r="L299" i="21" s="1"/>
  <c r="R297" i="21"/>
  <c r="S297" i="21" s="1"/>
  <c r="P298" i="21"/>
  <c r="Q298" i="21"/>
  <c r="F245" i="17"/>
  <c r="W245" i="17" s="1"/>
  <c r="N245" i="17"/>
  <c r="O245" i="17"/>
  <c r="J244" i="17"/>
  <c r="I244" i="17" s="1"/>
  <c r="H245" i="17" s="1"/>
  <c r="G246" i="17" s="1"/>
  <c r="K246" i="17" l="1"/>
  <c r="L246" i="17"/>
  <c r="R298" i="21"/>
  <c r="S298" i="21" s="1"/>
  <c r="M298" i="21"/>
  <c r="J298" i="21" s="1"/>
  <c r="I298" i="21" s="1"/>
  <c r="H299" i="21" s="1"/>
  <c r="G300" i="21" s="1"/>
  <c r="L300" i="21" s="1"/>
  <c r="O299" i="21"/>
  <c r="F299" i="21"/>
  <c r="W299" i="21" s="1"/>
  <c r="N299" i="21"/>
  <c r="K299" i="21"/>
  <c r="F246" i="17"/>
  <c r="W246" i="17" s="1"/>
  <c r="N246" i="17"/>
  <c r="O246" i="17"/>
  <c r="P245" i="17"/>
  <c r="Q245" i="17"/>
  <c r="M245" i="17" s="1"/>
  <c r="Q299" i="21" l="1"/>
  <c r="P299" i="21"/>
  <c r="N300" i="21"/>
  <c r="K300" i="21"/>
  <c r="F300" i="21"/>
  <c r="W300" i="21" s="1"/>
  <c r="O300" i="21"/>
  <c r="P246" i="17"/>
  <c r="Q246" i="17"/>
  <c r="M246" i="17" s="1"/>
  <c r="R245" i="17"/>
  <c r="S245" i="17" s="1"/>
  <c r="Q300" i="21" l="1"/>
  <c r="P300" i="21"/>
  <c r="M299" i="21"/>
  <c r="J299" i="21" s="1"/>
  <c r="I299" i="21" s="1"/>
  <c r="H300" i="21" s="1"/>
  <c r="G301" i="21" s="1"/>
  <c r="L301" i="21" s="1"/>
  <c r="R299" i="21"/>
  <c r="S299" i="21" s="1"/>
  <c r="R246" i="17"/>
  <c r="S246" i="17" s="1"/>
  <c r="J245" i="17"/>
  <c r="I245" i="17" s="1"/>
  <c r="H246" i="17" s="1"/>
  <c r="G247" i="17" s="1"/>
  <c r="K247" i="17" l="1"/>
  <c r="L247" i="17"/>
  <c r="O301" i="21"/>
  <c r="N301" i="21"/>
  <c r="K301" i="21"/>
  <c r="F301" i="21"/>
  <c r="W301" i="21" s="1"/>
  <c r="M300" i="21"/>
  <c r="J300" i="21" s="1"/>
  <c r="I300" i="21" s="1"/>
  <c r="H301" i="21" s="1"/>
  <c r="G302" i="21" s="1"/>
  <c r="L302" i="21" s="1"/>
  <c r="R300" i="21"/>
  <c r="S300" i="21" s="1"/>
  <c r="F247" i="17"/>
  <c r="W247" i="17" s="1"/>
  <c r="O247" i="17"/>
  <c r="N247" i="17"/>
  <c r="J246" i="17"/>
  <c r="I246" i="17" s="1"/>
  <c r="H247" i="17" s="1"/>
  <c r="G248" i="17" s="1"/>
  <c r="K248" i="17" l="1"/>
  <c r="L248" i="17"/>
  <c r="F302" i="21"/>
  <c r="W302" i="21" s="1"/>
  <c r="N302" i="21"/>
  <c r="K302" i="21"/>
  <c r="O302" i="21"/>
  <c r="P301" i="21"/>
  <c r="Q301" i="21"/>
  <c r="F248" i="17"/>
  <c r="W248" i="17" s="1"/>
  <c r="O248" i="17"/>
  <c r="N248" i="17"/>
  <c r="Q247" i="17"/>
  <c r="M247" i="17" s="1"/>
  <c r="P247" i="17"/>
  <c r="P302" i="21" l="1"/>
  <c r="Q302" i="21"/>
  <c r="R301" i="21"/>
  <c r="S301" i="21" s="1"/>
  <c r="M301" i="21"/>
  <c r="J301" i="21" s="1"/>
  <c r="I301" i="21" s="1"/>
  <c r="H302" i="21" s="1"/>
  <c r="R247" i="17"/>
  <c r="S247" i="17" s="1"/>
  <c r="P248" i="17"/>
  <c r="Q248" i="17"/>
  <c r="M248" i="17" s="1"/>
  <c r="M302" i="21" l="1"/>
  <c r="J302" i="21" s="1"/>
  <c r="I302" i="21" s="1"/>
  <c r="H303" i="21" s="1"/>
  <c r="R302" i="21"/>
  <c r="S302" i="21" s="1"/>
  <c r="G303" i="21"/>
  <c r="L303" i="21" s="1"/>
  <c r="R248" i="17"/>
  <c r="S248" i="17" s="1"/>
  <c r="J247" i="17"/>
  <c r="I247" i="17" s="1"/>
  <c r="H248" i="17" s="1"/>
  <c r="G249" i="17" s="1"/>
  <c r="K249" i="17" l="1"/>
  <c r="L249" i="17"/>
  <c r="F303" i="21"/>
  <c r="W303" i="21" s="1"/>
  <c r="N303" i="21"/>
  <c r="G304" i="21"/>
  <c r="L304" i="21" s="1"/>
  <c r="K303" i="21"/>
  <c r="O303" i="21"/>
  <c r="N249" i="17"/>
  <c r="F249" i="17"/>
  <c r="W249" i="17" s="1"/>
  <c r="O249" i="17"/>
  <c r="J248" i="17"/>
  <c r="I248" i="17" s="1"/>
  <c r="H249" i="17" s="1"/>
  <c r="G250" i="17" s="1"/>
  <c r="K250" i="17" l="1"/>
  <c r="L250" i="17"/>
  <c r="Q303" i="21"/>
  <c r="M303" i="21" s="1"/>
  <c r="J303" i="21" s="1"/>
  <c r="I303" i="21" s="1"/>
  <c r="H304" i="21" s="1"/>
  <c r="G305" i="21" s="1"/>
  <c r="L305" i="21" s="1"/>
  <c r="P303" i="21"/>
  <c r="O304" i="21"/>
  <c r="F304" i="21"/>
  <c r="W304" i="21" s="1"/>
  <c r="N304" i="21"/>
  <c r="K304" i="21"/>
  <c r="F250" i="17"/>
  <c r="W250" i="17" s="1"/>
  <c r="N250" i="17"/>
  <c r="O250" i="17"/>
  <c r="Q249" i="17"/>
  <c r="M249" i="17" s="1"/>
  <c r="P249" i="17"/>
  <c r="R303" i="21" l="1"/>
  <c r="S303" i="21" s="1"/>
  <c r="K305" i="21"/>
  <c r="F305" i="21"/>
  <c r="W305" i="21" s="1"/>
  <c r="N305" i="21"/>
  <c r="O305" i="21"/>
  <c r="Q304" i="21"/>
  <c r="P304" i="21"/>
  <c r="Q250" i="17"/>
  <c r="M250" i="17" s="1"/>
  <c r="P250" i="17"/>
  <c r="R249" i="17"/>
  <c r="S249" i="17" s="1"/>
  <c r="M304" i="21" l="1"/>
  <c r="J304" i="21" s="1"/>
  <c r="I304" i="21" s="1"/>
  <c r="H305" i="21" s="1"/>
  <c r="G306" i="21" s="1"/>
  <c r="L306" i="21" s="1"/>
  <c r="R304" i="21"/>
  <c r="S304" i="21" s="1"/>
  <c r="P305" i="21"/>
  <c r="Q305" i="21"/>
  <c r="J249" i="17"/>
  <c r="I249" i="17" s="1"/>
  <c r="H250" i="17" s="1"/>
  <c r="G251" i="17" s="1"/>
  <c r="R250" i="17"/>
  <c r="S250" i="17" s="1"/>
  <c r="K251" i="17" l="1"/>
  <c r="L251" i="17"/>
  <c r="M305" i="21"/>
  <c r="J305" i="21" s="1"/>
  <c r="I305" i="21" s="1"/>
  <c r="H306" i="21" s="1"/>
  <c r="G307" i="21" s="1"/>
  <c r="L307" i="21" s="1"/>
  <c r="R305" i="21"/>
  <c r="S305" i="21" s="1"/>
  <c r="O306" i="21"/>
  <c r="N306" i="21"/>
  <c r="K306" i="21"/>
  <c r="F306" i="21"/>
  <c r="W306" i="21" s="1"/>
  <c r="O251" i="17"/>
  <c r="N251" i="17"/>
  <c r="F251" i="17"/>
  <c r="W251" i="17" s="1"/>
  <c r="J250" i="17"/>
  <c r="I250" i="17" s="1"/>
  <c r="H251" i="17" s="1"/>
  <c r="G252" i="17" s="1"/>
  <c r="K252" i="17" l="1"/>
  <c r="L252" i="17"/>
  <c r="Q306" i="21"/>
  <c r="P306" i="21"/>
  <c r="F307" i="21"/>
  <c r="W307" i="21" s="1"/>
  <c r="K307" i="21"/>
  <c r="O307" i="21"/>
  <c r="N307" i="21"/>
  <c r="O252" i="17"/>
  <c r="F252" i="17"/>
  <c r="W252" i="17" s="1"/>
  <c r="N252" i="17"/>
  <c r="P251" i="17"/>
  <c r="Q251" i="17"/>
  <c r="M251" i="17" s="1"/>
  <c r="Q307" i="21" l="1"/>
  <c r="P307" i="21"/>
  <c r="M306" i="21"/>
  <c r="J306" i="21" s="1"/>
  <c r="I306" i="21" s="1"/>
  <c r="H307" i="21" s="1"/>
  <c r="G308" i="21" s="1"/>
  <c r="L308" i="21" s="1"/>
  <c r="R306" i="21"/>
  <c r="S306" i="21" s="1"/>
  <c r="Q252" i="17"/>
  <c r="M252" i="17" s="1"/>
  <c r="P252" i="17"/>
  <c r="R251" i="17"/>
  <c r="S251" i="17" s="1"/>
  <c r="M307" i="21" l="1"/>
  <c r="J307" i="21" s="1"/>
  <c r="I307" i="21" s="1"/>
  <c r="H308" i="21" s="1"/>
  <c r="G309" i="21" s="1"/>
  <c r="L309" i="21" s="1"/>
  <c r="R307" i="21"/>
  <c r="S307" i="21" s="1"/>
  <c r="K308" i="21"/>
  <c r="N308" i="21"/>
  <c r="O308" i="21"/>
  <c r="F308" i="21"/>
  <c r="W308" i="21" s="1"/>
  <c r="J251" i="17"/>
  <c r="I251" i="17" s="1"/>
  <c r="H252" i="17" s="1"/>
  <c r="G253" i="17" s="1"/>
  <c r="R252" i="17"/>
  <c r="S252" i="17" s="1"/>
  <c r="K253" i="17" l="1"/>
  <c r="L253" i="17"/>
  <c r="O309" i="21"/>
  <c r="N309" i="21"/>
  <c r="K309" i="21"/>
  <c r="F309" i="21"/>
  <c r="W309" i="21" s="1"/>
  <c r="P308" i="21"/>
  <c r="Q308" i="21"/>
  <c r="N253" i="17"/>
  <c r="O253" i="17"/>
  <c r="F253" i="17"/>
  <c r="W253" i="17" s="1"/>
  <c r="J252" i="17"/>
  <c r="I252" i="17" s="1"/>
  <c r="H253" i="17" s="1"/>
  <c r="G254" i="17" s="1"/>
  <c r="K254" i="17" l="1"/>
  <c r="L254" i="17"/>
  <c r="Q309" i="21"/>
  <c r="P309" i="21"/>
  <c r="M308" i="21"/>
  <c r="J308" i="21" s="1"/>
  <c r="I308" i="21" s="1"/>
  <c r="H309" i="21" s="1"/>
  <c r="G310" i="21" s="1"/>
  <c r="L310" i="21" s="1"/>
  <c r="R308" i="21"/>
  <c r="S308" i="21" s="1"/>
  <c r="O254" i="17"/>
  <c r="F254" i="17"/>
  <c r="W254" i="17" s="1"/>
  <c r="N254" i="17"/>
  <c r="Q253" i="17"/>
  <c r="M253" i="17" s="1"/>
  <c r="P253" i="17"/>
  <c r="F310" i="21" l="1"/>
  <c r="W310" i="21" s="1"/>
  <c r="O310" i="21"/>
  <c r="N310" i="21"/>
  <c r="K310" i="21"/>
  <c r="M309" i="21"/>
  <c r="J309" i="21" s="1"/>
  <c r="I309" i="21" s="1"/>
  <c r="H310" i="21" s="1"/>
  <c r="G311" i="21" s="1"/>
  <c r="L311" i="21" s="1"/>
  <c r="R309" i="21"/>
  <c r="S309" i="21" s="1"/>
  <c r="P254" i="17"/>
  <c r="Q254" i="17"/>
  <c r="M254" i="17" s="1"/>
  <c r="R253" i="17"/>
  <c r="S253" i="17" s="1"/>
  <c r="O311" i="21" l="1"/>
  <c r="K311" i="21"/>
  <c r="N311" i="21"/>
  <c r="F311" i="21"/>
  <c r="W311" i="21" s="1"/>
  <c r="P310" i="21"/>
  <c r="Q310" i="21"/>
  <c r="J253" i="17"/>
  <c r="I253" i="17" s="1"/>
  <c r="H254" i="17" s="1"/>
  <c r="G255" i="17" s="1"/>
  <c r="R254" i="17"/>
  <c r="S254" i="17" s="1"/>
  <c r="K255" i="17" l="1"/>
  <c r="L255" i="17"/>
  <c r="R310" i="21"/>
  <c r="S310" i="21" s="1"/>
  <c r="M310" i="21"/>
  <c r="J310" i="21" s="1"/>
  <c r="I310" i="21" s="1"/>
  <c r="H311" i="21" s="1"/>
  <c r="G312" i="21" s="1"/>
  <c r="L312" i="21" s="1"/>
  <c r="Q311" i="21"/>
  <c r="P311" i="21"/>
  <c r="F255" i="17"/>
  <c r="W255" i="17" s="1"/>
  <c r="N255" i="17"/>
  <c r="O255" i="17"/>
  <c r="J254" i="17"/>
  <c r="I254" i="17" s="1"/>
  <c r="H255" i="17" s="1"/>
  <c r="G256" i="17" s="1"/>
  <c r="K256" i="17" l="1"/>
  <c r="L256" i="17"/>
  <c r="M311" i="21"/>
  <c r="J311" i="21" s="1"/>
  <c r="I311" i="21" s="1"/>
  <c r="H312" i="21" s="1"/>
  <c r="G313" i="21" s="1"/>
  <c r="L313" i="21" s="1"/>
  <c r="R311" i="21"/>
  <c r="S311" i="21" s="1"/>
  <c r="F312" i="21"/>
  <c r="W312" i="21" s="1"/>
  <c r="O312" i="21"/>
  <c r="K312" i="21"/>
  <c r="N312" i="21"/>
  <c r="F256" i="17"/>
  <c r="W256" i="17" s="1"/>
  <c r="N256" i="17"/>
  <c r="O256" i="17"/>
  <c r="Q255" i="17"/>
  <c r="M255" i="17" s="1"/>
  <c r="P255" i="17"/>
  <c r="O313" i="21" l="1"/>
  <c r="K313" i="21"/>
  <c r="F313" i="21"/>
  <c r="W313" i="21" s="1"/>
  <c r="N313" i="21"/>
  <c r="P312" i="21"/>
  <c r="Q312" i="21"/>
  <c r="P256" i="17"/>
  <c r="Q256" i="17"/>
  <c r="M256" i="17" s="1"/>
  <c r="R255" i="17"/>
  <c r="S255" i="17" s="1"/>
  <c r="M312" i="21" l="1"/>
  <c r="J312" i="21" s="1"/>
  <c r="I312" i="21" s="1"/>
  <c r="H313" i="21" s="1"/>
  <c r="G314" i="21" s="1"/>
  <c r="L314" i="21" s="1"/>
  <c r="R312" i="21"/>
  <c r="S312" i="21" s="1"/>
  <c r="Q313" i="21"/>
  <c r="P313" i="21"/>
  <c r="R256" i="17"/>
  <c r="S256" i="17" s="1"/>
  <c r="J255" i="17"/>
  <c r="I255" i="17" s="1"/>
  <c r="H256" i="17" s="1"/>
  <c r="G257" i="17" s="1"/>
  <c r="K257" i="17" l="1"/>
  <c r="L257" i="17"/>
  <c r="M313" i="21"/>
  <c r="J313" i="21" s="1"/>
  <c r="I313" i="21" s="1"/>
  <c r="H314" i="21" s="1"/>
  <c r="G315" i="21" s="1"/>
  <c r="L315" i="21" s="1"/>
  <c r="R313" i="21"/>
  <c r="S313" i="21" s="1"/>
  <c r="N314" i="21"/>
  <c r="F314" i="21"/>
  <c r="W314" i="21" s="1"/>
  <c r="K314" i="21"/>
  <c r="O314" i="21"/>
  <c r="F257" i="17"/>
  <c r="W257" i="17" s="1"/>
  <c r="N257" i="17"/>
  <c r="O257" i="17"/>
  <c r="J256" i="17"/>
  <c r="I256" i="17" s="1"/>
  <c r="H257" i="17" s="1"/>
  <c r="G258" i="17" s="1"/>
  <c r="K258" i="17" l="1"/>
  <c r="L258" i="17"/>
  <c r="K315" i="21"/>
  <c r="N315" i="21"/>
  <c r="O315" i="21"/>
  <c r="F315" i="21"/>
  <c r="W315" i="21" s="1"/>
  <c r="Q314" i="21"/>
  <c r="P314" i="21"/>
  <c r="O258" i="17"/>
  <c r="F258" i="17"/>
  <c r="W258" i="17" s="1"/>
  <c r="N258" i="17"/>
  <c r="P257" i="17"/>
  <c r="Q257" i="17"/>
  <c r="M257" i="17" s="1"/>
  <c r="P315" i="21" l="1"/>
  <c r="M314" i="21"/>
  <c r="J314" i="21" s="1"/>
  <c r="I314" i="21" s="1"/>
  <c r="H315" i="21" s="1"/>
  <c r="G316" i="21" s="1"/>
  <c r="L316" i="21" s="1"/>
  <c r="R314" i="21"/>
  <c r="S314" i="21" s="1"/>
  <c r="Q315" i="21"/>
  <c r="Q258" i="17"/>
  <c r="M258" i="17" s="1"/>
  <c r="P258" i="17"/>
  <c r="R257" i="17"/>
  <c r="S257" i="17" s="1"/>
  <c r="M315" i="21" l="1"/>
  <c r="J315" i="21" s="1"/>
  <c r="I315" i="21" s="1"/>
  <c r="H316" i="21" s="1"/>
  <c r="G317" i="21" s="1"/>
  <c r="L317" i="21" s="1"/>
  <c r="R315" i="21"/>
  <c r="S315" i="21" s="1"/>
  <c r="K316" i="21"/>
  <c r="F316" i="21"/>
  <c r="W316" i="21" s="1"/>
  <c r="O316" i="21"/>
  <c r="N316" i="21"/>
  <c r="J257" i="17"/>
  <c r="I257" i="17" s="1"/>
  <c r="H258" i="17" s="1"/>
  <c r="G259" i="17" s="1"/>
  <c r="R258" i="17"/>
  <c r="S258" i="17" s="1"/>
  <c r="K259" i="17" l="1"/>
  <c r="L259" i="17"/>
  <c r="O317" i="21"/>
  <c r="K317" i="21"/>
  <c r="F317" i="21"/>
  <c r="W317" i="21" s="1"/>
  <c r="N317" i="21"/>
  <c r="P316" i="21"/>
  <c r="Q316" i="21"/>
  <c r="N259" i="17"/>
  <c r="F259" i="17"/>
  <c r="W259" i="17" s="1"/>
  <c r="O259" i="17"/>
  <c r="J258" i="17"/>
  <c r="I258" i="17" s="1"/>
  <c r="H259" i="17" s="1"/>
  <c r="G260" i="17" s="1"/>
  <c r="K260" i="17" l="1"/>
  <c r="L260" i="17"/>
  <c r="R316" i="21"/>
  <c r="S316" i="21" s="1"/>
  <c r="M316" i="21"/>
  <c r="J316" i="21" s="1"/>
  <c r="I316" i="21" s="1"/>
  <c r="H317" i="21" s="1"/>
  <c r="G318" i="21" s="1"/>
  <c r="L318" i="21" s="1"/>
  <c r="Q317" i="21"/>
  <c r="P317" i="21"/>
  <c r="N260" i="17"/>
  <c r="O260" i="17"/>
  <c r="F260" i="17"/>
  <c r="W260" i="17" s="1"/>
  <c r="P259" i="17"/>
  <c r="Q259" i="17"/>
  <c r="M259" i="17" s="1"/>
  <c r="M317" i="21" l="1"/>
  <c r="J317" i="21" s="1"/>
  <c r="I317" i="21" s="1"/>
  <c r="H318" i="21" s="1"/>
  <c r="G319" i="21" s="1"/>
  <c r="L319" i="21" s="1"/>
  <c r="R317" i="21"/>
  <c r="S317" i="21" s="1"/>
  <c r="F318" i="21"/>
  <c r="W318" i="21" s="1"/>
  <c r="K318" i="21"/>
  <c r="O318" i="21"/>
  <c r="N318" i="21"/>
  <c r="Q260" i="17"/>
  <c r="M260" i="17" s="1"/>
  <c r="P260" i="17"/>
  <c r="R259" i="17"/>
  <c r="S259" i="17" s="1"/>
  <c r="Q318" i="21" l="1"/>
  <c r="P318" i="21"/>
  <c r="F319" i="21"/>
  <c r="W319" i="21" s="1"/>
  <c r="N319" i="21"/>
  <c r="O319" i="21"/>
  <c r="K319" i="21"/>
  <c r="J259" i="17"/>
  <c r="I259" i="17" s="1"/>
  <c r="H260" i="17" s="1"/>
  <c r="G261" i="17" s="1"/>
  <c r="R260" i="17"/>
  <c r="S260" i="17" s="1"/>
  <c r="K261" i="17" l="1"/>
  <c r="L261" i="17"/>
  <c r="P319" i="21"/>
  <c r="Q319" i="21"/>
  <c r="M318" i="21"/>
  <c r="J318" i="21" s="1"/>
  <c r="I318" i="21" s="1"/>
  <c r="H319" i="21" s="1"/>
  <c r="G320" i="21" s="1"/>
  <c r="L320" i="21" s="1"/>
  <c r="R318" i="21"/>
  <c r="S318" i="21" s="1"/>
  <c r="N261" i="17"/>
  <c r="O261" i="17"/>
  <c r="F261" i="17"/>
  <c r="W261" i="17" s="1"/>
  <c r="J260" i="17"/>
  <c r="I260" i="17" s="1"/>
  <c r="H261" i="17" s="1"/>
  <c r="G262" i="17" s="1"/>
  <c r="K262" i="17" l="1"/>
  <c r="L262" i="17"/>
  <c r="O320" i="21"/>
  <c r="K320" i="21"/>
  <c r="N320" i="21"/>
  <c r="F320" i="21"/>
  <c r="W320" i="21" s="1"/>
  <c r="M319" i="21"/>
  <c r="J319" i="21" s="1"/>
  <c r="I319" i="21" s="1"/>
  <c r="H320" i="21" s="1"/>
  <c r="G321" i="21" s="1"/>
  <c r="L321" i="21" s="1"/>
  <c r="R319" i="21"/>
  <c r="S319" i="21" s="1"/>
  <c r="O262" i="17"/>
  <c r="F262" i="17"/>
  <c r="W262" i="17" s="1"/>
  <c r="N262" i="17"/>
  <c r="P261" i="17"/>
  <c r="Q261" i="17"/>
  <c r="M261" i="17" s="1"/>
  <c r="N321" i="21" l="1"/>
  <c r="F321" i="21"/>
  <c r="W321" i="21" s="1"/>
  <c r="O321" i="21"/>
  <c r="K321" i="21"/>
  <c r="P320" i="21"/>
  <c r="Q320" i="21"/>
  <c r="P262" i="17"/>
  <c r="Q262" i="17"/>
  <c r="M262" i="17" s="1"/>
  <c r="R261" i="17"/>
  <c r="S261" i="17" s="1"/>
  <c r="M320" i="21" l="1"/>
  <c r="J320" i="21" s="1"/>
  <c r="I320" i="21" s="1"/>
  <c r="H321" i="21" s="1"/>
  <c r="G322" i="21" s="1"/>
  <c r="L322" i="21" s="1"/>
  <c r="R320" i="21"/>
  <c r="S320" i="21" s="1"/>
  <c r="Q321" i="21"/>
  <c r="P321" i="21"/>
  <c r="J261" i="17"/>
  <c r="I261" i="17" s="1"/>
  <c r="H262" i="17" s="1"/>
  <c r="G263" i="17" s="1"/>
  <c r="R262" i="17"/>
  <c r="S262" i="17" s="1"/>
  <c r="K263" i="17" l="1"/>
  <c r="L263" i="17"/>
  <c r="M321" i="21"/>
  <c r="J321" i="21" s="1"/>
  <c r="I321" i="21" s="1"/>
  <c r="H322" i="21" s="1"/>
  <c r="G323" i="21" s="1"/>
  <c r="L323" i="21" s="1"/>
  <c r="R321" i="21"/>
  <c r="S321" i="21" s="1"/>
  <c r="K322" i="21"/>
  <c r="F322" i="21"/>
  <c r="W322" i="21" s="1"/>
  <c r="N322" i="21"/>
  <c r="O322" i="21"/>
  <c r="F263" i="17"/>
  <c r="W263" i="17" s="1"/>
  <c r="N263" i="17"/>
  <c r="O263" i="17"/>
  <c r="J262" i="17"/>
  <c r="I262" i="17" s="1"/>
  <c r="H263" i="17" s="1"/>
  <c r="G264" i="17" s="1"/>
  <c r="K264" i="17" l="1"/>
  <c r="L264" i="17"/>
  <c r="P322" i="21"/>
  <c r="Q322" i="21"/>
  <c r="O323" i="21"/>
  <c r="K323" i="21"/>
  <c r="N323" i="21"/>
  <c r="F323" i="21"/>
  <c r="W323" i="21" s="1"/>
  <c r="F264" i="17"/>
  <c r="W264" i="17" s="1"/>
  <c r="O264" i="17"/>
  <c r="N264" i="17"/>
  <c r="Q263" i="17"/>
  <c r="M263" i="17" s="1"/>
  <c r="P263" i="17"/>
  <c r="P323" i="21" l="1"/>
  <c r="Q323" i="21"/>
  <c r="R322" i="21"/>
  <c r="S322" i="21" s="1"/>
  <c r="M322" i="21"/>
  <c r="J322" i="21" s="1"/>
  <c r="I322" i="21" s="1"/>
  <c r="H323" i="21" s="1"/>
  <c r="G324" i="21" s="1"/>
  <c r="L324" i="21" s="1"/>
  <c r="Q264" i="17"/>
  <c r="M264" i="17" s="1"/>
  <c r="P264" i="17"/>
  <c r="R263" i="17"/>
  <c r="S263" i="17" s="1"/>
  <c r="M323" i="21" l="1"/>
  <c r="J323" i="21" s="1"/>
  <c r="I323" i="21" s="1"/>
  <c r="H324" i="21" s="1"/>
  <c r="R323" i="21"/>
  <c r="S323" i="21" s="1"/>
  <c r="K324" i="21"/>
  <c r="O324" i="21"/>
  <c r="N324" i="21"/>
  <c r="F324" i="21"/>
  <c r="W324" i="21" s="1"/>
  <c r="J263" i="17"/>
  <c r="I263" i="17" s="1"/>
  <c r="H264" i="17" s="1"/>
  <c r="G265" i="17" s="1"/>
  <c r="R264" i="17"/>
  <c r="S264" i="17" s="1"/>
  <c r="K265" i="17" l="1"/>
  <c r="L265" i="17"/>
  <c r="Q324" i="21"/>
  <c r="P324" i="21"/>
  <c r="G325" i="21"/>
  <c r="L325" i="21" s="1"/>
  <c r="F265" i="17"/>
  <c r="W265" i="17" s="1"/>
  <c r="N265" i="17"/>
  <c r="O265" i="17"/>
  <c r="J264" i="17"/>
  <c r="I264" i="17" s="1"/>
  <c r="H265" i="17" s="1"/>
  <c r="G266" i="17" s="1"/>
  <c r="K266" i="17" l="1"/>
  <c r="L266" i="17"/>
  <c r="F325" i="21"/>
  <c r="W325" i="21" s="1"/>
  <c r="K325" i="21"/>
  <c r="O325" i="21"/>
  <c r="N325" i="21"/>
  <c r="M324" i="21"/>
  <c r="J324" i="21" s="1"/>
  <c r="I324" i="21" s="1"/>
  <c r="H325" i="21" s="1"/>
  <c r="G326" i="21" s="1"/>
  <c r="L326" i="21" s="1"/>
  <c r="R324" i="21"/>
  <c r="S324" i="21" s="1"/>
  <c r="N266" i="17"/>
  <c r="O266" i="17"/>
  <c r="F266" i="17"/>
  <c r="W266" i="17" s="1"/>
  <c r="Q265" i="17"/>
  <c r="M265" i="17" s="1"/>
  <c r="P265" i="17"/>
  <c r="Q325" i="21" l="1"/>
  <c r="P325" i="21"/>
  <c r="O326" i="21"/>
  <c r="K326" i="21"/>
  <c r="F326" i="21"/>
  <c r="W326" i="21" s="1"/>
  <c r="N326" i="21"/>
  <c r="R265" i="17"/>
  <c r="S265" i="17" s="1"/>
  <c r="P266" i="17"/>
  <c r="Q266" i="17"/>
  <c r="M266" i="17" s="1"/>
  <c r="P326" i="21" l="1"/>
  <c r="Q326" i="21"/>
  <c r="M325" i="21"/>
  <c r="J325" i="21" s="1"/>
  <c r="I325" i="21" s="1"/>
  <c r="H326" i="21" s="1"/>
  <c r="G327" i="21" s="1"/>
  <c r="L327" i="21" s="1"/>
  <c r="R325" i="21"/>
  <c r="S325" i="21" s="1"/>
  <c r="J265" i="17"/>
  <c r="I265" i="17" s="1"/>
  <c r="H266" i="17" s="1"/>
  <c r="G267" i="17" s="1"/>
  <c r="R266" i="17"/>
  <c r="S266" i="17" s="1"/>
  <c r="K267" i="17" l="1"/>
  <c r="L267" i="17"/>
  <c r="M326" i="21"/>
  <c r="J326" i="21" s="1"/>
  <c r="I326" i="21" s="1"/>
  <c r="H327" i="21" s="1"/>
  <c r="G328" i="21" s="1"/>
  <c r="L328" i="21" s="1"/>
  <c r="R326" i="21"/>
  <c r="S326" i="21" s="1"/>
  <c r="F327" i="21"/>
  <c r="W327" i="21" s="1"/>
  <c r="K327" i="21"/>
  <c r="O327" i="21"/>
  <c r="N327" i="21"/>
  <c r="F267" i="17"/>
  <c r="W267" i="17" s="1"/>
  <c r="O267" i="17"/>
  <c r="N267" i="17"/>
  <c r="J266" i="17"/>
  <c r="I266" i="17" s="1"/>
  <c r="H267" i="17" s="1"/>
  <c r="G268" i="17" s="1"/>
  <c r="K268" i="17" l="1"/>
  <c r="L268" i="17"/>
  <c r="P327" i="21"/>
  <c r="Q327" i="21"/>
  <c r="K328" i="21"/>
  <c r="F328" i="21"/>
  <c r="W328" i="21" s="1"/>
  <c r="O328" i="21"/>
  <c r="N328" i="21"/>
  <c r="O268" i="17"/>
  <c r="N268" i="17"/>
  <c r="F268" i="17"/>
  <c r="W268" i="17" s="1"/>
  <c r="P267" i="17"/>
  <c r="Q267" i="17"/>
  <c r="M267" i="17" s="1"/>
  <c r="Q328" i="21" l="1"/>
  <c r="P328" i="21"/>
  <c r="M327" i="21"/>
  <c r="J327" i="21" s="1"/>
  <c r="I327" i="21" s="1"/>
  <c r="H328" i="21" s="1"/>
  <c r="G329" i="21" s="1"/>
  <c r="L329" i="21" s="1"/>
  <c r="R327" i="21"/>
  <c r="S327" i="21" s="1"/>
  <c r="Q268" i="17"/>
  <c r="M268" i="17" s="1"/>
  <c r="P268" i="17"/>
  <c r="R267" i="17"/>
  <c r="S267" i="17" s="1"/>
  <c r="K329" i="21" l="1"/>
  <c r="F329" i="21"/>
  <c r="W329" i="21" s="1"/>
  <c r="N329" i="21"/>
  <c r="O329" i="21"/>
  <c r="M328" i="21"/>
  <c r="J328" i="21" s="1"/>
  <c r="I328" i="21" s="1"/>
  <c r="H329" i="21" s="1"/>
  <c r="G330" i="21" s="1"/>
  <c r="L330" i="21" s="1"/>
  <c r="R328" i="21"/>
  <c r="S328" i="21" s="1"/>
  <c r="J267" i="17"/>
  <c r="I267" i="17" s="1"/>
  <c r="H268" i="17" s="1"/>
  <c r="G269" i="17" s="1"/>
  <c r="R268" i="17"/>
  <c r="S268" i="17" s="1"/>
  <c r="K269" i="17" l="1"/>
  <c r="L269" i="17"/>
  <c r="N330" i="21"/>
  <c r="O330" i="21"/>
  <c r="F330" i="21"/>
  <c r="W330" i="21" s="1"/>
  <c r="K330" i="21"/>
  <c r="Q329" i="21"/>
  <c r="P329" i="21"/>
  <c r="N269" i="17"/>
  <c r="O269" i="17"/>
  <c r="F269" i="17"/>
  <c r="W269" i="17" s="1"/>
  <c r="J268" i="17"/>
  <c r="I268" i="17" s="1"/>
  <c r="H269" i="17" s="1"/>
  <c r="G270" i="17" s="1"/>
  <c r="K270" i="17" l="1"/>
  <c r="L270" i="17"/>
  <c r="Q330" i="21"/>
  <c r="P330" i="21"/>
  <c r="M329" i="21"/>
  <c r="J329" i="21" s="1"/>
  <c r="I329" i="21" s="1"/>
  <c r="H330" i="21" s="1"/>
  <c r="G331" i="21" s="1"/>
  <c r="L331" i="21" s="1"/>
  <c r="R329" i="21"/>
  <c r="S329" i="21" s="1"/>
  <c r="F270" i="17"/>
  <c r="W270" i="17" s="1"/>
  <c r="O270" i="17"/>
  <c r="N270" i="17"/>
  <c r="Q269" i="17"/>
  <c r="M269" i="17" s="1"/>
  <c r="P269" i="17"/>
  <c r="K331" i="21" l="1"/>
  <c r="F331" i="21"/>
  <c r="W331" i="21" s="1"/>
  <c r="N331" i="21"/>
  <c r="O331" i="21"/>
  <c r="M330" i="21"/>
  <c r="J330" i="21" s="1"/>
  <c r="I330" i="21" s="1"/>
  <c r="H331" i="21" s="1"/>
  <c r="G332" i="21" s="1"/>
  <c r="L332" i="21" s="1"/>
  <c r="R330" i="21"/>
  <c r="S330" i="21" s="1"/>
  <c r="R269" i="17"/>
  <c r="S269" i="17" s="1"/>
  <c r="Q270" i="17"/>
  <c r="M270" i="17" s="1"/>
  <c r="P270" i="17"/>
  <c r="Q331" i="21" l="1"/>
  <c r="P331" i="21"/>
  <c r="N332" i="21"/>
  <c r="K332" i="21"/>
  <c r="F332" i="21"/>
  <c r="W332" i="21" s="1"/>
  <c r="O332" i="21"/>
  <c r="J269" i="17"/>
  <c r="I269" i="17" s="1"/>
  <c r="H270" i="17" s="1"/>
  <c r="G271" i="17" s="1"/>
  <c r="R270" i="17"/>
  <c r="S270" i="17" s="1"/>
  <c r="K271" i="17" l="1"/>
  <c r="L271" i="17"/>
  <c r="Q332" i="21"/>
  <c r="P332" i="21"/>
  <c r="M331" i="21"/>
  <c r="J331" i="21" s="1"/>
  <c r="I331" i="21" s="1"/>
  <c r="H332" i="21" s="1"/>
  <c r="G333" i="21" s="1"/>
  <c r="L333" i="21" s="1"/>
  <c r="R331" i="21"/>
  <c r="S331" i="21" s="1"/>
  <c r="O271" i="17"/>
  <c r="F271" i="17"/>
  <c r="W271" i="17" s="1"/>
  <c r="N271" i="17"/>
  <c r="J270" i="17"/>
  <c r="I270" i="17" s="1"/>
  <c r="H271" i="17" s="1"/>
  <c r="G272" i="17" s="1"/>
  <c r="K272" i="17" l="1"/>
  <c r="L272" i="17"/>
  <c r="M332" i="21"/>
  <c r="J332" i="21" s="1"/>
  <c r="I332" i="21" s="1"/>
  <c r="H333" i="21" s="1"/>
  <c r="G334" i="21" s="1"/>
  <c r="L334" i="21" s="1"/>
  <c r="R332" i="21"/>
  <c r="S332" i="21" s="1"/>
  <c r="O333" i="21"/>
  <c r="N333" i="21"/>
  <c r="F333" i="21"/>
  <c r="W333" i="21" s="1"/>
  <c r="K333" i="21"/>
  <c r="O272" i="17"/>
  <c r="N272" i="17"/>
  <c r="F272" i="17"/>
  <c r="W272" i="17" s="1"/>
  <c r="P271" i="17"/>
  <c r="Q271" i="17"/>
  <c r="M271" i="17" s="1"/>
  <c r="K334" i="21" l="1"/>
  <c r="F334" i="21"/>
  <c r="W334" i="21" s="1"/>
  <c r="N334" i="21"/>
  <c r="O334" i="21"/>
  <c r="P333" i="21"/>
  <c r="Q333" i="21"/>
  <c r="P272" i="17"/>
  <c r="Q272" i="17"/>
  <c r="M272" i="17" s="1"/>
  <c r="R271" i="17"/>
  <c r="S271" i="17" s="1"/>
  <c r="R333" i="21" l="1"/>
  <c r="S333" i="21" s="1"/>
  <c r="M333" i="21"/>
  <c r="J333" i="21" s="1"/>
  <c r="I333" i="21" s="1"/>
  <c r="H334" i="21" s="1"/>
  <c r="Q334" i="21"/>
  <c r="P334" i="21"/>
  <c r="J271" i="17"/>
  <c r="I271" i="17" s="1"/>
  <c r="H272" i="17" s="1"/>
  <c r="G273" i="17" s="1"/>
  <c r="R272" i="17"/>
  <c r="S272" i="17" s="1"/>
  <c r="K273" i="17" l="1"/>
  <c r="L273" i="17"/>
  <c r="M334" i="21"/>
  <c r="J334" i="21" s="1"/>
  <c r="I334" i="21" s="1"/>
  <c r="H335" i="21" s="1"/>
  <c r="R334" i="21"/>
  <c r="S334" i="21" s="1"/>
  <c r="G335" i="21"/>
  <c r="L335" i="21" s="1"/>
  <c r="F273" i="17"/>
  <c r="W273" i="17" s="1"/>
  <c r="N273" i="17"/>
  <c r="O273" i="17"/>
  <c r="J272" i="17"/>
  <c r="I272" i="17" s="1"/>
  <c r="H273" i="17" s="1"/>
  <c r="G274" i="17" s="1"/>
  <c r="K274" i="17" l="1"/>
  <c r="L274" i="17"/>
  <c r="K335" i="21"/>
  <c r="F335" i="21"/>
  <c r="W335" i="21" s="1"/>
  <c r="O335" i="21"/>
  <c r="N335" i="21"/>
  <c r="G336" i="21"/>
  <c r="L336" i="21" s="1"/>
  <c r="F274" i="17"/>
  <c r="W274" i="17" s="1"/>
  <c r="O274" i="17"/>
  <c r="N274" i="17"/>
  <c r="Q273" i="17"/>
  <c r="M273" i="17" s="1"/>
  <c r="P273" i="17"/>
  <c r="P335" i="21" l="1"/>
  <c r="Q335" i="21"/>
  <c r="N336" i="21"/>
  <c r="K336" i="21"/>
  <c r="F336" i="21"/>
  <c r="W336" i="21" s="1"/>
  <c r="O336" i="21"/>
  <c r="R273" i="17"/>
  <c r="S273" i="17" s="1"/>
  <c r="P274" i="17"/>
  <c r="Q274" i="17"/>
  <c r="M274" i="17" s="1"/>
  <c r="P336" i="21" l="1"/>
  <c r="Q336" i="21"/>
  <c r="M335" i="21"/>
  <c r="J335" i="21" s="1"/>
  <c r="I335" i="21" s="1"/>
  <c r="H336" i="21" s="1"/>
  <c r="G337" i="21" s="1"/>
  <c r="L337" i="21" s="1"/>
  <c r="R335" i="21"/>
  <c r="S335" i="21" s="1"/>
  <c r="J273" i="17"/>
  <c r="I273" i="17" s="1"/>
  <c r="H274" i="17" s="1"/>
  <c r="R274" i="17"/>
  <c r="S274" i="17" s="1"/>
  <c r="O337" i="21" l="1"/>
  <c r="F337" i="21"/>
  <c r="W337" i="21" s="1"/>
  <c r="N337" i="21"/>
  <c r="K337" i="21"/>
  <c r="M336" i="21"/>
  <c r="J336" i="21" s="1"/>
  <c r="I336" i="21" s="1"/>
  <c r="H337" i="21" s="1"/>
  <c r="G338" i="21" s="1"/>
  <c r="L338" i="21" s="1"/>
  <c r="R336" i="21"/>
  <c r="S336" i="21" s="1"/>
  <c r="G275" i="17"/>
  <c r="J274" i="17"/>
  <c r="I274" i="17" s="1"/>
  <c r="H275" i="17" s="1"/>
  <c r="K275" i="17" l="1"/>
  <c r="L275" i="17"/>
  <c r="F338" i="21"/>
  <c r="W338" i="21" s="1"/>
  <c r="O338" i="21"/>
  <c r="N338" i="21"/>
  <c r="K338" i="21"/>
  <c r="P337" i="21"/>
  <c r="Q337" i="21"/>
  <c r="N275" i="17"/>
  <c r="F275" i="17"/>
  <c r="W275" i="17" s="1"/>
  <c r="G276" i="17"/>
  <c r="O275" i="17"/>
  <c r="K276" i="17" l="1"/>
  <c r="L276" i="17"/>
  <c r="Q338" i="21"/>
  <c r="P338" i="21"/>
  <c r="M337" i="21"/>
  <c r="J337" i="21" s="1"/>
  <c r="I337" i="21" s="1"/>
  <c r="H338" i="21" s="1"/>
  <c r="G339" i="21" s="1"/>
  <c r="L339" i="21" s="1"/>
  <c r="R337" i="21"/>
  <c r="S337" i="21" s="1"/>
  <c r="P275" i="17"/>
  <c r="Q275" i="17"/>
  <c r="M275" i="17" s="1"/>
  <c r="N276" i="17"/>
  <c r="F276" i="17"/>
  <c r="W276" i="17" s="1"/>
  <c r="O276" i="17"/>
  <c r="N339" i="21" l="1"/>
  <c r="F339" i="21"/>
  <c r="W339" i="21" s="1"/>
  <c r="O339" i="21"/>
  <c r="K339" i="21"/>
  <c r="M338" i="21"/>
  <c r="J338" i="21" s="1"/>
  <c r="I338" i="21" s="1"/>
  <c r="H339" i="21" s="1"/>
  <c r="G340" i="21" s="1"/>
  <c r="L340" i="21" s="1"/>
  <c r="R338" i="21"/>
  <c r="S338" i="21" s="1"/>
  <c r="Q276" i="17"/>
  <c r="M276" i="17" s="1"/>
  <c r="P276" i="17"/>
  <c r="R275" i="17"/>
  <c r="S275" i="17" s="1"/>
  <c r="K340" i="21" l="1"/>
  <c r="N340" i="21"/>
  <c r="O340" i="21"/>
  <c r="F340" i="21"/>
  <c r="W340" i="21" s="1"/>
  <c r="Q339" i="21"/>
  <c r="P339" i="21"/>
  <c r="J275" i="17"/>
  <c r="I275" i="17" s="1"/>
  <c r="H276" i="17" s="1"/>
  <c r="G277" i="17" s="1"/>
  <c r="R276" i="17"/>
  <c r="S276" i="17" s="1"/>
  <c r="K277" i="17" l="1"/>
  <c r="L277" i="17"/>
  <c r="M339" i="21"/>
  <c r="J339" i="21" s="1"/>
  <c r="I339" i="21" s="1"/>
  <c r="H340" i="21" s="1"/>
  <c r="G341" i="21" s="1"/>
  <c r="L341" i="21" s="1"/>
  <c r="R339" i="21"/>
  <c r="S339" i="21" s="1"/>
  <c r="Q340" i="21"/>
  <c r="P340" i="21"/>
  <c r="F277" i="17"/>
  <c r="W277" i="17" s="1"/>
  <c r="N277" i="17"/>
  <c r="O277" i="17"/>
  <c r="J276" i="17"/>
  <c r="I276" i="17" s="1"/>
  <c r="H277" i="17" s="1"/>
  <c r="G278" i="17" s="1"/>
  <c r="K278" i="17" l="1"/>
  <c r="L278" i="17"/>
  <c r="M340" i="21"/>
  <c r="J340" i="21" s="1"/>
  <c r="I340" i="21" s="1"/>
  <c r="H341" i="21" s="1"/>
  <c r="G342" i="21" s="1"/>
  <c r="L342" i="21" s="1"/>
  <c r="R340" i="21"/>
  <c r="S340" i="21" s="1"/>
  <c r="K341" i="21"/>
  <c r="F341" i="21"/>
  <c r="W341" i="21" s="1"/>
  <c r="O341" i="21"/>
  <c r="N341" i="21"/>
  <c r="O278" i="17"/>
  <c r="N278" i="17"/>
  <c r="F278" i="17"/>
  <c r="W278" i="17" s="1"/>
  <c r="P277" i="17"/>
  <c r="Q277" i="17"/>
  <c r="M277" i="17" s="1"/>
  <c r="P341" i="21" l="1"/>
  <c r="Q341" i="21"/>
  <c r="K342" i="21"/>
  <c r="N342" i="21"/>
  <c r="F342" i="21"/>
  <c r="W342" i="21" s="1"/>
  <c r="O342" i="21"/>
  <c r="Q278" i="17"/>
  <c r="M278" i="17" s="1"/>
  <c r="P278" i="17"/>
  <c r="R277" i="17"/>
  <c r="S277" i="17" s="1"/>
  <c r="P342" i="21" l="1"/>
  <c r="Q342" i="21"/>
  <c r="M341" i="21"/>
  <c r="J341" i="21" s="1"/>
  <c r="I341" i="21" s="1"/>
  <c r="H342" i="21" s="1"/>
  <c r="G343" i="21" s="1"/>
  <c r="L343" i="21" s="1"/>
  <c r="R341" i="21"/>
  <c r="S341" i="21" s="1"/>
  <c r="J277" i="17"/>
  <c r="I277" i="17" s="1"/>
  <c r="H278" i="17" s="1"/>
  <c r="G279" i="17" s="1"/>
  <c r="R278" i="17"/>
  <c r="S278" i="17" s="1"/>
  <c r="K279" i="17" l="1"/>
  <c r="L279" i="17"/>
  <c r="F343" i="21"/>
  <c r="W343" i="21" s="1"/>
  <c r="K343" i="21"/>
  <c r="O343" i="21"/>
  <c r="N343" i="21"/>
  <c r="M342" i="21"/>
  <c r="J342" i="21" s="1"/>
  <c r="I342" i="21" s="1"/>
  <c r="H343" i="21" s="1"/>
  <c r="G344" i="21" s="1"/>
  <c r="L344" i="21" s="1"/>
  <c r="R342" i="21"/>
  <c r="S342" i="21" s="1"/>
  <c r="N279" i="17"/>
  <c r="O279" i="17"/>
  <c r="F279" i="17"/>
  <c r="W279" i="17" s="1"/>
  <c r="J278" i="17"/>
  <c r="I278" i="17" s="1"/>
  <c r="H279" i="17" s="1"/>
  <c r="G280" i="17" s="1"/>
  <c r="K280" i="17" l="1"/>
  <c r="L280" i="17"/>
  <c r="Q343" i="21"/>
  <c r="P343" i="21"/>
  <c r="N344" i="21"/>
  <c r="O344" i="21"/>
  <c r="F344" i="21"/>
  <c r="W344" i="21" s="1"/>
  <c r="K344" i="21"/>
  <c r="N280" i="17"/>
  <c r="O280" i="17"/>
  <c r="F280" i="17"/>
  <c r="W280" i="17" s="1"/>
  <c r="P279" i="17"/>
  <c r="Q279" i="17"/>
  <c r="M279" i="17" s="1"/>
  <c r="P344" i="21" l="1"/>
  <c r="Q344" i="21"/>
  <c r="M343" i="21"/>
  <c r="J343" i="21" s="1"/>
  <c r="I343" i="21" s="1"/>
  <c r="H344" i="21" s="1"/>
  <c r="G345" i="21" s="1"/>
  <c r="L345" i="21" s="1"/>
  <c r="R343" i="21"/>
  <c r="S343" i="21" s="1"/>
  <c r="Q280" i="17"/>
  <c r="M280" i="17" s="1"/>
  <c r="P280" i="17"/>
  <c r="R279" i="17"/>
  <c r="S279" i="17" s="1"/>
  <c r="K345" i="21" l="1"/>
  <c r="N345" i="21"/>
  <c r="F345" i="21"/>
  <c r="W345" i="21" s="1"/>
  <c r="O345" i="21"/>
  <c r="M344" i="21"/>
  <c r="J344" i="21" s="1"/>
  <c r="I344" i="21" s="1"/>
  <c r="H345" i="21" s="1"/>
  <c r="G346" i="21" s="1"/>
  <c r="L346" i="21" s="1"/>
  <c r="R344" i="21"/>
  <c r="S344" i="21" s="1"/>
  <c r="J279" i="17"/>
  <c r="I279" i="17" s="1"/>
  <c r="H280" i="17" s="1"/>
  <c r="G281" i="17" s="1"/>
  <c r="R280" i="17"/>
  <c r="S280" i="17" s="1"/>
  <c r="K281" i="17" l="1"/>
  <c r="L281" i="17"/>
  <c r="P345" i="21"/>
  <c r="Q345" i="21"/>
  <c r="N346" i="21"/>
  <c r="K346" i="21"/>
  <c r="O346" i="21"/>
  <c r="F346" i="21"/>
  <c r="W346" i="21" s="1"/>
  <c r="F281" i="17"/>
  <c r="W281" i="17" s="1"/>
  <c r="O281" i="17"/>
  <c r="N281" i="17"/>
  <c r="J280" i="17"/>
  <c r="I280" i="17" s="1"/>
  <c r="H281" i="17" s="1"/>
  <c r="Q346" i="21" l="1"/>
  <c r="P346" i="21"/>
  <c r="M345" i="21"/>
  <c r="J345" i="21" s="1"/>
  <c r="I345" i="21" s="1"/>
  <c r="H346" i="21" s="1"/>
  <c r="G347" i="21" s="1"/>
  <c r="L347" i="21" s="1"/>
  <c r="R345" i="21"/>
  <c r="S345" i="21" s="1"/>
  <c r="G282" i="17"/>
  <c r="P281" i="17"/>
  <c r="Q281" i="17"/>
  <c r="M281" i="17" s="1"/>
  <c r="K282" i="17" l="1"/>
  <c r="L282" i="17"/>
  <c r="N347" i="21"/>
  <c r="K347" i="21"/>
  <c r="O347" i="21"/>
  <c r="F347" i="21"/>
  <c r="W347" i="21" s="1"/>
  <c r="M346" i="21"/>
  <c r="J346" i="21" s="1"/>
  <c r="I346" i="21" s="1"/>
  <c r="H347" i="21" s="1"/>
  <c r="G348" i="21" s="1"/>
  <c r="L348" i="21" s="1"/>
  <c r="R346" i="21"/>
  <c r="S346" i="21" s="1"/>
  <c r="F282" i="17"/>
  <c r="W282" i="17" s="1"/>
  <c r="O282" i="17"/>
  <c r="N282" i="17"/>
  <c r="R281" i="17"/>
  <c r="S281" i="17" s="1"/>
  <c r="P347" i="21" l="1"/>
  <c r="Q347" i="21"/>
  <c r="N348" i="21"/>
  <c r="K348" i="21"/>
  <c r="F348" i="21"/>
  <c r="W348" i="21" s="1"/>
  <c r="O348" i="21"/>
  <c r="P282" i="17"/>
  <c r="Q282" i="17"/>
  <c r="J281" i="17"/>
  <c r="I281" i="17" s="1"/>
  <c r="H282" i="17" s="1"/>
  <c r="G283" i="17" s="1"/>
  <c r="K283" i="17" l="1"/>
  <c r="L283" i="17"/>
  <c r="P348" i="21"/>
  <c r="Q348" i="21"/>
  <c r="M347" i="21"/>
  <c r="J347" i="21" s="1"/>
  <c r="I347" i="21" s="1"/>
  <c r="H348" i="21" s="1"/>
  <c r="G349" i="21" s="1"/>
  <c r="L349" i="21" s="1"/>
  <c r="R347" i="21"/>
  <c r="S347" i="21" s="1"/>
  <c r="R282" i="17"/>
  <c r="S282" i="17" s="1"/>
  <c r="M282" i="17"/>
  <c r="J282" i="17" s="1"/>
  <c r="I282" i="17" s="1"/>
  <c r="H283" i="17" s="1"/>
  <c r="G284" i="17" s="1"/>
  <c r="O283" i="17"/>
  <c r="N283" i="17"/>
  <c r="F283" i="17"/>
  <c r="W283" i="17" s="1"/>
  <c r="K284" i="17" l="1"/>
  <c r="L284" i="17"/>
  <c r="O349" i="21"/>
  <c r="K349" i="21"/>
  <c r="F349" i="21"/>
  <c r="W349" i="21" s="1"/>
  <c r="N349" i="21"/>
  <c r="M348" i="21"/>
  <c r="J348" i="21" s="1"/>
  <c r="I348" i="21" s="1"/>
  <c r="H349" i="21" s="1"/>
  <c r="G350" i="21" s="1"/>
  <c r="L350" i="21" s="1"/>
  <c r="R348" i="21"/>
  <c r="S348" i="21" s="1"/>
  <c r="F284" i="17"/>
  <c r="W284" i="17" s="1"/>
  <c r="N284" i="17"/>
  <c r="O284" i="17"/>
  <c r="P283" i="17"/>
  <c r="Q283" i="17"/>
  <c r="O350" i="21" l="1"/>
  <c r="K350" i="21"/>
  <c r="N350" i="21"/>
  <c r="F350" i="21"/>
  <c r="W350" i="21" s="1"/>
  <c r="Q349" i="21"/>
  <c r="P349" i="21"/>
  <c r="Q284" i="17"/>
  <c r="P284" i="17"/>
  <c r="R283" i="17"/>
  <c r="S283" i="17" s="1"/>
  <c r="M283" i="17"/>
  <c r="J283" i="17" s="1"/>
  <c r="I283" i="17" s="1"/>
  <c r="H284" i="17" s="1"/>
  <c r="G285" i="17" s="1"/>
  <c r="K285" i="17" l="1"/>
  <c r="L285" i="17"/>
  <c r="M349" i="21"/>
  <c r="J349" i="21" s="1"/>
  <c r="I349" i="21" s="1"/>
  <c r="H350" i="21" s="1"/>
  <c r="G351" i="21" s="1"/>
  <c r="L351" i="21" s="1"/>
  <c r="R349" i="21"/>
  <c r="S349" i="21" s="1"/>
  <c r="P350" i="21"/>
  <c r="Q350" i="21"/>
  <c r="F285" i="17"/>
  <c r="W285" i="17" s="1"/>
  <c r="N285" i="17"/>
  <c r="O285" i="17"/>
  <c r="R284" i="17"/>
  <c r="S284" i="17" s="1"/>
  <c r="M284" i="17"/>
  <c r="J284" i="17" s="1"/>
  <c r="I284" i="17" s="1"/>
  <c r="H285" i="17" s="1"/>
  <c r="G286" i="17" s="1"/>
  <c r="K286" i="17" l="1"/>
  <c r="L286" i="17"/>
  <c r="M350" i="21"/>
  <c r="J350" i="21" s="1"/>
  <c r="I350" i="21" s="1"/>
  <c r="H351" i="21" s="1"/>
  <c r="G352" i="21" s="1"/>
  <c r="L352" i="21" s="1"/>
  <c r="R350" i="21"/>
  <c r="S350" i="21" s="1"/>
  <c r="N351" i="21"/>
  <c r="K351" i="21"/>
  <c r="O351" i="21"/>
  <c r="F351" i="21"/>
  <c r="W351" i="21" s="1"/>
  <c r="F286" i="17"/>
  <c r="W286" i="17" s="1"/>
  <c r="N286" i="17"/>
  <c r="O286" i="17"/>
  <c r="P285" i="17"/>
  <c r="Q285" i="17"/>
  <c r="F352" i="21" l="1"/>
  <c r="W352" i="21" s="1"/>
  <c r="K352" i="21"/>
  <c r="N352" i="21"/>
  <c r="O352" i="21"/>
  <c r="Q351" i="21"/>
  <c r="P351" i="21"/>
  <c r="R285" i="17"/>
  <c r="S285" i="17" s="1"/>
  <c r="M285" i="17"/>
  <c r="J285" i="17" s="1"/>
  <c r="I285" i="17" s="1"/>
  <c r="H286" i="17" s="1"/>
  <c r="G287" i="17" s="1"/>
  <c r="P286" i="17"/>
  <c r="Q286" i="17"/>
  <c r="K287" i="17" l="1"/>
  <c r="L287" i="17"/>
  <c r="M351" i="21"/>
  <c r="J351" i="21" s="1"/>
  <c r="I351" i="21" s="1"/>
  <c r="H352" i="21" s="1"/>
  <c r="G353" i="21" s="1"/>
  <c r="L353" i="21" s="1"/>
  <c r="R351" i="21"/>
  <c r="S351" i="21" s="1"/>
  <c r="Q352" i="21"/>
  <c r="P352" i="21"/>
  <c r="F287" i="17"/>
  <c r="W287" i="17" s="1"/>
  <c r="N287" i="17"/>
  <c r="O287" i="17"/>
  <c r="R286" i="17"/>
  <c r="S286" i="17" s="1"/>
  <c r="M286" i="17"/>
  <c r="J286" i="17" s="1"/>
  <c r="I286" i="17" s="1"/>
  <c r="H287" i="17" s="1"/>
  <c r="G288" i="17" s="1"/>
  <c r="K288" i="17" l="1"/>
  <c r="L288" i="17"/>
  <c r="M352" i="21"/>
  <c r="J352" i="21" s="1"/>
  <c r="I352" i="21" s="1"/>
  <c r="H353" i="21" s="1"/>
  <c r="G354" i="21" s="1"/>
  <c r="L354" i="21" s="1"/>
  <c r="R352" i="21"/>
  <c r="S352" i="21" s="1"/>
  <c r="O353" i="21"/>
  <c r="N353" i="21"/>
  <c r="K353" i="21"/>
  <c r="F353" i="21"/>
  <c r="W353" i="21" s="1"/>
  <c r="N288" i="17"/>
  <c r="F288" i="17"/>
  <c r="W288" i="17" s="1"/>
  <c r="O288" i="17"/>
  <c r="P287" i="17"/>
  <c r="Q287" i="17"/>
  <c r="P353" i="21" l="1"/>
  <c r="Q353" i="21"/>
  <c r="N354" i="21"/>
  <c r="K354" i="21"/>
  <c r="O354" i="21"/>
  <c r="F354" i="21"/>
  <c r="W354" i="21" s="1"/>
  <c r="M287" i="17"/>
  <c r="J287" i="17" s="1"/>
  <c r="I287" i="17" s="1"/>
  <c r="H288" i="17" s="1"/>
  <c r="G289" i="17" s="1"/>
  <c r="R287" i="17"/>
  <c r="S287" i="17" s="1"/>
  <c r="Q288" i="17"/>
  <c r="P288" i="17"/>
  <c r="K289" i="17" l="1"/>
  <c r="L289" i="17"/>
  <c r="Q354" i="21"/>
  <c r="M354" i="21" s="1"/>
  <c r="J354" i="21" s="1"/>
  <c r="I354" i="21" s="1"/>
  <c r="P354" i="21"/>
  <c r="M353" i="21"/>
  <c r="J353" i="21" s="1"/>
  <c r="I353" i="21" s="1"/>
  <c r="H354" i="21" s="1"/>
  <c r="G355" i="21" s="1"/>
  <c r="L355" i="21" s="1"/>
  <c r="R353" i="21"/>
  <c r="S353" i="21" s="1"/>
  <c r="R288" i="17"/>
  <c r="S288" i="17" s="1"/>
  <c r="M288" i="17"/>
  <c r="J288" i="17" s="1"/>
  <c r="I288" i="17" s="1"/>
  <c r="H289" i="17" s="1"/>
  <c r="G290" i="17" s="1"/>
  <c r="O289" i="17"/>
  <c r="N289" i="17"/>
  <c r="F289" i="17"/>
  <c r="W289" i="17" s="1"/>
  <c r="R354" i="21" l="1"/>
  <c r="S354" i="21" s="1"/>
  <c r="K290" i="17"/>
  <c r="L290" i="17"/>
  <c r="H355" i="21"/>
  <c r="G356" i="21" s="1"/>
  <c r="L356" i="21" s="1"/>
  <c r="K355" i="21"/>
  <c r="N355" i="21"/>
  <c r="O355" i="21"/>
  <c r="F355" i="21"/>
  <c r="W355" i="21" s="1"/>
  <c r="F290" i="17"/>
  <c r="W290" i="17" s="1"/>
  <c r="O290" i="17"/>
  <c r="N290" i="17"/>
  <c r="P289" i="17"/>
  <c r="Q289" i="17"/>
  <c r="K356" i="21" l="1"/>
  <c r="O356" i="21"/>
  <c r="F356" i="21"/>
  <c r="W356" i="21" s="1"/>
  <c r="N356" i="21"/>
  <c r="P355" i="21"/>
  <c r="Q355" i="21"/>
  <c r="M289" i="17"/>
  <c r="J289" i="17" s="1"/>
  <c r="I289" i="17" s="1"/>
  <c r="H290" i="17" s="1"/>
  <c r="G291" i="17" s="1"/>
  <c r="R289" i="17"/>
  <c r="S289" i="17" s="1"/>
  <c r="P290" i="17"/>
  <c r="Q290" i="17"/>
  <c r="K291" i="17" l="1"/>
  <c r="L291" i="17"/>
  <c r="Q356" i="21"/>
  <c r="P356" i="21"/>
  <c r="M355" i="21"/>
  <c r="J355" i="21" s="1"/>
  <c r="I355" i="21" s="1"/>
  <c r="H356" i="21" s="1"/>
  <c r="G357" i="21" s="1"/>
  <c r="L357" i="21" s="1"/>
  <c r="R355" i="21"/>
  <c r="S355" i="21" s="1"/>
  <c r="M290" i="17"/>
  <c r="J290" i="17" s="1"/>
  <c r="I290" i="17" s="1"/>
  <c r="H291" i="17" s="1"/>
  <c r="G292" i="17" s="1"/>
  <c r="R290" i="17"/>
  <c r="S290" i="17" s="1"/>
  <c r="N291" i="17"/>
  <c r="O291" i="17"/>
  <c r="F291" i="17"/>
  <c r="W291" i="17" s="1"/>
  <c r="K292" i="17" l="1"/>
  <c r="L292" i="17"/>
  <c r="N357" i="21"/>
  <c r="F357" i="21"/>
  <c r="W357" i="21" s="1"/>
  <c r="K357" i="21"/>
  <c r="O357" i="21"/>
  <c r="R356" i="21"/>
  <c r="S356" i="21" s="1"/>
  <c r="M356" i="21"/>
  <c r="J356" i="21" s="1"/>
  <c r="I356" i="21" s="1"/>
  <c r="H357" i="21" s="1"/>
  <c r="G358" i="21" s="1"/>
  <c r="L358" i="21" s="1"/>
  <c r="O292" i="17"/>
  <c r="N292" i="17"/>
  <c r="F292" i="17"/>
  <c r="W292" i="17" s="1"/>
  <c r="P291" i="17"/>
  <c r="Q291" i="17"/>
  <c r="O358" i="21" l="1"/>
  <c r="F358" i="21"/>
  <c r="W358" i="21" s="1"/>
  <c r="K358" i="21"/>
  <c r="N358" i="21"/>
  <c r="Q357" i="21"/>
  <c r="P357" i="21"/>
  <c r="M291" i="17"/>
  <c r="J291" i="17" s="1"/>
  <c r="I291" i="17" s="1"/>
  <c r="H292" i="17" s="1"/>
  <c r="G293" i="17" s="1"/>
  <c r="R291" i="17"/>
  <c r="S291" i="17" s="1"/>
  <c r="Q292" i="17"/>
  <c r="P292" i="17"/>
  <c r="K293" i="17" l="1"/>
  <c r="L293" i="17"/>
  <c r="P358" i="21"/>
  <c r="Q358" i="21"/>
  <c r="M357" i="21"/>
  <c r="J357" i="21" s="1"/>
  <c r="I357" i="21" s="1"/>
  <c r="H358" i="21" s="1"/>
  <c r="G359" i="21" s="1"/>
  <c r="L359" i="21" s="1"/>
  <c r="R357" i="21"/>
  <c r="S357" i="21" s="1"/>
  <c r="R292" i="17"/>
  <c r="S292" i="17" s="1"/>
  <c r="M292" i="17"/>
  <c r="J292" i="17" s="1"/>
  <c r="I292" i="17" s="1"/>
  <c r="H293" i="17" s="1"/>
  <c r="G294" i="17" s="1"/>
  <c r="O293" i="17"/>
  <c r="F293" i="17"/>
  <c r="W293" i="17" s="1"/>
  <c r="N293" i="17"/>
  <c r="K294" i="17" l="1"/>
  <c r="L294" i="17"/>
  <c r="O359" i="21"/>
  <c r="N359" i="21"/>
  <c r="K359" i="21"/>
  <c r="F359" i="21"/>
  <c r="W359" i="21" s="1"/>
  <c r="M358" i="21"/>
  <c r="J358" i="21" s="1"/>
  <c r="I358" i="21" s="1"/>
  <c r="H359" i="21" s="1"/>
  <c r="G360" i="21" s="1"/>
  <c r="L360" i="21" s="1"/>
  <c r="R358" i="21"/>
  <c r="S358" i="21" s="1"/>
  <c r="F294" i="17"/>
  <c r="W294" i="17" s="1"/>
  <c r="O294" i="17"/>
  <c r="N294" i="17"/>
  <c r="P293" i="17"/>
  <c r="Q293" i="17"/>
  <c r="N360" i="21" l="1"/>
  <c r="F360" i="21"/>
  <c r="W360" i="21" s="1"/>
  <c r="K360" i="21"/>
  <c r="O360" i="21"/>
  <c r="P359" i="21"/>
  <c r="Q359" i="21"/>
  <c r="R293" i="17"/>
  <c r="S293" i="17" s="1"/>
  <c r="M293" i="17"/>
  <c r="J293" i="17" s="1"/>
  <c r="I293" i="17" s="1"/>
  <c r="H294" i="17" s="1"/>
  <c r="G295" i="17" s="1"/>
  <c r="P294" i="17"/>
  <c r="Q294" i="17"/>
  <c r="K295" i="17" l="1"/>
  <c r="L295" i="17"/>
  <c r="M359" i="21"/>
  <c r="J359" i="21" s="1"/>
  <c r="I359" i="21" s="1"/>
  <c r="H360" i="21" s="1"/>
  <c r="G361" i="21" s="1"/>
  <c r="L361" i="21" s="1"/>
  <c r="R359" i="21"/>
  <c r="S359" i="21" s="1"/>
  <c r="Q360" i="21"/>
  <c r="P360" i="21"/>
  <c r="N295" i="17"/>
  <c r="F295" i="17"/>
  <c r="W295" i="17" s="1"/>
  <c r="O295" i="17"/>
  <c r="R294" i="17"/>
  <c r="S294" i="17" s="1"/>
  <c r="M294" i="17"/>
  <c r="J294" i="17" s="1"/>
  <c r="I294" i="17" s="1"/>
  <c r="H295" i="17" s="1"/>
  <c r="G296" i="17" s="1"/>
  <c r="K296" i="17" l="1"/>
  <c r="L296" i="17"/>
  <c r="M360" i="21"/>
  <c r="J360" i="21" s="1"/>
  <c r="I360" i="21" s="1"/>
  <c r="H361" i="21" s="1"/>
  <c r="G362" i="21" s="1"/>
  <c r="L362" i="21" s="1"/>
  <c r="R360" i="21"/>
  <c r="S360" i="21" s="1"/>
  <c r="N361" i="21"/>
  <c r="O361" i="21"/>
  <c r="F361" i="21"/>
  <c r="W361" i="21" s="1"/>
  <c r="K361" i="21"/>
  <c r="O296" i="17"/>
  <c r="F296" i="17"/>
  <c r="W296" i="17" s="1"/>
  <c r="N296" i="17"/>
  <c r="P295" i="17"/>
  <c r="Q295" i="17"/>
  <c r="P361" i="21" l="1"/>
  <c r="Q361" i="21"/>
  <c r="F362" i="21"/>
  <c r="W362" i="21" s="1"/>
  <c r="K362" i="21"/>
  <c r="O362" i="21"/>
  <c r="N362" i="21"/>
  <c r="M295" i="17"/>
  <c r="J295" i="17" s="1"/>
  <c r="I295" i="17" s="1"/>
  <c r="H296" i="17" s="1"/>
  <c r="G297" i="17" s="1"/>
  <c r="R295" i="17"/>
  <c r="S295" i="17" s="1"/>
  <c r="Q296" i="17"/>
  <c r="P296" i="17"/>
  <c r="K297" i="17" l="1"/>
  <c r="L297" i="17"/>
  <c r="Q362" i="21"/>
  <c r="P362" i="21"/>
  <c r="M361" i="21"/>
  <c r="J361" i="21" s="1"/>
  <c r="I361" i="21" s="1"/>
  <c r="H362" i="21" s="1"/>
  <c r="G363" i="21" s="1"/>
  <c r="L363" i="21" s="1"/>
  <c r="R361" i="21"/>
  <c r="S361" i="21" s="1"/>
  <c r="R296" i="17"/>
  <c r="S296" i="17" s="1"/>
  <c r="M296" i="17"/>
  <c r="J296" i="17" s="1"/>
  <c r="I296" i="17" s="1"/>
  <c r="H297" i="17" s="1"/>
  <c r="G298" i="17" s="1"/>
  <c r="O297" i="17"/>
  <c r="F297" i="17"/>
  <c r="W297" i="17" s="1"/>
  <c r="N297" i="17"/>
  <c r="K298" i="17" l="1"/>
  <c r="L298" i="17"/>
  <c r="O363" i="21"/>
  <c r="K363" i="21"/>
  <c r="F363" i="21"/>
  <c r="W363" i="21" s="1"/>
  <c r="N363" i="21"/>
  <c r="M362" i="21"/>
  <c r="J362" i="21" s="1"/>
  <c r="I362" i="21" s="1"/>
  <c r="H363" i="21" s="1"/>
  <c r="G364" i="21" s="1"/>
  <c r="L364" i="21" s="1"/>
  <c r="R362" i="21"/>
  <c r="S362" i="21" s="1"/>
  <c r="Q297" i="17"/>
  <c r="P297" i="17"/>
  <c r="O298" i="17"/>
  <c r="F298" i="17"/>
  <c r="W298" i="17" s="1"/>
  <c r="N298" i="17"/>
  <c r="K364" i="21" l="1"/>
  <c r="O364" i="21"/>
  <c r="N364" i="21"/>
  <c r="F364" i="21"/>
  <c r="W364" i="21" s="1"/>
  <c r="Q363" i="21"/>
  <c r="P363" i="21"/>
  <c r="P298" i="17"/>
  <c r="Q298" i="17"/>
  <c r="M297" i="17"/>
  <c r="J297" i="17" s="1"/>
  <c r="I297" i="17" s="1"/>
  <c r="H298" i="17" s="1"/>
  <c r="G299" i="17" s="1"/>
  <c r="R297" i="17"/>
  <c r="S297" i="17" s="1"/>
  <c r="K299" i="17" l="1"/>
  <c r="L299" i="17"/>
  <c r="M363" i="21"/>
  <c r="J363" i="21" s="1"/>
  <c r="I363" i="21" s="1"/>
  <c r="H364" i="21" s="1"/>
  <c r="G365" i="21" s="1"/>
  <c r="L365" i="21" s="1"/>
  <c r="R363" i="21"/>
  <c r="S363" i="21" s="1"/>
  <c r="Q364" i="21"/>
  <c r="P364" i="21"/>
  <c r="R298" i="17"/>
  <c r="S298" i="17" s="1"/>
  <c r="M298" i="17"/>
  <c r="J298" i="17" s="1"/>
  <c r="I298" i="17" s="1"/>
  <c r="H299" i="17" s="1"/>
  <c r="G300" i="17" s="1"/>
  <c r="N299" i="17"/>
  <c r="F299" i="17"/>
  <c r="W299" i="17" s="1"/>
  <c r="O299" i="17"/>
  <c r="K300" i="17" l="1"/>
  <c r="L300" i="17"/>
  <c r="M364" i="21"/>
  <c r="J364" i="21" s="1"/>
  <c r="I364" i="21" s="1"/>
  <c r="H365" i="21" s="1"/>
  <c r="G366" i="21" s="1"/>
  <c r="L366" i="21" s="1"/>
  <c r="R364" i="21"/>
  <c r="S364" i="21" s="1"/>
  <c r="N365" i="21"/>
  <c r="O365" i="21"/>
  <c r="F365" i="21"/>
  <c r="W365" i="21" s="1"/>
  <c r="K365" i="21"/>
  <c r="O300" i="17"/>
  <c r="N300" i="17"/>
  <c r="F300" i="17"/>
  <c r="W300" i="17" s="1"/>
  <c r="P299" i="17"/>
  <c r="Q299" i="17"/>
  <c r="P365" i="21" l="1"/>
  <c r="K366" i="21"/>
  <c r="O366" i="21"/>
  <c r="F366" i="21"/>
  <c r="W366" i="21" s="1"/>
  <c r="N366" i="21"/>
  <c r="Q365" i="21"/>
  <c r="R299" i="17"/>
  <c r="S299" i="17" s="1"/>
  <c r="M299" i="17"/>
  <c r="J299" i="17" s="1"/>
  <c r="I299" i="17" s="1"/>
  <c r="H300" i="17" s="1"/>
  <c r="G301" i="17" s="1"/>
  <c r="Q300" i="17"/>
  <c r="P300" i="17"/>
  <c r="K301" i="17" l="1"/>
  <c r="L301" i="17"/>
  <c r="P366" i="21"/>
  <c r="Q366" i="21"/>
  <c r="M365" i="21"/>
  <c r="J365" i="21" s="1"/>
  <c r="I365" i="21" s="1"/>
  <c r="H366" i="21" s="1"/>
  <c r="R365" i="21"/>
  <c r="S365" i="21" s="1"/>
  <c r="O301" i="17"/>
  <c r="N301" i="17"/>
  <c r="F301" i="17"/>
  <c r="W301" i="17" s="1"/>
  <c r="R300" i="17"/>
  <c r="S300" i="17" s="1"/>
  <c r="M300" i="17"/>
  <c r="J300" i="17" s="1"/>
  <c r="I300" i="17" s="1"/>
  <c r="H301" i="17" s="1"/>
  <c r="G302" i="17" s="1"/>
  <c r="K302" i="17" l="1"/>
  <c r="L302" i="17"/>
  <c r="M366" i="21"/>
  <c r="J366" i="21" s="1"/>
  <c r="I366" i="21" s="1"/>
  <c r="H367" i="21" s="1"/>
  <c r="R366" i="21"/>
  <c r="S366" i="21" s="1"/>
  <c r="G367" i="21"/>
  <c r="L367" i="21" s="1"/>
  <c r="N302" i="17"/>
  <c r="O302" i="17"/>
  <c r="F302" i="17"/>
  <c r="W302" i="17" s="1"/>
  <c r="P301" i="17"/>
  <c r="Q301" i="17"/>
  <c r="W303" i="17" l="1"/>
  <c r="B19" i="17" s="1"/>
  <c r="N29" i="1" s="1"/>
  <c r="G368" i="21"/>
  <c r="L368" i="21" s="1"/>
  <c r="N367" i="21"/>
  <c r="K367" i="21"/>
  <c r="F367" i="21"/>
  <c r="W367" i="21" s="1"/>
  <c r="O367" i="21"/>
  <c r="M301" i="17"/>
  <c r="J301" i="17" s="1"/>
  <c r="I301" i="17" s="1"/>
  <c r="H302" i="17" s="1"/>
  <c r="R301" i="17"/>
  <c r="S301" i="17" s="1"/>
  <c r="P302" i="17"/>
  <c r="Q302" i="17"/>
  <c r="O368" i="21" l="1"/>
  <c r="K368" i="21"/>
  <c r="N368" i="21"/>
  <c r="F368" i="21"/>
  <c r="W368" i="21" s="1"/>
  <c r="P367" i="21"/>
  <c r="Q367" i="21"/>
  <c r="R302" i="17"/>
  <c r="S302" i="17" s="1"/>
  <c r="M302" i="17"/>
  <c r="J302" i="17" s="1"/>
  <c r="I302" i="17" s="1"/>
  <c r="P368" i="21" l="1"/>
  <c r="Q368" i="21"/>
  <c r="M368" i="21" s="1"/>
  <c r="J368" i="21" s="1"/>
  <c r="I368" i="21" s="1"/>
  <c r="M367" i="21"/>
  <c r="J367" i="21" s="1"/>
  <c r="I367" i="21" s="1"/>
  <c r="H368" i="21" s="1"/>
  <c r="G369" i="21" s="1"/>
  <c r="L369" i="21" s="1"/>
  <c r="R367" i="21"/>
  <c r="S367" i="21" s="1"/>
  <c r="R368" i="21" l="1"/>
  <c r="S368" i="21" s="1"/>
  <c r="H369" i="21"/>
  <c r="G370" i="21" s="1"/>
  <c r="L370" i="21" s="1"/>
  <c r="N369" i="21"/>
  <c r="F369" i="21"/>
  <c r="W369" i="21" s="1"/>
  <c r="K369" i="21"/>
  <c r="O369" i="21"/>
  <c r="P369" i="21" l="1"/>
  <c r="N370" i="21"/>
  <c r="O370" i="21"/>
  <c r="K370" i="21"/>
  <c r="F370" i="21"/>
  <c r="W370" i="21" s="1"/>
  <c r="Q369" i="21"/>
  <c r="Q370" i="21" l="1"/>
  <c r="R370" i="21" s="1"/>
  <c r="S370" i="21" s="1"/>
  <c r="P370" i="21"/>
  <c r="M369" i="21"/>
  <c r="J369" i="21" s="1"/>
  <c r="I369" i="21" s="1"/>
  <c r="H370" i="21" s="1"/>
  <c r="R369" i="21"/>
  <c r="S369" i="21" s="1"/>
  <c r="M370" i="21" l="1"/>
  <c r="J370" i="21" s="1"/>
  <c r="I370" i="21" s="1"/>
  <c r="H371" i="21" s="1"/>
  <c r="G371" i="21"/>
  <c r="L371" i="21" s="1"/>
  <c r="G372" i="21" l="1"/>
  <c r="L372" i="21" s="1"/>
  <c r="K371" i="21"/>
  <c r="F371" i="21"/>
  <c r="W371" i="21" s="1"/>
  <c r="N371" i="21"/>
  <c r="O371" i="21"/>
  <c r="N372" i="21" l="1"/>
  <c r="O372" i="21"/>
  <c r="K372" i="21"/>
  <c r="F372" i="21"/>
  <c r="W372" i="21" s="1"/>
  <c r="Q371" i="21"/>
  <c r="P371" i="21"/>
  <c r="P372" i="21" l="1"/>
  <c r="Q372" i="21"/>
  <c r="M372" i="21" s="1"/>
  <c r="J372" i="21" s="1"/>
  <c r="I372" i="21" s="1"/>
  <c r="M371" i="21"/>
  <c r="J371" i="21" s="1"/>
  <c r="I371" i="21" s="1"/>
  <c r="H372" i="21" s="1"/>
  <c r="G373" i="21" s="1"/>
  <c r="L373" i="21" s="1"/>
  <c r="R371" i="21"/>
  <c r="S371" i="21" s="1"/>
  <c r="R372" i="21" l="1"/>
  <c r="S372" i="21" s="1"/>
  <c r="N373" i="21"/>
  <c r="O373" i="21"/>
  <c r="K373" i="21"/>
  <c r="F373" i="21"/>
  <c r="W373" i="21" s="1"/>
  <c r="H373" i="21"/>
  <c r="G374" i="21" s="1"/>
  <c r="L374" i="21" s="1"/>
  <c r="F374" i="21" l="1"/>
  <c r="W374" i="21" s="1"/>
  <c r="N374" i="21"/>
  <c r="K374" i="21"/>
  <c r="O374" i="21"/>
  <c r="P373" i="21"/>
  <c r="Q373" i="21"/>
  <c r="M373" i="21" l="1"/>
  <c r="J373" i="21" s="1"/>
  <c r="I373" i="21" s="1"/>
  <c r="H374" i="21" s="1"/>
  <c r="G375" i="21" s="1"/>
  <c r="L375" i="21" s="1"/>
  <c r="R373" i="21"/>
  <c r="S373" i="21" s="1"/>
  <c r="Q374" i="21"/>
  <c r="P374" i="21"/>
  <c r="M374" i="21" l="1"/>
  <c r="J374" i="21" s="1"/>
  <c r="I374" i="21" s="1"/>
  <c r="H375" i="21" s="1"/>
  <c r="G376" i="21" s="1"/>
  <c r="L376" i="21" s="1"/>
  <c r="R374" i="21"/>
  <c r="S374" i="21" s="1"/>
  <c r="K375" i="21"/>
  <c r="O375" i="21"/>
  <c r="F375" i="21"/>
  <c r="W375" i="21" s="1"/>
  <c r="N375" i="21"/>
  <c r="Q375" i="21" l="1"/>
  <c r="P375" i="21"/>
  <c r="K376" i="21"/>
  <c r="N376" i="21"/>
  <c r="O376" i="21"/>
  <c r="F376" i="21"/>
  <c r="W376" i="21" s="1"/>
  <c r="P376" i="21" l="1"/>
  <c r="Q376" i="21"/>
  <c r="M375" i="21"/>
  <c r="J375" i="21" s="1"/>
  <c r="I375" i="21" s="1"/>
  <c r="H376" i="21" s="1"/>
  <c r="G377" i="21" s="1"/>
  <c r="L377" i="21" s="1"/>
  <c r="R375" i="21"/>
  <c r="S375" i="21" s="1"/>
  <c r="O377" i="21" l="1"/>
  <c r="K377" i="21"/>
  <c r="F377" i="21"/>
  <c r="W377" i="21" s="1"/>
  <c r="N377" i="21"/>
  <c r="M376" i="21"/>
  <c r="J376" i="21" s="1"/>
  <c r="I376" i="21" s="1"/>
  <c r="H377" i="21" s="1"/>
  <c r="G378" i="21" s="1"/>
  <c r="L378" i="21" s="1"/>
  <c r="R376" i="21"/>
  <c r="S376" i="21" s="1"/>
  <c r="K378" i="21" l="1"/>
  <c r="O378" i="21"/>
  <c r="F378" i="21"/>
  <c r="W378" i="21" s="1"/>
  <c r="N378" i="21"/>
  <c r="Q377" i="21"/>
  <c r="P377" i="21"/>
  <c r="M377" i="21" l="1"/>
  <c r="J377" i="21" s="1"/>
  <c r="I377" i="21" s="1"/>
  <c r="H378" i="21" s="1"/>
  <c r="G379" i="21" s="1"/>
  <c r="L379" i="21" s="1"/>
  <c r="R377" i="21"/>
  <c r="S377" i="21" s="1"/>
  <c r="Q378" i="21"/>
  <c r="P378" i="21"/>
  <c r="M378" i="21" l="1"/>
  <c r="J378" i="21" s="1"/>
  <c r="I378" i="21" s="1"/>
  <c r="H379" i="21" s="1"/>
  <c r="G380" i="21" s="1"/>
  <c r="L380" i="21" s="1"/>
  <c r="R378" i="21"/>
  <c r="S378" i="21" s="1"/>
  <c r="N379" i="21"/>
  <c r="O379" i="21"/>
  <c r="K379" i="21"/>
  <c r="F379" i="21"/>
  <c r="W379" i="21" s="1"/>
  <c r="P379" i="21" l="1"/>
  <c r="Q379" i="21"/>
  <c r="O380" i="21"/>
  <c r="N380" i="21"/>
  <c r="F380" i="21"/>
  <c r="W380" i="21" s="1"/>
  <c r="K380" i="21"/>
  <c r="Q380" i="21" l="1"/>
  <c r="P380" i="21"/>
  <c r="R379" i="21"/>
  <c r="S379" i="21" s="1"/>
  <c r="M379" i="21"/>
  <c r="J379" i="21" s="1"/>
  <c r="I379" i="21" s="1"/>
  <c r="H380" i="21" s="1"/>
  <c r="G381" i="21" l="1"/>
  <c r="L381" i="21" s="1"/>
  <c r="M380" i="21"/>
  <c r="J380" i="21" s="1"/>
  <c r="I380" i="21" s="1"/>
  <c r="H381" i="21" s="1"/>
  <c r="R380" i="21"/>
  <c r="S380" i="21" s="1"/>
  <c r="N381" i="21" l="1"/>
  <c r="O381" i="21"/>
  <c r="F381" i="21"/>
  <c r="W381" i="21" s="1"/>
  <c r="K381" i="21"/>
  <c r="G382" i="21"/>
  <c r="L382" i="21" s="1"/>
  <c r="K382" i="21" l="1"/>
  <c r="O382" i="21"/>
  <c r="F382" i="21"/>
  <c r="W382" i="21" s="1"/>
  <c r="N382" i="21"/>
  <c r="Q381" i="21"/>
  <c r="P381" i="21"/>
  <c r="M381" i="21" l="1"/>
  <c r="J381" i="21" s="1"/>
  <c r="I381" i="21" s="1"/>
  <c r="H382" i="21" s="1"/>
  <c r="G383" i="21" s="1"/>
  <c r="L383" i="21" s="1"/>
  <c r="R381" i="21"/>
  <c r="S381" i="21" s="1"/>
  <c r="Q382" i="21"/>
  <c r="P382" i="21"/>
  <c r="M382" i="21" l="1"/>
  <c r="J382" i="21" s="1"/>
  <c r="I382" i="21" s="1"/>
  <c r="H383" i="21" s="1"/>
  <c r="G384" i="21" s="1"/>
  <c r="L384" i="21" s="1"/>
  <c r="R382" i="21"/>
  <c r="S382" i="21" s="1"/>
  <c r="N383" i="21"/>
  <c r="K383" i="21"/>
  <c r="O383" i="21"/>
  <c r="F383" i="21"/>
  <c r="W383" i="21" s="1"/>
  <c r="Q383" i="21" l="1"/>
  <c r="P383" i="21"/>
  <c r="N384" i="21"/>
  <c r="K384" i="21"/>
  <c r="F384" i="21"/>
  <c r="W384" i="21" s="1"/>
  <c r="O384" i="21"/>
  <c r="P384" i="21" l="1"/>
  <c r="Q384" i="21"/>
  <c r="M383" i="21"/>
  <c r="J383" i="21" s="1"/>
  <c r="I383" i="21" s="1"/>
  <c r="H384" i="21" s="1"/>
  <c r="G385" i="21" s="1"/>
  <c r="L385" i="21" s="1"/>
  <c r="R383" i="21"/>
  <c r="S383" i="21" s="1"/>
  <c r="M384" i="21" l="1"/>
  <c r="J384" i="21" s="1"/>
  <c r="I384" i="21" s="1"/>
  <c r="H385" i="21" s="1"/>
  <c r="G386" i="21" s="1"/>
  <c r="L386" i="21" s="1"/>
  <c r="R384" i="21"/>
  <c r="S384" i="21" s="1"/>
  <c r="F385" i="21"/>
  <c r="W385" i="21" s="1"/>
  <c r="N385" i="21"/>
  <c r="K385" i="21"/>
  <c r="O385" i="21"/>
  <c r="Q385" i="21" l="1"/>
  <c r="P385" i="21"/>
  <c r="F386" i="21"/>
  <c r="W386" i="21" s="1"/>
  <c r="O386" i="21"/>
  <c r="K386" i="21"/>
  <c r="N386" i="21"/>
  <c r="Q386" i="21" l="1"/>
  <c r="P386" i="21"/>
  <c r="M385" i="21"/>
  <c r="J385" i="21" s="1"/>
  <c r="I385" i="21" s="1"/>
  <c r="H386" i="21" s="1"/>
  <c r="R385" i="21"/>
  <c r="S385" i="21" s="1"/>
  <c r="G387" i="21" l="1"/>
  <c r="L387" i="21" s="1"/>
  <c r="M386" i="21"/>
  <c r="J386" i="21" s="1"/>
  <c r="I386" i="21" s="1"/>
  <c r="H387" i="21" s="1"/>
  <c r="R386" i="21"/>
  <c r="S386" i="21" s="1"/>
  <c r="G388" i="21" l="1"/>
  <c r="L388" i="21" s="1"/>
  <c r="N387" i="21"/>
  <c r="O387" i="21"/>
  <c r="F387" i="21"/>
  <c r="W387" i="21" s="1"/>
  <c r="K387" i="21"/>
  <c r="K388" i="21" l="1"/>
  <c r="O388" i="21"/>
  <c r="F388" i="21"/>
  <c r="W388" i="21" s="1"/>
  <c r="N388" i="21"/>
  <c r="Q387" i="21"/>
  <c r="P387" i="21"/>
  <c r="Q388" i="21" l="1"/>
  <c r="M388" i="21" s="1"/>
  <c r="J388" i="21" s="1"/>
  <c r="I388" i="21" s="1"/>
  <c r="P388" i="21"/>
  <c r="M387" i="21"/>
  <c r="J387" i="21" s="1"/>
  <c r="I387" i="21" s="1"/>
  <c r="H388" i="21" s="1"/>
  <c r="R387" i="21"/>
  <c r="S387" i="21" s="1"/>
  <c r="R388" i="21" l="1"/>
  <c r="S388" i="21" s="1"/>
  <c r="G389" i="21"/>
  <c r="L389" i="21" s="1"/>
  <c r="H389" i="21"/>
  <c r="G390" i="21" l="1"/>
  <c r="L390" i="21" s="1"/>
  <c r="K389" i="21"/>
  <c r="N389" i="21"/>
  <c r="O389" i="21"/>
  <c r="F389" i="21"/>
  <c r="W389" i="21" s="1"/>
  <c r="N390" i="21" l="1"/>
  <c r="K390" i="21"/>
  <c r="O390" i="21"/>
  <c r="F390" i="21"/>
  <c r="W390" i="21" s="1"/>
  <c r="P389" i="21"/>
  <c r="Q389" i="21"/>
  <c r="Q390" i="21" l="1"/>
  <c r="R390" i="21" s="1"/>
  <c r="S390" i="21" s="1"/>
  <c r="P390" i="21"/>
  <c r="M389" i="21"/>
  <c r="J389" i="21" s="1"/>
  <c r="I389" i="21" s="1"/>
  <c r="H390" i="21" s="1"/>
  <c r="R389" i="21"/>
  <c r="S389" i="21" s="1"/>
  <c r="M390" i="21" l="1"/>
  <c r="J390" i="21" s="1"/>
  <c r="I390" i="21" s="1"/>
  <c r="H391" i="21" s="1"/>
  <c r="G391" i="21"/>
  <c r="L391" i="21" s="1"/>
  <c r="G392" i="21" l="1"/>
  <c r="L392" i="21" s="1"/>
  <c r="K391" i="21"/>
  <c r="O391" i="21"/>
  <c r="F391" i="21"/>
  <c r="W391" i="21" s="1"/>
  <c r="N391" i="21"/>
  <c r="F392" i="21" l="1"/>
  <c r="W392" i="21" s="1"/>
  <c r="K392" i="21"/>
  <c r="O392" i="21"/>
  <c r="N392" i="21"/>
  <c r="P391" i="21"/>
  <c r="Q391" i="21"/>
  <c r="Q392" i="21" l="1"/>
  <c r="M392" i="21" s="1"/>
  <c r="J392" i="21" s="1"/>
  <c r="I392" i="21" s="1"/>
  <c r="P392" i="21"/>
  <c r="M391" i="21"/>
  <c r="J391" i="21" s="1"/>
  <c r="I391" i="21" s="1"/>
  <c r="H392" i="21" s="1"/>
  <c r="G393" i="21" s="1"/>
  <c r="L393" i="21" s="1"/>
  <c r="R391" i="21"/>
  <c r="S391" i="21" s="1"/>
  <c r="R392" i="21" l="1"/>
  <c r="S392" i="21" s="1"/>
  <c r="K393" i="21"/>
  <c r="O393" i="21"/>
  <c r="F393" i="21"/>
  <c r="W393" i="21" s="1"/>
  <c r="N393" i="21"/>
  <c r="H393" i="21"/>
  <c r="G394" i="21" s="1"/>
  <c r="L394" i="21" s="1"/>
  <c r="F394" i="21" l="1"/>
  <c r="W394" i="21" s="1"/>
  <c r="K394" i="21"/>
  <c r="O394" i="21"/>
  <c r="N394" i="21"/>
  <c r="Q393" i="21"/>
  <c r="P393" i="21"/>
  <c r="M393" i="21" l="1"/>
  <c r="J393" i="21" s="1"/>
  <c r="I393" i="21" s="1"/>
  <c r="H394" i="21" s="1"/>
  <c r="G395" i="21" s="1"/>
  <c r="L395" i="21" s="1"/>
  <c r="R393" i="21"/>
  <c r="S393" i="21" s="1"/>
  <c r="P394" i="21"/>
  <c r="Q394" i="21"/>
  <c r="M394" i="21" l="1"/>
  <c r="J394" i="21" s="1"/>
  <c r="I394" i="21" s="1"/>
  <c r="H395" i="21" s="1"/>
  <c r="G396" i="21" s="1"/>
  <c r="L396" i="21" s="1"/>
  <c r="R394" i="21"/>
  <c r="S394" i="21" s="1"/>
  <c r="K395" i="21"/>
  <c r="N395" i="21"/>
  <c r="O395" i="21"/>
  <c r="F395" i="21"/>
  <c r="W395" i="21" s="1"/>
  <c r="Q395" i="21" l="1"/>
  <c r="P395" i="21"/>
  <c r="F396" i="21"/>
  <c r="W396" i="21" s="1"/>
  <c r="K396" i="21"/>
  <c r="O396" i="21"/>
  <c r="N396" i="21"/>
  <c r="Q396" i="21" l="1"/>
  <c r="P396" i="21"/>
  <c r="M395" i="21"/>
  <c r="J395" i="21" s="1"/>
  <c r="I395" i="21" s="1"/>
  <c r="H396" i="21" s="1"/>
  <c r="G397" i="21" s="1"/>
  <c r="L397" i="21" s="1"/>
  <c r="R395" i="21"/>
  <c r="S395" i="21" s="1"/>
  <c r="K397" i="21" l="1"/>
  <c r="N397" i="21"/>
  <c r="O397" i="21"/>
  <c r="F397" i="21"/>
  <c r="W397" i="21" s="1"/>
  <c r="R396" i="21"/>
  <c r="S396" i="21" s="1"/>
  <c r="M396" i="21"/>
  <c r="J396" i="21" s="1"/>
  <c r="I396" i="21" s="1"/>
  <c r="H397" i="21" s="1"/>
  <c r="G398" i="21" s="1"/>
  <c r="L398" i="21" s="1"/>
  <c r="O398" i="21" l="1"/>
  <c r="F398" i="21"/>
  <c r="W398" i="21" s="1"/>
  <c r="N398" i="21"/>
  <c r="K398" i="21"/>
  <c r="Q397" i="21"/>
  <c r="P397" i="21"/>
  <c r="P398" i="21" l="1"/>
  <c r="Q398" i="21"/>
  <c r="M398" i="21" s="1"/>
  <c r="J398" i="21" s="1"/>
  <c r="I398" i="21" s="1"/>
  <c r="M397" i="21"/>
  <c r="J397" i="21" s="1"/>
  <c r="I397" i="21" s="1"/>
  <c r="H398" i="21" s="1"/>
  <c r="G399" i="21" s="1"/>
  <c r="L399" i="21" s="1"/>
  <c r="R397" i="21"/>
  <c r="S397" i="21" s="1"/>
  <c r="R398" i="21" l="1"/>
  <c r="S398" i="21" s="1"/>
  <c r="H399" i="21"/>
  <c r="G400" i="21" s="1"/>
  <c r="L400" i="21" s="1"/>
  <c r="F399" i="21"/>
  <c r="W399" i="21" s="1"/>
  <c r="K399" i="21"/>
  <c r="N399" i="21"/>
  <c r="O399" i="21"/>
  <c r="K400" i="21" l="1"/>
  <c r="F400" i="21"/>
  <c r="W400" i="21" s="1"/>
  <c r="O400" i="21"/>
  <c r="N400" i="21"/>
  <c r="P399" i="21"/>
  <c r="Q399" i="21"/>
  <c r="M399" i="21" l="1"/>
  <c r="J399" i="21" s="1"/>
  <c r="I399" i="21" s="1"/>
  <c r="H400" i="21" s="1"/>
  <c r="G401" i="21" s="1"/>
  <c r="L401" i="21" s="1"/>
  <c r="R399" i="21"/>
  <c r="S399" i="21" s="1"/>
  <c r="P400" i="21"/>
  <c r="Q400" i="21"/>
  <c r="M400" i="21" l="1"/>
  <c r="J400" i="21" s="1"/>
  <c r="I400" i="21" s="1"/>
  <c r="H401" i="21" s="1"/>
  <c r="G402" i="21" s="1"/>
  <c r="L402" i="21" s="1"/>
  <c r="R400" i="21"/>
  <c r="S400" i="21" s="1"/>
  <c r="K401" i="21"/>
  <c r="N401" i="21"/>
  <c r="O401" i="21"/>
  <c r="F401" i="21"/>
  <c r="W401" i="21" s="1"/>
  <c r="P401" i="21" l="1"/>
  <c r="Q401" i="21"/>
  <c r="M401" i="21" s="1"/>
  <c r="J401" i="21" s="1"/>
  <c r="I401" i="21" s="1"/>
  <c r="H402" i="21" s="1"/>
  <c r="G403" i="21" s="1"/>
  <c r="L403" i="21" s="1"/>
  <c r="F402" i="21"/>
  <c r="W402" i="21" s="1"/>
  <c r="N402" i="21"/>
  <c r="O402" i="21"/>
  <c r="K402" i="21"/>
  <c r="R401" i="21" l="1"/>
  <c r="S401" i="21" s="1"/>
  <c r="P402" i="21"/>
  <c r="Q402" i="21"/>
  <c r="K403" i="21"/>
  <c r="N403" i="21"/>
  <c r="F403" i="21"/>
  <c r="W403" i="21" s="1"/>
  <c r="O403" i="21"/>
  <c r="P403" i="21" l="1"/>
  <c r="Q403" i="21"/>
  <c r="M402" i="21"/>
  <c r="J402" i="21" s="1"/>
  <c r="I402" i="21" s="1"/>
  <c r="H403" i="21" s="1"/>
  <c r="G404" i="21" s="1"/>
  <c r="L404" i="21" s="1"/>
  <c r="R402" i="21"/>
  <c r="S402" i="21" s="1"/>
  <c r="O404" i="21" l="1"/>
  <c r="K404" i="21"/>
  <c r="F404" i="21"/>
  <c r="W404" i="21" s="1"/>
  <c r="N404" i="21"/>
  <c r="R403" i="21"/>
  <c r="S403" i="21" s="1"/>
  <c r="M403" i="21"/>
  <c r="J403" i="21" s="1"/>
  <c r="I403" i="21" s="1"/>
  <c r="H404" i="21" s="1"/>
  <c r="G405" i="21" s="1"/>
  <c r="L405" i="21" s="1"/>
  <c r="N405" i="21" l="1"/>
  <c r="O405" i="21"/>
  <c r="K405" i="21"/>
  <c r="F405" i="21"/>
  <c r="W405" i="21" s="1"/>
  <c r="P404" i="21"/>
  <c r="Q404" i="21"/>
  <c r="P405" i="21" l="1"/>
  <c r="Q405" i="21"/>
  <c r="R404" i="21"/>
  <c r="S404" i="21" s="1"/>
  <c r="M404" i="21"/>
  <c r="J404" i="21" s="1"/>
  <c r="I404" i="21" s="1"/>
  <c r="H405" i="21" s="1"/>
  <c r="G406" i="21" s="1"/>
  <c r="L406" i="21" s="1"/>
  <c r="K406" i="21" l="1"/>
  <c r="F406" i="21"/>
  <c r="W406" i="21" s="1"/>
  <c r="N406" i="21"/>
  <c r="O406" i="21"/>
  <c r="R405" i="21"/>
  <c r="S405" i="21" s="1"/>
  <c r="M405" i="21"/>
  <c r="J405" i="21" s="1"/>
  <c r="I405" i="21" s="1"/>
  <c r="H406" i="21" s="1"/>
  <c r="G407" i="21" s="1"/>
  <c r="L407" i="21" s="1"/>
  <c r="N407" i="21" l="1"/>
  <c r="K407" i="21"/>
  <c r="F407" i="21"/>
  <c r="W407" i="21" s="1"/>
  <c r="O407" i="21"/>
  <c r="P406" i="21"/>
  <c r="Q406" i="21"/>
  <c r="P407" i="21" l="1"/>
  <c r="Q407" i="21"/>
  <c r="R406" i="21"/>
  <c r="S406" i="21" s="1"/>
  <c r="M406" i="21"/>
  <c r="J406" i="21" s="1"/>
  <c r="I406" i="21" s="1"/>
  <c r="H407" i="21" s="1"/>
  <c r="G408" i="21" s="1"/>
  <c r="L408" i="21" s="1"/>
  <c r="M407" i="21" l="1"/>
  <c r="J407" i="21" s="1"/>
  <c r="I407" i="21" s="1"/>
  <c r="H408" i="21" s="1"/>
  <c r="G409" i="21" s="1"/>
  <c r="L409" i="21" s="1"/>
  <c r="R407" i="21"/>
  <c r="S407" i="21" s="1"/>
  <c r="N408" i="21"/>
  <c r="F408" i="21"/>
  <c r="W408" i="21" s="1"/>
  <c r="K408" i="21"/>
  <c r="O408" i="21"/>
  <c r="Q408" i="21" l="1"/>
  <c r="M408" i="21" s="1"/>
  <c r="J408" i="21" s="1"/>
  <c r="I408" i="21" s="1"/>
  <c r="H409" i="21" s="1"/>
  <c r="G410" i="21" s="1"/>
  <c r="L410" i="21" s="1"/>
  <c r="P408" i="21"/>
  <c r="O409" i="21"/>
  <c r="F409" i="21"/>
  <c r="W409" i="21" s="1"/>
  <c r="N409" i="21"/>
  <c r="K409" i="21"/>
  <c r="R408" i="21" l="1"/>
  <c r="S408" i="21" s="1"/>
  <c r="O410" i="21"/>
  <c r="N410" i="21"/>
  <c r="K410" i="21"/>
  <c r="F410" i="21"/>
  <c r="W410" i="21" s="1"/>
  <c r="P409" i="21"/>
  <c r="Q409" i="21"/>
  <c r="M409" i="21" l="1"/>
  <c r="J409" i="21" s="1"/>
  <c r="I409" i="21" s="1"/>
  <c r="H410" i="21" s="1"/>
  <c r="G411" i="21" s="1"/>
  <c r="L411" i="21" s="1"/>
  <c r="R409" i="21"/>
  <c r="S409" i="21" s="1"/>
  <c r="Q410" i="21"/>
  <c r="P410" i="21"/>
  <c r="M410" i="21" l="1"/>
  <c r="J410" i="21" s="1"/>
  <c r="I410" i="21" s="1"/>
  <c r="H411" i="21" s="1"/>
  <c r="G412" i="21" s="1"/>
  <c r="L412" i="21" s="1"/>
  <c r="R410" i="21"/>
  <c r="S410" i="21" s="1"/>
  <c r="N411" i="21"/>
  <c r="O411" i="21"/>
  <c r="K411" i="21"/>
  <c r="F411" i="21"/>
  <c r="W411" i="21" s="1"/>
  <c r="N412" i="21" l="1"/>
  <c r="F412" i="21"/>
  <c r="W412" i="21" s="1"/>
  <c r="O412" i="21"/>
  <c r="K412" i="21"/>
  <c r="P411" i="21"/>
  <c r="Q411" i="21"/>
  <c r="M411" i="21" l="1"/>
  <c r="J411" i="21" s="1"/>
  <c r="I411" i="21" s="1"/>
  <c r="H412" i="21" s="1"/>
  <c r="G413" i="21" s="1"/>
  <c r="L413" i="21" s="1"/>
  <c r="R411" i="21"/>
  <c r="S411" i="21" s="1"/>
  <c r="P412" i="21"/>
  <c r="Q412" i="21"/>
  <c r="M412" i="21" l="1"/>
  <c r="J412" i="21" s="1"/>
  <c r="I412" i="21" s="1"/>
  <c r="H413" i="21" s="1"/>
  <c r="G414" i="21" s="1"/>
  <c r="L414" i="21" s="1"/>
  <c r="R412" i="21"/>
  <c r="S412" i="21" s="1"/>
  <c r="O413" i="21"/>
  <c r="K413" i="21"/>
  <c r="F413" i="21"/>
  <c r="W413" i="21" s="1"/>
  <c r="N413" i="21"/>
  <c r="P413" i="21" l="1"/>
  <c r="Q413" i="21"/>
  <c r="F414" i="21"/>
  <c r="W414" i="21" s="1"/>
  <c r="O414" i="21"/>
  <c r="K414" i="21"/>
  <c r="N414" i="21"/>
  <c r="P414" i="21" l="1"/>
  <c r="Q414" i="21"/>
  <c r="M413" i="21"/>
  <c r="J413" i="21" s="1"/>
  <c r="I413" i="21" s="1"/>
  <c r="H414" i="21" s="1"/>
  <c r="G415" i="21" s="1"/>
  <c r="L415" i="21" s="1"/>
  <c r="R413" i="21"/>
  <c r="S413" i="21" s="1"/>
  <c r="R414" i="21" l="1"/>
  <c r="S414" i="21" s="1"/>
  <c r="M414" i="21"/>
  <c r="J414" i="21" s="1"/>
  <c r="I414" i="21" s="1"/>
  <c r="H415" i="21" s="1"/>
  <c r="G416" i="21" s="1"/>
  <c r="L416" i="21" s="1"/>
  <c r="K415" i="21"/>
  <c r="N415" i="21"/>
  <c r="O415" i="21"/>
  <c r="F415" i="21"/>
  <c r="W415" i="21" s="1"/>
  <c r="F416" i="21" l="1"/>
  <c r="W416" i="21" s="1"/>
  <c r="K416" i="21"/>
  <c r="O416" i="21"/>
  <c r="N416" i="21"/>
  <c r="P415" i="21"/>
  <c r="Q415" i="21"/>
  <c r="M415" i="21" l="1"/>
  <c r="J415" i="21" s="1"/>
  <c r="I415" i="21" s="1"/>
  <c r="H416" i="21" s="1"/>
  <c r="G417" i="21" s="1"/>
  <c r="L417" i="21" s="1"/>
  <c r="R415" i="21"/>
  <c r="S415" i="21" s="1"/>
  <c r="Q416" i="21"/>
  <c r="P416" i="21"/>
  <c r="M416" i="21" l="1"/>
  <c r="J416" i="21" s="1"/>
  <c r="I416" i="21" s="1"/>
  <c r="H417" i="21" s="1"/>
  <c r="G418" i="21" s="1"/>
  <c r="L418" i="21" s="1"/>
  <c r="R416" i="21"/>
  <c r="S416" i="21" s="1"/>
  <c r="K417" i="21"/>
  <c r="N417" i="21"/>
  <c r="F417" i="21"/>
  <c r="W417" i="21" s="1"/>
  <c r="O417" i="21"/>
  <c r="Q417" i="21" l="1"/>
  <c r="M417" i="21" s="1"/>
  <c r="J417" i="21" s="1"/>
  <c r="I417" i="21" s="1"/>
  <c r="H418" i="21" s="1"/>
  <c r="G419" i="21" s="1"/>
  <c r="L419" i="21" s="1"/>
  <c r="F418" i="21"/>
  <c r="W418" i="21" s="1"/>
  <c r="N418" i="21"/>
  <c r="O418" i="21"/>
  <c r="K418" i="21"/>
  <c r="P417" i="21"/>
  <c r="R417" i="21" l="1"/>
  <c r="S417" i="21" s="1"/>
  <c r="O419" i="21"/>
  <c r="F419" i="21"/>
  <c r="W419" i="21" s="1"/>
  <c r="N419" i="21"/>
  <c r="K419" i="21"/>
  <c r="P418" i="21"/>
  <c r="Q418" i="21"/>
  <c r="M418" i="21" l="1"/>
  <c r="J418" i="21" s="1"/>
  <c r="I418" i="21" s="1"/>
  <c r="H419" i="21" s="1"/>
  <c r="G420" i="21" s="1"/>
  <c r="L420" i="21" s="1"/>
  <c r="R418" i="21"/>
  <c r="S418" i="21" s="1"/>
  <c r="P419" i="21"/>
  <c r="Q419" i="21"/>
  <c r="M419" i="21" l="1"/>
  <c r="J419" i="21" s="1"/>
  <c r="I419" i="21" s="1"/>
  <c r="H420" i="21" s="1"/>
  <c r="G421" i="21" s="1"/>
  <c r="L421" i="21" s="1"/>
  <c r="R419" i="21"/>
  <c r="S419" i="21" s="1"/>
  <c r="O420" i="21"/>
  <c r="F420" i="21"/>
  <c r="W420" i="21" s="1"/>
  <c r="K420" i="21"/>
  <c r="N420" i="21"/>
  <c r="N421" i="21" l="1"/>
  <c r="O421" i="21"/>
  <c r="K421" i="21"/>
  <c r="F421" i="21"/>
  <c r="W421" i="21" s="1"/>
  <c r="Q420" i="21"/>
  <c r="P420" i="21"/>
  <c r="Q421" i="21" l="1"/>
  <c r="M421" i="21" s="1"/>
  <c r="J421" i="21" s="1"/>
  <c r="I421" i="21" s="1"/>
  <c r="M420" i="21"/>
  <c r="J420" i="21" s="1"/>
  <c r="I420" i="21" s="1"/>
  <c r="H421" i="21" s="1"/>
  <c r="G422" i="21" s="1"/>
  <c r="L422" i="21" s="1"/>
  <c r="R420" i="21"/>
  <c r="S420" i="21" s="1"/>
  <c r="P421" i="21"/>
  <c r="R421" i="21" l="1"/>
  <c r="S421" i="21" s="1"/>
  <c r="H422" i="21"/>
  <c r="G423" i="21" s="1"/>
  <c r="L423" i="21" s="1"/>
  <c r="N422" i="21"/>
  <c r="K422" i="21"/>
  <c r="O422" i="21"/>
  <c r="F422" i="21"/>
  <c r="W422" i="21" s="1"/>
  <c r="P422" i="21" l="1"/>
  <c r="Q422" i="21"/>
  <c r="O423" i="21"/>
  <c r="K423" i="21"/>
  <c r="N423" i="21"/>
  <c r="F423" i="21"/>
  <c r="W423" i="21" s="1"/>
  <c r="Q423" i="21" l="1"/>
  <c r="P423" i="21"/>
  <c r="M422" i="21"/>
  <c r="J422" i="21" s="1"/>
  <c r="I422" i="21" s="1"/>
  <c r="H423" i="21" s="1"/>
  <c r="G424" i="21" s="1"/>
  <c r="L424" i="21" s="1"/>
  <c r="R422" i="21"/>
  <c r="S422" i="21" s="1"/>
  <c r="F424" i="21" l="1"/>
  <c r="W424" i="21" s="1"/>
  <c r="K424" i="21"/>
  <c r="O424" i="21"/>
  <c r="N424" i="21"/>
  <c r="M423" i="21"/>
  <c r="J423" i="21" s="1"/>
  <c r="I423" i="21" s="1"/>
  <c r="H424" i="21" s="1"/>
  <c r="G425" i="21" s="1"/>
  <c r="L425" i="21" s="1"/>
  <c r="R423" i="21"/>
  <c r="S423" i="21" s="1"/>
  <c r="Q424" i="21" l="1"/>
  <c r="M424" i="21" s="1"/>
  <c r="J424" i="21" s="1"/>
  <c r="I424" i="21" s="1"/>
  <c r="H425" i="21" s="1"/>
  <c r="G426" i="21" s="1"/>
  <c r="L426" i="21" s="1"/>
  <c r="P424" i="21"/>
  <c r="N425" i="21"/>
  <c r="O425" i="21"/>
  <c r="F425" i="21"/>
  <c r="W425" i="21" s="1"/>
  <c r="K425" i="21"/>
  <c r="R424" i="21" l="1"/>
  <c r="S424" i="21" s="1"/>
  <c r="K426" i="21"/>
  <c r="N426" i="21"/>
  <c r="F426" i="21"/>
  <c r="W426" i="21" s="1"/>
  <c r="O426" i="21"/>
  <c r="P425" i="21"/>
  <c r="Q425" i="21"/>
  <c r="R425" i="21" l="1"/>
  <c r="S425" i="21" s="1"/>
  <c r="M425" i="21"/>
  <c r="J425" i="21" s="1"/>
  <c r="I425" i="21" s="1"/>
  <c r="H426" i="21" s="1"/>
  <c r="G427" i="21" s="1"/>
  <c r="L427" i="21" s="1"/>
  <c r="P426" i="21"/>
  <c r="Q426" i="21"/>
  <c r="R426" i="21" l="1"/>
  <c r="S426" i="21" s="1"/>
  <c r="M426" i="21"/>
  <c r="J426" i="21" s="1"/>
  <c r="I426" i="21" s="1"/>
  <c r="H427" i="21" s="1"/>
  <c r="G428" i="21" s="1"/>
  <c r="L428" i="21" s="1"/>
  <c r="K427" i="21"/>
  <c r="N427" i="21"/>
  <c r="O427" i="21"/>
  <c r="F427" i="21"/>
  <c r="W427" i="21" s="1"/>
  <c r="P427" i="21" l="1"/>
  <c r="Q427" i="21"/>
  <c r="O428" i="21"/>
  <c r="N428" i="21"/>
  <c r="F428" i="21"/>
  <c r="W428" i="21" s="1"/>
  <c r="K428" i="21"/>
  <c r="P428" i="21" l="1"/>
  <c r="Q428" i="21"/>
  <c r="M427" i="21"/>
  <c r="J427" i="21" s="1"/>
  <c r="I427" i="21" s="1"/>
  <c r="H428" i="21" s="1"/>
  <c r="G429" i="21" s="1"/>
  <c r="L429" i="21" s="1"/>
  <c r="R427" i="21"/>
  <c r="S427" i="21" s="1"/>
  <c r="F429" i="21" l="1"/>
  <c r="W429" i="21" s="1"/>
  <c r="K429" i="21"/>
  <c r="O429" i="21"/>
  <c r="N429" i="21"/>
  <c r="R428" i="21"/>
  <c r="S428" i="21" s="1"/>
  <c r="M428" i="21"/>
  <c r="J428" i="21" s="1"/>
  <c r="I428" i="21" s="1"/>
  <c r="H429" i="21" s="1"/>
  <c r="G430" i="21" s="1"/>
  <c r="L430" i="21" s="1"/>
  <c r="F430" i="21" l="1"/>
  <c r="W430" i="21" s="1"/>
  <c r="K430" i="21"/>
  <c r="O430" i="21"/>
  <c r="N430" i="21"/>
  <c r="Q429" i="21"/>
  <c r="P429" i="21"/>
  <c r="Q430" i="21" l="1"/>
  <c r="R430" i="21" s="1"/>
  <c r="S430" i="21" s="1"/>
  <c r="P430" i="21"/>
  <c r="M429" i="21"/>
  <c r="J429" i="21" s="1"/>
  <c r="I429" i="21" s="1"/>
  <c r="H430" i="21" s="1"/>
  <c r="G431" i="21" s="1"/>
  <c r="L431" i="21" s="1"/>
  <c r="R429" i="21"/>
  <c r="S429" i="21" s="1"/>
  <c r="M430" i="21" l="1"/>
  <c r="J430" i="21" s="1"/>
  <c r="I430" i="21" s="1"/>
  <c r="H431" i="21" s="1"/>
  <c r="G432" i="21" s="1"/>
  <c r="L432" i="21" s="1"/>
  <c r="K431" i="21"/>
  <c r="N431" i="21"/>
  <c r="F431" i="21"/>
  <c r="W431" i="21" s="1"/>
  <c r="O431" i="21"/>
  <c r="K432" i="21" l="1"/>
  <c r="O432" i="21"/>
  <c r="F432" i="21"/>
  <c r="W432" i="21" s="1"/>
  <c r="N432" i="21"/>
  <c r="Q431" i="21"/>
  <c r="P431" i="21"/>
  <c r="Q432" i="21" l="1"/>
  <c r="R432" i="21" s="1"/>
  <c r="S432" i="21" s="1"/>
  <c r="P432" i="21"/>
  <c r="M431" i="21"/>
  <c r="J431" i="21" s="1"/>
  <c r="I431" i="21" s="1"/>
  <c r="H432" i="21" s="1"/>
  <c r="G433" i="21" s="1"/>
  <c r="L433" i="21" s="1"/>
  <c r="R431" i="21"/>
  <c r="S431" i="21" s="1"/>
  <c r="M432" i="21" l="1"/>
  <c r="J432" i="21" s="1"/>
  <c r="I432" i="21" s="1"/>
  <c r="H433" i="21" s="1"/>
  <c r="G434" i="21" s="1"/>
  <c r="L434" i="21" s="1"/>
  <c r="N433" i="21"/>
  <c r="F433" i="21"/>
  <c r="W433" i="21" s="1"/>
  <c r="K433" i="21"/>
  <c r="O433" i="21"/>
  <c r="Q433" i="21" l="1"/>
  <c r="P433" i="21"/>
  <c r="F434" i="21"/>
  <c r="W434" i="21" s="1"/>
  <c r="O434" i="21"/>
  <c r="N434" i="21"/>
  <c r="K434" i="21"/>
  <c r="M433" i="21" l="1"/>
  <c r="J433" i="21" s="1"/>
  <c r="I433" i="21" s="1"/>
  <c r="H434" i="21" s="1"/>
  <c r="G435" i="21" s="1"/>
  <c r="L435" i="21" s="1"/>
  <c r="R433" i="21"/>
  <c r="S433" i="21" s="1"/>
  <c r="Q434" i="21"/>
  <c r="P434" i="21"/>
  <c r="M434" i="21" l="1"/>
  <c r="J434" i="21" s="1"/>
  <c r="I434" i="21" s="1"/>
  <c r="H435" i="21" s="1"/>
  <c r="G436" i="21" s="1"/>
  <c r="L436" i="21" s="1"/>
  <c r="R434" i="21"/>
  <c r="S434" i="21" s="1"/>
  <c r="K435" i="21"/>
  <c r="F435" i="21"/>
  <c r="W435" i="21" s="1"/>
  <c r="O435" i="21"/>
  <c r="N435" i="21"/>
  <c r="P435" i="21" l="1"/>
  <c r="Q435" i="21"/>
  <c r="O436" i="21"/>
  <c r="F436" i="21"/>
  <c r="W436" i="21" s="1"/>
  <c r="N436" i="21"/>
  <c r="K436" i="21"/>
  <c r="P436" i="21" l="1"/>
  <c r="Q436" i="21"/>
  <c r="M435" i="21"/>
  <c r="J435" i="21" s="1"/>
  <c r="I435" i="21" s="1"/>
  <c r="H436" i="21" s="1"/>
  <c r="G437" i="21" s="1"/>
  <c r="L437" i="21" s="1"/>
  <c r="R435" i="21"/>
  <c r="S435" i="21" s="1"/>
  <c r="M436" i="21" l="1"/>
  <c r="J436" i="21" s="1"/>
  <c r="I436" i="21" s="1"/>
  <c r="H437" i="21" s="1"/>
  <c r="G438" i="21" s="1"/>
  <c r="L438" i="21" s="1"/>
  <c r="R436" i="21"/>
  <c r="S436" i="21" s="1"/>
  <c r="F437" i="21"/>
  <c r="W437" i="21" s="1"/>
  <c r="K437" i="21"/>
  <c r="O437" i="21"/>
  <c r="N437" i="21"/>
  <c r="P437" i="21" l="1"/>
  <c r="Q437" i="21"/>
  <c r="K438" i="21"/>
  <c r="F438" i="21"/>
  <c r="W438" i="21" s="1"/>
  <c r="O438" i="21"/>
  <c r="N438" i="21"/>
  <c r="Q438" i="21" l="1"/>
  <c r="P438" i="21"/>
  <c r="R437" i="21"/>
  <c r="S437" i="21" s="1"/>
  <c r="M437" i="21"/>
  <c r="J437" i="21" s="1"/>
  <c r="I437" i="21" s="1"/>
  <c r="H438" i="21" s="1"/>
  <c r="G439" i="21" l="1"/>
  <c r="L439" i="21" s="1"/>
  <c r="M438" i="21"/>
  <c r="J438" i="21" s="1"/>
  <c r="I438" i="21" s="1"/>
  <c r="H439" i="21" s="1"/>
  <c r="R438" i="21"/>
  <c r="S438" i="21" s="1"/>
  <c r="G440" i="21" l="1"/>
  <c r="L440" i="21" s="1"/>
  <c r="K439" i="21"/>
  <c r="F439" i="21"/>
  <c r="W439" i="21" s="1"/>
  <c r="O439" i="21"/>
  <c r="N439" i="21"/>
  <c r="F440" i="21" l="1"/>
  <c r="W440" i="21" s="1"/>
  <c r="N440" i="21"/>
  <c r="O440" i="21"/>
  <c r="K440" i="21"/>
  <c r="Q439" i="21"/>
  <c r="P439" i="21"/>
  <c r="Q440" i="21" l="1"/>
  <c r="R440" i="21" s="1"/>
  <c r="S440" i="21" s="1"/>
  <c r="P440" i="21"/>
  <c r="M439" i="21"/>
  <c r="J439" i="21" s="1"/>
  <c r="I439" i="21" s="1"/>
  <c r="H440" i="21" s="1"/>
  <c r="G441" i="21" s="1"/>
  <c r="L441" i="21" s="1"/>
  <c r="R439" i="21"/>
  <c r="S439" i="21" s="1"/>
  <c r="M440" i="21" l="1"/>
  <c r="J440" i="21" s="1"/>
  <c r="I440" i="21" s="1"/>
  <c r="H441" i="21" s="1"/>
  <c r="G442" i="21" s="1"/>
  <c r="L442" i="21" s="1"/>
  <c r="N441" i="21"/>
  <c r="F441" i="21"/>
  <c r="W441" i="21" s="1"/>
  <c r="K441" i="21"/>
  <c r="O441" i="21"/>
  <c r="K442" i="21" l="1"/>
  <c r="O442" i="21"/>
  <c r="F442" i="21"/>
  <c r="W442" i="21" s="1"/>
  <c r="N442" i="21"/>
  <c r="Q441" i="21"/>
  <c r="P441" i="21"/>
  <c r="M441" i="21" l="1"/>
  <c r="J441" i="21" s="1"/>
  <c r="I441" i="21" s="1"/>
  <c r="H442" i="21" s="1"/>
  <c r="G443" i="21" s="1"/>
  <c r="L443" i="21" s="1"/>
  <c r="R441" i="21"/>
  <c r="S441" i="21" s="1"/>
  <c r="P442" i="21"/>
  <c r="Q442" i="21"/>
  <c r="M442" i="21" l="1"/>
  <c r="J442" i="21" s="1"/>
  <c r="I442" i="21" s="1"/>
  <c r="H443" i="21" s="1"/>
  <c r="G444" i="21" s="1"/>
  <c r="L444" i="21" s="1"/>
  <c r="R442" i="21"/>
  <c r="S442" i="21" s="1"/>
  <c r="K443" i="21"/>
  <c r="N443" i="21"/>
  <c r="O443" i="21"/>
  <c r="F443" i="21"/>
  <c r="W443" i="21" s="1"/>
  <c r="Q443" i="21" l="1"/>
  <c r="P443" i="21"/>
  <c r="K444" i="21"/>
  <c r="O444" i="21"/>
  <c r="F444" i="21"/>
  <c r="W444" i="21" s="1"/>
  <c r="N444" i="21"/>
  <c r="M443" i="21" l="1"/>
  <c r="J443" i="21" s="1"/>
  <c r="I443" i="21" s="1"/>
  <c r="H444" i="21" s="1"/>
  <c r="G445" i="21" s="1"/>
  <c r="L445" i="21" s="1"/>
  <c r="R443" i="21"/>
  <c r="S443" i="21" s="1"/>
  <c r="P444" i="21"/>
  <c r="Q444" i="21"/>
  <c r="M444" i="21" l="1"/>
  <c r="J444" i="21" s="1"/>
  <c r="I444" i="21" s="1"/>
  <c r="H445" i="21" s="1"/>
  <c r="G446" i="21" s="1"/>
  <c r="L446" i="21" s="1"/>
  <c r="R444" i="21"/>
  <c r="S444" i="21" s="1"/>
  <c r="O445" i="21"/>
  <c r="F445" i="21"/>
  <c r="W445" i="21" s="1"/>
  <c r="K445" i="21"/>
  <c r="N445" i="21"/>
  <c r="Q445" i="21" l="1"/>
  <c r="P445" i="21"/>
  <c r="F446" i="21"/>
  <c r="W446" i="21" s="1"/>
  <c r="O446" i="21"/>
  <c r="K446" i="21"/>
  <c r="N446" i="21"/>
  <c r="Q446" i="21" l="1"/>
  <c r="P446" i="21"/>
  <c r="M445" i="21"/>
  <c r="J445" i="21" s="1"/>
  <c r="I445" i="21" s="1"/>
  <c r="H446" i="21" s="1"/>
  <c r="G447" i="21" s="1"/>
  <c r="L447" i="21" s="1"/>
  <c r="R445" i="21"/>
  <c r="S445" i="21" s="1"/>
  <c r="O447" i="21" l="1"/>
  <c r="F447" i="21"/>
  <c r="W447" i="21" s="1"/>
  <c r="N447" i="21"/>
  <c r="K447" i="21"/>
  <c r="M446" i="21"/>
  <c r="J446" i="21" s="1"/>
  <c r="I446" i="21" s="1"/>
  <c r="H447" i="21" s="1"/>
  <c r="G448" i="21" s="1"/>
  <c r="L448" i="21" s="1"/>
  <c r="R446" i="21"/>
  <c r="S446" i="21" s="1"/>
  <c r="P447" i="21" l="1"/>
  <c r="Q447" i="21"/>
  <c r="F448" i="21"/>
  <c r="W448" i="21" s="1"/>
  <c r="K448" i="21"/>
  <c r="O448" i="21"/>
  <c r="N448" i="21"/>
  <c r="Q448" i="21" l="1"/>
  <c r="P448" i="21"/>
  <c r="M447" i="21"/>
  <c r="J447" i="21" s="1"/>
  <c r="I447" i="21" s="1"/>
  <c r="H448" i="21" s="1"/>
  <c r="G449" i="21" s="1"/>
  <c r="L449" i="21" s="1"/>
  <c r="R447" i="21"/>
  <c r="S447" i="21" s="1"/>
  <c r="O449" i="21" l="1"/>
  <c r="N449" i="21"/>
  <c r="K449" i="21"/>
  <c r="F449" i="21"/>
  <c r="W449" i="21" s="1"/>
  <c r="M448" i="21"/>
  <c r="J448" i="21" s="1"/>
  <c r="I448" i="21" s="1"/>
  <c r="H449" i="21" s="1"/>
  <c r="G450" i="21" s="1"/>
  <c r="L450" i="21" s="1"/>
  <c r="R448" i="21"/>
  <c r="S448" i="21" s="1"/>
  <c r="K450" i="21" l="1"/>
  <c r="O450" i="21"/>
  <c r="N450" i="21"/>
  <c r="F450" i="21"/>
  <c r="W450" i="21" s="1"/>
  <c r="P449" i="21"/>
  <c r="Q449" i="21"/>
  <c r="M449" i="21" l="1"/>
  <c r="J449" i="21" s="1"/>
  <c r="I449" i="21" s="1"/>
  <c r="H450" i="21" s="1"/>
  <c r="G451" i="21" s="1"/>
  <c r="L451" i="21" s="1"/>
  <c r="R449" i="21"/>
  <c r="S449" i="21" s="1"/>
  <c r="Q450" i="21"/>
  <c r="P450" i="21"/>
  <c r="R450" i="21" l="1"/>
  <c r="S450" i="21" s="1"/>
  <c r="M450" i="21"/>
  <c r="J450" i="21" s="1"/>
  <c r="I450" i="21" s="1"/>
  <c r="H451" i="21" s="1"/>
  <c r="G452" i="21" s="1"/>
  <c r="L452" i="21" s="1"/>
  <c r="O451" i="21"/>
  <c r="N451" i="21"/>
  <c r="K451" i="21"/>
  <c r="F451" i="21"/>
  <c r="W451" i="21" s="1"/>
  <c r="F452" i="21" l="1"/>
  <c r="W452" i="21" s="1"/>
  <c r="N452" i="21"/>
  <c r="O452" i="21"/>
  <c r="K452" i="21"/>
  <c r="Q451" i="21"/>
  <c r="P451" i="21"/>
  <c r="P452" i="21" l="1"/>
  <c r="Q452" i="21"/>
  <c r="M452" i="21" s="1"/>
  <c r="J452" i="21" s="1"/>
  <c r="I452" i="21" s="1"/>
  <c r="M451" i="21"/>
  <c r="J451" i="21" s="1"/>
  <c r="I451" i="21" s="1"/>
  <c r="H452" i="21" s="1"/>
  <c r="G453" i="21" s="1"/>
  <c r="L453" i="21" s="1"/>
  <c r="R451" i="21"/>
  <c r="S451" i="21" s="1"/>
  <c r="H453" i="21" l="1"/>
  <c r="G454" i="21" s="1"/>
  <c r="L454" i="21" s="1"/>
  <c r="R452" i="21"/>
  <c r="S452" i="21" s="1"/>
  <c r="N453" i="21"/>
  <c r="K453" i="21"/>
  <c r="F453" i="21"/>
  <c r="W453" i="21" s="1"/>
  <c r="O453" i="21"/>
  <c r="N454" i="21" l="1"/>
  <c r="F454" i="21"/>
  <c r="W454" i="21" s="1"/>
  <c r="K454" i="21"/>
  <c r="O454" i="21"/>
  <c r="P453" i="21"/>
  <c r="Q453" i="21"/>
  <c r="Q454" i="21" l="1"/>
  <c r="M454" i="21" s="1"/>
  <c r="J454" i="21" s="1"/>
  <c r="I454" i="21" s="1"/>
  <c r="M453" i="21"/>
  <c r="J453" i="21" s="1"/>
  <c r="I453" i="21" s="1"/>
  <c r="H454" i="21" s="1"/>
  <c r="R453" i="21"/>
  <c r="S453" i="21" s="1"/>
  <c r="P454" i="21"/>
  <c r="R454" i="21" l="1"/>
  <c r="S454" i="21" s="1"/>
  <c r="G455" i="21"/>
  <c r="L455" i="21" s="1"/>
  <c r="H455" i="21"/>
  <c r="G456" i="21" l="1"/>
  <c r="L456" i="21" s="1"/>
  <c r="O455" i="21"/>
  <c r="K455" i="21"/>
  <c r="F455" i="21"/>
  <c r="W455" i="21" s="1"/>
  <c r="N455" i="21"/>
  <c r="F456" i="21" l="1"/>
  <c r="W456" i="21" s="1"/>
  <c r="O456" i="21"/>
  <c r="K456" i="21"/>
  <c r="N456" i="21"/>
  <c r="P455" i="21"/>
  <c r="Q455" i="21"/>
  <c r="P456" i="21" l="1"/>
  <c r="Q456" i="21"/>
  <c r="M456" i="21" s="1"/>
  <c r="J456" i="21" s="1"/>
  <c r="I456" i="21" s="1"/>
  <c r="M455" i="21"/>
  <c r="J455" i="21" s="1"/>
  <c r="I455" i="21" s="1"/>
  <c r="H456" i="21" s="1"/>
  <c r="G457" i="21" s="1"/>
  <c r="L457" i="21" s="1"/>
  <c r="R455" i="21"/>
  <c r="S455" i="21" s="1"/>
  <c r="R456" i="21" l="1"/>
  <c r="S456" i="21" s="1"/>
  <c r="H457" i="21"/>
  <c r="G458" i="21" s="1"/>
  <c r="L458" i="21" s="1"/>
  <c r="O457" i="21"/>
  <c r="N457" i="21"/>
  <c r="F457" i="21"/>
  <c r="W457" i="21" s="1"/>
  <c r="K457" i="21"/>
  <c r="N458" i="21" l="1"/>
  <c r="F458" i="21"/>
  <c r="W458" i="21" s="1"/>
  <c r="O458" i="21"/>
  <c r="K458" i="21"/>
  <c r="P457" i="21"/>
  <c r="Q457" i="21"/>
  <c r="P458" i="21" l="1"/>
  <c r="Q458" i="21"/>
  <c r="M457" i="21"/>
  <c r="J457" i="21" s="1"/>
  <c r="I457" i="21" s="1"/>
  <c r="H458" i="21" s="1"/>
  <c r="G459" i="21" s="1"/>
  <c r="L459" i="21" s="1"/>
  <c r="R457" i="21"/>
  <c r="S457" i="21" s="1"/>
  <c r="O459" i="21" l="1"/>
  <c r="K459" i="21"/>
  <c r="N459" i="21"/>
  <c r="F459" i="21"/>
  <c r="W459" i="21" s="1"/>
  <c r="M458" i="21"/>
  <c r="J458" i="21" s="1"/>
  <c r="I458" i="21" s="1"/>
  <c r="H459" i="21" s="1"/>
  <c r="G460" i="21" s="1"/>
  <c r="L460" i="21" s="1"/>
  <c r="R458" i="21"/>
  <c r="S458" i="21" s="1"/>
  <c r="P459" i="21" l="1"/>
  <c r="Q459" i="21"/>
  <c r="N460" i="21"/>
  <c r="O460" i="21"/>
  <c r="F460" i="21"/>
  <c r="W460" i="21" s="1"/>
  <c r="K460" i="21"/>
  <c r="Q460" i="21" l="1"/>
  <c r="P460" i="21"/>
  <c r="M459" i="21"/>
  <c r="J459" i="21" s="1"/>
  <c r="I459" i="21" s="1"/>
  <c r="H460" i="21" s="1"/>
  <c r="G461" i="21" s="1"/>
  <c r="L461" i="21" s="1"/>
  <c r="R459" i="21"/>
  <c r="S459" i="21" s="1"/>
  <c r="F461" i="21" l="1"/>
  <c r="W461" i="21" s="1"/>
  <c r="K461" i="21"/>
  <c r="O461" i="21"/>
  <c r="N461" i="21"/>
  <c r="M460" i="21"/>
  <c r="J460" i="21" s="1"/>
  <c r="I460" i="21" s="1"/>
  <c r="H461" i="21" s="1"/>
  <c r="G462" i="21" s="1"/>
  <c r="L462" i="21" s="1"/>
  <c r="R460" i="21"/>
  <c r="S460" i="21" s="1"/>
  <c r="F462" i="21" l="1"/>
  <c r="W462" i="21" s="1"/>
  <c r="O462" i="21"/>
  <c r="N462" i="21"/>
  <c r="K462" i="21"/>
  <c r="P461" i="21"/>
  <c r="Q461" i="21"/>
  <c r="M461" i="21" l="1"/>
  <c r="J461" i="21" s="1"/>
  <c r="I461" i="21" s="1"/>
  <c r="H462" i="21" s="1"/>
  <c r="G463" i="21" s="1"/>
  <c r="L463" i="21" s="1"/>
  <c r="R461" i="21"/>
  <c r="S461" i="21" s="1"/>
  <c r="Q462" i="21"/>
  <c r="P462" i="21"/>
  <c r="M462" i="21" l="1"/>
  <c r="J462" i="21" s="1"/>
  <c r="I462" i="21" s="1"/>
  <c r="H463" i="21" s="1"/>
  <c r="G464" i="21" s="1"/>
  <c r="L464" i="21" s="1"/>
  <c r="R462" i="21"/>
  <c r="S462" i="21" s="1"/>
  <c r="F463" i="21"/>
  <c r="W463" i="21" s="1"/>
  <c r="K463" i="21"/>
  <c r="N463" i="21"/>
  <c r="O463" i="21"/>
  <c r="O464" i="21" l="1"/>
  <c r="N464" i="21"/>
  <c r="F464" i="21"/>
  <c r="W464" i="21" s="1"/>
  <c r="K464" i="21"/>
  <c r="Q463" i="21"/>
  <c r="P463" i="21"/>
  <c r="Q464" i="21" l="1"/>
  <c r="P464" i="21"/>
  <c r="R463" i="21"/>
  <c r="S463" i="21" s="1"/>
  <c r="M463" i="21"/>
  <c r="J463" i="21" s="1"/>
  <c r="I463" i="21" s="1"/>
  <c r="H464" i="21" s="1"/>
  <c r="G465" i="21" l="1"/>
  <c r="L465" i="21" s="1"/>
  <c r="M464" i="21"/>
  <c r="J464" i="21" s="1"/>
  <c r="I464" i="21" s="1"/>
  <c r="H465" i="21" s="1"/>
  <c r="R464" i="21"/>
  <c r="S464" i="21" s="1"/>
  <c r="K465" i="21" l="1"/>
  <c r="O465" i="21"/>
  <c r="N465" i="21"/>
  <c r="G466" i="21"/>
  <c r="L466" i="21" s="1"/>
  <c r="F465" i="21"/>
  <c r="W465" i="21" s="1"/>
  <c r="Q465" i="21" l="1"/>
  <c r="P465" i="21"/>
  <c r="N466" i="21"/>
  <c r="O466" i="21"/>
  <c r="K466" i="21"/>
  <c r="F466" i="21"/>
  <c r="W466" i="21" s="1"/>
  <c r="P466" i="21" l="1"/>
  <c r="Q466" i="21"/>
  <c r="M465" i="21"/>
  <c r="J465" i="21" s="1"/>
  <c r="I465" i="21" s="1"/>
  <c r="H466" i="21" s="1"/>
  <c r="G467" i="21" s="1"/>
  <c r="L467" i="21" s="1"/>
  <c r="R465" i="21"/>
  <c r="S465" i="21" s="1"/>
  <c r="K467" i="21" l="1"/>
  <c r="N467" i="21"/>
  <c r="F467" i="21"/>
  <c r="W467" i="21" s="1"/>
  <c r="O467" i="21"/>
  <c r="M466" i="21"/>
  <c r="J466" i="21" s="1"/>
  <c r="I466" i="21" s="1"/>
  <c r="H467" i="21" s="1"/>
  <c r="G468" i="21" s="1"/>
  <c r="L468" i="21" s="1"/>
  <c r="R466" i="21"/>
  <c r="S466" i="21" s="1"/>
  <c r="P467" i="21" l="1"/>
  <c r="Q467" i="21"/>
  <c r="O468" i="21"/>
  <c r="N468" i="21"/>
  <c r="K468" i="21"/>
  <c r="F468" i="21"/>
  <c r="W468" i="21" s="1"/>
  <c r="Q468" i="21" l="1"/>
  <c r="P468" i="21"/>
  <c r="M467" i="21"/>
  <c r="J467" i="21" s="1"/>
  <c r="I467" i="21" s="1"/>
  <c r="H468" i="21" s="1"/>
  <c r="G469" i="21" s="1"/>
  <c r="L469" i="21" s="1"/>
  <c r="R467" i="21"/>
  <c r="S467" i="21" s="1"/>
  <c r="F469" i="21" l="1"/>
  <c r="W469" i="21" s="1"/>
  <c r="O469" i="21"/>
  <c r="K469" i="21"/>
  <c r="N469" i="21"/>
  <c r="M468" i="21"/>
  <c r="J468" i="21" s="1"/>
  <c r="I468" i="21" s="1"/>
  <c r="H469" i="21" s="1"/>
  <c r="G470" i="21" s="1"/>
  <c r="L470" i="21" s="1"/>
  <c r="R468" i="21"/>
  <c r="S468" i="21" s="1"/>
  <c r="O470" i="21" l="1"/>
  <c r="K470" i="21"/>
  <c r="F470" i="21"/>
  <c r="W470" i="21" s="1"/>
  <c r="N470" i="21"/>
  <c r="Q469" i="21"/>
  <c r="P469" i="21"/>
  <c r="M469" i="21" l="1"/>
  <c r="J469" i="21" s="1"/>
  <c r="I469" i="21" s="1"/>
  <c r="H470" i="21" s="1"/>
  <c r="G471" i="21" s="1"/>
  <c r="L471" i="21" s="1"/>
  <c r="R469" i="21"/>
  <c r="S469" i="21" s="1"/>
  <c r="P470" i="21"/>
  <c r="Q470" i="21"/>
  <c r="O471" i="21" l="1"/>
  <c r="N471" i="21"/>
  <c r="F471" i="21"/>
  <c r="W471" i="21" s="1"/>
  <c r="K471" i="21"/>
  <c r="M470" i="21"/>
  <c r="J470" i="21" s="1"/>
  <c r="I470" i="21" s="1"/>
  <c r="H471" i="21" s="1"/>
  <c r="G472" i="21" s="1"/>
  <c r="L472" i="21" s="1"/>
  <c r="R470" i="21"/>
  <c r="S470" i="21" s="1"/>
  <c r="P471" i="21" l="1"/>
  <c r="Q471" i="21"/>
  <c r="O472" i="21"/>
  <c r="N472" i="21"/>
  <c r="K472" i="21"/>
  <c r="F472" i="21"/>
  <c r="W472" i="21" s="1"/>
  <c r="Q472" i="21" l="1"/>
  <c r="P472" i="21"/>
  <c r="R471" i="21"/>
  <c r="S471" i="21" s="1"/>
  <c r="M471" i="21"/>
  <c r="J471" i="21" s="1"/>
  <c r="I471" i="21" s="1"/>
  <c r="H472" i="21" s="1"/>
  <c r="G473" i="21" l="1"/>
  <c r="L473" i="21" s="1"/>
  <c r="M472" i="21"/>
  <c r="J472" i="21" s="1"/>
  <c r="I472" i="21" s="1"/>
  <c r="H473" i="21" s="1"/>
  <c r="R472" i="21"/>
  <c r="S472" i="21" s="1"/>
  <c r="G474" i="21" l="1"/>
  <c r="L474" i="21" s="1"/>
  <c r="O473" i="21"/>
  <c r="F473" i="21"/>
  <c r="W473" i="21" s="1"/>
  <c r="K473" i="21"/>
  <c r="N473" i="21"/>
  <c r="O474" i="21" l="1"/>
  <c r="K474" i="21"/>
  <c r="F474" i="21"/>
  <c r="W474" i="21" s="1"/>
  <c r="N474" i="21"/>
  <c r="Q473" i="21"/>
  <c r="P473" i="21"/>
  <c r="Q474" i="21" l="1"/>
  <c r="R474" i="21" s="1"/>
  <c r="S474" i="21" s="1"/>
  <c r="P474" i="21"/>
  <c r="M473" i="21"/>
  <c r="J473" i="21" s="1"/>
  <c r="I473" i="21" s="1"/>
  <c r="H474" i="21" s="1"/>
  <c r="G475" i="21" s="1"/>
  <c r="L475" i="21" s="1"/>
  <c r="R473" i="21"/>
  <c r="S473" i="21" s="1"/>
  <c r="M474" i="21" l="1"/>
  <c r="J474" i="21" s="1"/>
  <c r="I474" i="21" s="1"/>
  <c r="H475" i="21" s="1"/>
  <c r="G476" i="21" s="1"/>
  <c r="L476" i="21" s="1"/>
  <c r="N475" i="21"/>
  <c r="K475" i="21"/>
  <c r="F475" i="21"/>
  <c r="W475" i="21" s="1"/>
  <c r="O475" i="21"/>
  <c r="N476" i="21" l="1"/>
  <c r="O476" i="21"/>
  <c r="K476" i="21"/>
  <c r="F476" i="21"/>
  <c r="W476" i="21" s="1"/>
  <c r="P475" i="21"/>
  <c r="Q475" i="21"/>
  <c r="Q476" i="21" l="1"/>
  <c r="P476" i="21"/>
  <c r="M475" i="21"/>
  <c r="J475" i="21" s="1"/>
  <c r="I475" i="21" s="1"/>
  <c r="H476" i="21" s="1"/>
  <c r="G477" i="21" s="1"/>
  <c r="L477" i="21" s="1"/>
  <c r="R475" i="21"/>
  <c r="S475" i="21" s="1"/>
  <c r="F477" i="21" l="1"/>
  <c r="W477" i="21" s="1"/>
  <c r="O477" i="21"/>
  <c r="N477" i="21"/>
  <c r="K477" i="21"/>
  <c r="M476" i="21"/>
  <c r="J476" i="21" s="1"/>
  <c r="I476" i="21" s="1"/>
  <c r="H477" i="21" s="1"/>
  <c r="G478" i="21" s="1"/>
  <c r="L478" i="21" s="1"/>
  <c r="R476" i="21"/>
  <c r="S476" i="21" s="1"/>
  <c r="O478" i="21" l="1"/>
  <c r="K478" i="21"/>
  <c r="N478" i="21"/>
  <c r="F478" i="21"/>
  <c r="W478" i="21" s="1"/>
  <c r="P477" i="21"/>
  <c r="Q477" i="21"/>
  <c r="M477" i="21" l="1"/>
  <c r="J477" i="21" s="1"/>
  <c r="I477" i="21" s="1"/>
  <c r="H478" i="21" s="1"/>
  <c r="R477" i="21"/>
  <c r="S477" i="21" s="1"/>
  <c r="Q478" i="21"/>
  <c r="P478" i="21"/>
  <c r="M478" i="21" l="1"/>
  <c r="J478" i="21" s="1"/>
  <c r="I478" i="21" s="1"/>
  <c r="H479" i="21" s="1"/>
  <c r="R478" i="21"/>
  <c r="S478" i="21" s="1"/>
  <c r="G479" i="21"/>
  <c r="L479" i="21" s="1"/>
  <c r="G480" i="21" l="1"/>
  <c r="K480" i="21" s="1"/>
  <c r="K479" i="21"/>
  <c r="O479" i="21"/>
  <c r="N479" i="21"/>
  <c r="F479" i="21"/>
  <c r="W479" i="21" s="1"/>
  <c r="O480" i="21" l="1"/>
  <c r="N480" i="21"/>
  <c r="L480" i="21"/>
  <c r="F480" i="21"/>
  <c r="W480" i="21" s="1"/>
  <c r="Q479" i="21"/>
  <c r="P479" i="21"/>
  <c r="P480" i="21" l="1"/>
  <c r="Q480" i="21"/>
  <c r="M480" i="21" s="1"/>
  <c r="J480" i="21" s="1"/>
  <c r="I480" i="21" s="1"/>
  <c r="M479" i="21"/>
  <c r="J479" i="21" s="1"/>
  <c r="I479" i="21" s="1"/>
  <c r="H480" i="21" s="1"/>
  <c r="G481" i="21" s="1"/>
  <c r="L481" i="21" s="1"/>
  <c r="R479" i="21"/>
  <c r="S479" i="21" s="1"/>
  <c r="R480" i="21" l="1"/>
  <c r="S480" i="21" s="1"/>
  <c r="O481" i="21"/>
  <c r="N481" i="21"/>
  <c r="F481" i="21"/>
  <c r="W481" i="21" s="1"/>
  <c r="K481" i="21"/>
  <c r="H481" i="21"/>
  <c r="G482" i="21" s="1"/>
  <c r="L482" i="21" s="1"/>
  <c r="O482" i="21" l="1"/>
  <c r="N482" i="21"/>
  <c r="K482" i="21"/>
  <c r="F482" i="21"/>
  <c r="W482" i="21" s="1"/>
  <c r="Q481" i="21"/>
  <c r="P481" i="21"/>
  <c r="P482" i="21" l="1"/>
  <c r="Q482" i="21"/>
  <c r="M481" i="21"/>
  <c r="J481" i="21" s="1"/>
  <c r="I481" i="21" s="1"/>
  <c r="H482" i="21" s="1"/>
  <c r="G483" i="21" s="1"/>
  <c r="L483" i="21" s="1"/>
  <c r="R481" i="21"/>
  <c r="S481" i="21" s="1"/>
  <c r="F483" i="21" l="1"/>
  <c r="W483" i="21" s="1"/>
  <c r="K483" i="21"/>
  <c r="N483" i="21"/>
  <c r="O483" i="21"/>
  <c r="M482" i="21"/>
  <c r="J482" i="21" s="1"/>
  <c r="I482" i="21" s="1"/>
  <c r="H483" i="21" s="1"/>
  <c r="G484" i="21" s="1"/>
  <c r="L484" i="21" s="1"/>
  <c r="R482" i="21"/>
  <c r="S482" i="21" s="1"/>
  <c r="F484" i="21" l="1"/>
  <c r="W484" i="21" s="1"/>
  <c r="O484" i="21"/>
  <c r="K484" i="21"/>
  <c r="N484" i="21"/>
  <c r="Q483" i="21"/>
  <c r="P483" i="21"/>
  <c r="M483" i="21" l="1"/>
  <c r="J483" i="21" s="1"/>
  <c r="I483" i="21" s="1"/>
  <c r="H484" i="21" s="1"/>
  <c r="G485" i="21" s="1"/>
  <c r="L485" i="21" s="1"/>
  <c r="R483" i="21"/>
  <c r="S483" i="21" s="1"/>
  <c r="P484" i="21"/>
  <c r="Q484" i="21"/>
  <c r="M484" i="21" l="1"/>
  <c r="J484" i="21" s="1"/>
  <c r="I484" i="21" s="1"/>
  <c r="H485" i="21" s="1"/>
  <c r="G486" i="21" s="1"/>
  <c r="L486" i="21" s="1"/>
  <c r="R484" i="21"/>
  <c r="S484" i="21" s="1"/>
  <c r="K485" i="21"/>
  <c r="F485" i="21"/>
  <c r="W485" i="21" s="1"/>
  <c r="N485" i="21"/>
  <c r="O485" i="21"/>
  <c r="Q485" i="21" l="1"/>
  <c r="P485" i="21"/>
  <c r="K486" i="21"/>
  <c r="O486" i="21"/>
  <c r="N486" i="21"/>
  <c r="F486" i="21"/>
  <c r="W486" i="21" s="1"/>
  <c r="P486" i="21" l="1"/>
  <c r="Q486" i="21"/>
  <c r="M486" i="21" s="1"/>
  <c r="J486" i="21" s="1"/>
  <c r="I486" i="21" s="1"/>
  <c r="M485" i="21"/>
  <c r="J485" i="21" s="1"/>
  <c r="I485" i="21" s="1"/>
  <c r="H486" i="21" s="1"/>
  <c r="G487" i="21" s="1"/>
  <c r="L487" i="21" s="1"/>
  <c r="R485" i="21"/>
  <c r="S485" i="21" s="1"/>
  <c r="R486" i="21" l="1"/>
  <c r="S486" i="21" s="1"/>
  <c r="H487" i="21"/>
  <c r="G488" i="21" s="1"/>
  <c r="L488" i="21" s="1"/>
  <c r="N487" i="21"/>
  <c r="F487" i="21"/>
  <c r="W487" i="21" s="1"/>
  <c r="K487" i="21"/>
  <c r="O487" i="21"/>
  <c r="P487" i="21" l="1"/>
  <c r="Q487" i="21"/>
  <c r="N488" i="21"/>
  <c r="K488" i="21"/>
  <c r="F488" i="21"/>
  <c r="W488" i="21" s="1"/>
  <c r="O488" i="21"/>
  <c r="M487" i="21" l="1"/>
  <c r="J487" i="21" s="1"/>
  <c r="I487" i="21" s="1"/>
  <c r="H488" i="21" s="1"/>
  <c r="G489" i="21" s="1"/>
  <c r="L489" i="21" s="1"/>
  <c r="R487" i="21"/>
  <c r="S487" i="21" s="1"/>
  <c r="Q488" i="21"/>
  <c r="P488" i="21"/>
  <c r="M488" i="21" l="1"/>
  <c r="J488" i="21" s="1"/>
  <c r="I488" i="21" s="1"/>
  <c r="H489" i="21" s="1"/>
  <c r="G490" i="21" s="1"/>
  <c r="L490" i="21" s="1"/>
  <c r="R488" i="21"/>
  <c r="S488" i="21" s="1"/>
  <c r="F489" i="21"/>
  <c r="W489" i="21" s="1"/>
  <c r="O489" i="21"/>
  <c r="K489" i="21"/>
  <c r="N489" i="21"/>
  <c r="N490" i="21" l="1"/>
  <c r="F490" i="21"/>
  <c r="W490" i="21" s="1"/>
  <c r="K490" i="21"/>
  <c r="O490" i="21"/>
  <c r="Q489" i="21"/>
  <c r="P489" i="21"/>
  <c r="M489" i="21" l="1"/>
  <c r="J489" i="21" s="1"/>
  <c r="I489" i="21" s="1"/>
  <c r="H490" i="21" s="1"/>
  <c r="G491" i="21" s="1"/>
  <c r="L491" i="21" s="1"/>
  <c r="R489" i="21"/>
  <c r="S489" i="21" s="1"/>
  <c r="Q490" i="21"/>
  <c r="P490" i="21"/>
  <c r="R490" i="21" l="1"/>
  <c r="S490" i="21" s="1"/>
  <c r="M490" i="21"/>
  <c r="J490" i="21" s="1"/>
  <c r="I490" i="21" s="1"/>
  <c r="H491" i="21" s="1"/>
  <c r="G492" i="21" s="1"/>
  <c r="L492" i="21" s="1"/>
  <c r="O491" i="21"/>
  <c r="F491" i="21"/>
  <c r="W491" i="21" s="1"/>
  <c r="K491" i="21"/>
  <c r="N491" i="21"/>
  <c r="P491" i="21" l="1"/>
  <c r="Q491" i="21"/>
  <c r="O492" i="21"/>
  <c r="N492" i="21"/>
  <c r="K492" i="21"/>
  <c r="F492" i="21"/>
  <c r="W492" i="21" s="1"/>
  <c r="Q492" i="21" l="1"/>
  <c r="R492" i="21" s="1"/>
  <c r="S492" i="21" s="1"/>
  <c r="P492" i="21"/>
  <c r="M491" i="21"/>
  <c r="J491" i="21" s="1"/>
  <c r="I491" i="21" s="1"/>
  <c r="H492" i="21" s="1"/>
  <c r="G493" i="21" s="1"/>
  <c r="L493" i="21" s="1"/>
  <c r="R491" i="21"/>
  <c r="S491" i="21" s="1"/>
  <c r="M492" i="21" l="1"/>
  <c r="J492" i="21" s="1"/>
  <c r="I492" i="21" s="1"/>
  <c r="H493" i="21" s="1"/>
  <c r="G494" i="21" s="1"/>
  <c r="L494" i="21" s="1"/>
  <c r="O493" i="21"/>
  <c r="F493" i="21"/>
  <c r="W493" i="21" s="1"/>
  <c r="K493" i="21"/>
  <c r="N493" i="21"/>
  <c r="K494" i="21" l="1"/>
  <c r="F494" i="21"/>
  <c r="W494" i="21" s="1"/>
  <c r="O494" i="21"/>
  <c r="N494" i="21"/>
  <c r="Q493" i="21"/>
  <c r="P493" i="21"/>
  <c r="Q494" i="21" l="1"/>
  <c r="R494" i="21" s="1"/>
  <c r="S494" i="21" s="1"/>
  <c r="P494" i="21"/>
  <c r="M493" i="21"/>
  <c r="J493" i="21" s="1"/>
  <c r="I493" i="21" s="1"/>
  <c r="H494" i="21" s="1"/>
  <c r="G495" i="21" s="1"/>
  <c r="L495" i="21" s="1"/>
  <c r="R493" i="21"/>
  <c r="S493" i="21" s="1"/>
  <c r="M494" i="21" l="1"/>
  <c r="J494" i="21" s="1"/>
  <c r="I494" i="21" s="1"/>
  <c r="H495" i="21" s="1"/>
  <c r="G496" i="21" s="1"/>
  <c r="L496" i="21" s="1"/>
  <c r="F495" i="21"/>
  <c r="W495" i="21" s="1"/>
  <c r="K495" i="21"/>
  <c r="N495" i="21"/>
  <c r="O495" i="21"/>
  <c r="P495" i="21" l="1"/>
  <c r="Q495" i="21"/>
  <c r="N496" i="21"/>
  <c r="F496" i="21"/>
  <c r="W496" i="21" s="1"/>
  <c r="K496" i="21"/>
  <c r="O496" i="21"/>
  <c r="Q496" i="21" l="1"/>
  <c r="P496" i="21"/>
  <c r="M495" i="21"/>
  <c r="J495" i="21" s="1"/>
  <c r="I495" i="21" s="1"/>
  <c r="H496" i="21" s="1"/>
  <c r="G497" i="21" s="1"/>
  <c r="L497" i="21" s="1"/>
  <c r="R495" i="21"/>
  <c r="S495" i="21" s="1"/>
  <c r="F497" i="21" l="1"/>
  <c r="W497" i="21" s="1"/>
  <c r="K497" i="21"/>
  <c r="N497" i="21"/>
  <c r="O497" i="21"/>
  <c r="M496" i="21"/>
  <c r="J496" i="21" s="1"/>
  <c r="I496" i="21" s="1"/>
  <c r="H497" i="21" s="1"/>
  <c r="G498" i="21" s="1"/>
  <c r="L498" i="21" s="1"/>
  <c r="R496" i="21"/>
  <c r="S496" i="21" s="1"/>
  <c r="N498" i="21" l="1"/>
  <c r="O498" i="21"/>
  <c r="F498" i="21"/>
  <c r="W498" i="21" s="1"/>
  <c r="K498" i="21"/>
  <c r="Q497" i="21"/>
  <c r="P497" i="21"/>
  <c r="P498" i="21" l="1"/>
  <c r="M497" i="21"/>
  <c r="J497" i="21" s="1"/>
  <c r="I497" i="21" s="1"/>
  <c r="H498" i="21" s="1"/>
  <c r="G499" i="21" s="1"/>
  <c r="L499" i="21" s="1"/>
  <c r="R497" i="21"/>
  <c r="S497" i="21" s="1"/>
  <c r="Q498" i="21"/>
  <c r="M498" i="21" l="1"/>
  <c r="J498" i="21" s="1"/>
  <c r="I498" i="21" s="1"/>
  <c r="H499" i="21" s="1"/>
  <c r="G500" i="21" s="1"/>
  <c r="L500" i="21" s="1"/>
  <c r="R498" i="21"/>
  <c r="S498" i="21" s="1"/>
  <c r="N499" i="21"/>
  <c r="O499" i="21"/>
  <c r="K499" i="21"/>
  <c r="F499" i="21"/>
  <c r="W499" i="21" s="1"/>
  <c r="Q499" i="21" l="1"/>
  <c r="M499" i="21" s="1"/>
  <c r="J499" i="21" s="1"/>
  <c r="I499" i="21" s="1"/>
  <c r="H500" i="21" s="1"/>
  <c r="G501" i="21" s="1"/>
  <c r="L501" i="21" s="1"/>
  <c r="K500" i="21"/>
  <c r="F500" i="21"/>
  <c r="W500" i="21" s="1"/>
  <c r="O500" i="21"/>
  <c r="N500" i="21"/>
  <c r="P499" i="21"/>
  <c r="R499" i="21" l="1"/>
  <c r="S499" i="21" s="1"/>
  <c r="O501" i="21"/>
  <c r="K501" i="21"/>
  <c r="N501" i="21"/>
  <c r="F501" i="21"/>
  <c r="W501" i="21" s="1"/>
  <c r="P500" i="21"/>
  <c r="Q500" i="21"/>
  <c r="Q501" i="21" l="1"/>
  <c r="P501" i="21"/>
  <c r="M500" i="21"/>
  <c r="J500" i="21" s="1"/>
  <c r="I500" i="21" s="1"/>
  <c r="H501" i="21" s="1"/>
  <c r="G502" i="21" s="1"/>
  <c r="L502" i="21" s="1"/>
  <c r="R500" i="21"/>
  <c r="S500" i="21" s="1"/>
  <c r="F502" i="21" l="1"/>
  <c r="W502" i="21" s="1"/>
  <c r="O502" i="21"/>
  <c r="K502" i="21"/>
  <c r="N502" i="21"/>
  <c r="M501" i="21"/>
  <c r="J501" i="21" s="1"/>
  <c r="I501" i="21" s="1"/>
  <c r="H502" i="21" s="1"/>
  <c r="G503" i="21" s="1"/>
  <c r="L503" i="21" s="1"/>
  <c r="R501" i="21"/>
  <c r="S501" i="21" s="1"/>
  <c r="F503" i="21" l="1"/>
  <c r="W503" i="21" s="1"/>
  <c r="K503" i="21"/>
  <c r="N503" i="21"/>
  <c r="O503" i="21"/>
  <c r="P502" i="21"/>
  <c r="Q502" i="21"/>
  <c r="M502" i="21" l="1"/>
  <c r="J502" i="21" s="1"/>
  <c r="I502" i="21" s="1"/>
  <c r="H503" i="21" s="1"/>
  <c r="G504" i="21" s="1"/>
  <c r="L504" i="21" s="1"/>
  <c r="R502" i="21"/>
  <c r="S502" i="21" s="1"/>
  <c r="Q503" i="21"/>
  <c r="P503" i="21"/>
  <c r="M503" i="21" l="1"/>
  <c r="J503" i="21" s="1"/>
  <c r="I503" i="21" s="1"/>
  <c r="H504" i="21" s="1"/>
  <c r="G505" i="21" s="1"/>
  <c r="L505" i="21" s="1"/>
  <c r="R503" i="21"/>
  <c r="S503" i="21" s="1"/>
  <c r="F504" i="21"/>
  <c r="W504" i="21" s="1"/>
  <c r="K504" i="21"/>
  <c r="N504" i="21"/>
  <c r="O504" i="21"/>
  <c r="O505" i="21" l="1"/>
  <c r="F505" i="21"/>
  <c r="W505" i="21" s="1"/>
  <c r="N505" i="21"/>
  <c r="K505" i="21"/>
  <c r="P504" i="21"/>
  <c r="Q504" i="21"/>
  <c r="M504" i="21" l="1"/>
  <c r="J504" i="21" s="1"/>
  <c r="I504" i="21" s="1"/>
  <c r="H505" i="21" s="1"/>
  <c r="G506" i="21" s="1"/>
  <c r="L506" i="21" s="1"/>
  <c r="R504" i="21"/>
  <c r="S504" i="21" s="1"/>
  <c r="Q505" i="21"/>
  <c r="P505" i="21"/>
  <c r="M505" i="21" l="1"/>
  <c r="J505" i="21" s="1"/>
  <c r="I505" i="21" s="1"/>
  <c r="H506" i="21" s="1"/>
  <c r="G507" i="21" s="1"/>
  <c r="L507" i="21" s="1"/>
  <c r="R505" i="21"/>
  <c r="S505" i="21" s="1"/>
  <c r="F506" i="21"/>
  <c r="W506" i="21" s="1"/>
  <c r="O506" i="21"/>
  <c r="N506" i="21"/>
  <c r="K506" i="21"/>
  <c r="N507" i="21" l="1"/>
  <c r="K507" i="21"/>
  <c r="O507" i="21"/>
  <c r="F507" i="21"/>
  <c r="W507" i="21" s="1"/>
  <c r="P506" i="21"/>
  <c r="Q506" i="21"/>
  <c r="Q507" i="21" l="1"/>
  <c r="P507" i="21"/>
  <c r="R506" i="21"/>
  <c r="S506" i="21" s="1"/>
  <c r="M506" i="21"/>
  <c r="J506" i="21" s="1"/>
  <c r="I506" i="21" s="1"/>
  <c r="H507" i="21" s="1"/>
  <c r="G508" i="21" s="1"/>
  <c r="L508" i="21" s="1"/>
  <c r="O508" i="21" l="1"/>
  <c r="K508" i="21"/>
  <c r="N508" i="21"/>
  <c r="F508" i="21"/>
  <c r="W508" i="21" s="1"/>
  <c r="M507" i="21"/>
  <c r="J507" i="21" s="1"/>
  <c r="I507" i="21" s="1"/>
  <c r="H508" i="21" s="1"/>
  <c r="G509" i="21" s="1"/>
  <c r="L509" i="21" s="1"/>
  <c r="R507" i="21"/>
  <c r="S507" i="21" s="1"/>
  <c r="P508" i="21" l="1"/>
  <c r="F509" i="21"/>
  <c r="W509" i="21" s="1"/>
  <c r="O509" i="21"/>
  <c r="K509" i="21"/>
  <c r="N509" i="21"/>
  <c r="Q508" i="21"/>
  <c r="M508" i="21" l="1"/>
  <c r="J508" i="21" s="1"/>
  <c r="I508" i="21" s="1"/>
  <c r="H509" i="21" s="1"/>
  <c r="G510" i="21" s="1"/>
  <c r="L510" i="21" s="1"/>
  <c r="R508" i="21"/>
  <c r="S508" i="21" s="1"/>
  <c r="Q509" i="21"/>
  <c r="P509" i="21"/>
  <c r="M509" i="21" l="1"/>
  <c r="J509" i="21" s="1"/>
  <c r="I509" i="21" s="1"/>
  <c r="H510" i="21" s="1"/>
  <c r="G511" i="21" s="1"/>
  <c r="L511" i="21" s="1"/>
  <c r="R509" i="21"/>
  <c r="S509" i="21" s="1"/>
  <c r="K510" i="21"/>
  <c r="N510" i="21"/>
  <c r="O510" i="21"/>
  <c r="F510" i="21"/>
  <c r="W510" i="21" s="1"/>
  <c r="Q510" i="21" l="1"/>
  <c r="P510" i="21"/>
  <c r="K511" i="21"/>
  <c r="F511" i="21"/>
  <c r="W511" i="21" s="1"/>
  <c r="O511" i="21"/>
  <c r="N511" i="21"/>
  <c r="P511" i="21" l="1"/>
  <c r="Q511" i="21"/>
  <c r="M510" i="21"/>
  <c r="J510" i="21" s="1"/>
  <c r="I510" i="21" s="1"/>
  <c r="H511" i="21" s="1"/>
  <c r="G512" i="21" s="1"/>
  <c r="L512" i="21" s="1"/>
  <c r="R510" i="21"/>
  <c r="S510" i="21" s="1"/>
  <c r="K512" i="21" l="1"/>
  <c r="O512" i="21"/>
  <c r="F512" i="21"/>
  <c r="W512" i="21" s="1"/>
  <c r="N512" i="21"/>
  <c r="M511" i="21"/>
  <c r="J511" i="21" s="1"/>
  <c r="I511" i="21" s="1"/>
  <c r="H512" i="21" s="1"/>
  <c r="G513" i="21" s="1"/>
  <c r="L513" i="21" s="1"/>
  <c r="R511" i="21"/>
  <c r="S511" i="21" s="1"/>
  <c r="F513" i="21" l="1"/>
  <c r="W513" i="21" s="1"/>
  <c r="O513" i="21"/>
  <c r="N513" i="21"/>
  <c r="K513" i="21"/>
  <c r="P512" i="21"/>
  <c r="Q512" i="21"/>
  <c r="Q513" i="21" l="1"/>
  <c r="P513" i="21"/>
  <c r="M512" i="21"/>
  <c r="J512" i="21" s="1"/>
  <c r="I512" i="21" s="1"/>
  <c r="H513" i="21" s="1"/>
  <c r="G514" i="21" s="1"/>
  <c r="L514" i="21" s="1"/>
  <c r="R512" i="21"/>
  <c r="S512" i="21" s="1"/>
  <c r="K514" i="21" l="1"/>
  <c r="O514" i="21"/>
  <c r="F514" i="21"/>
  <c r="W514" i="21" s="1"/>
  <c r="N514" i="21"/>
  <c r="M513" i="21"/>
  <c r="J513" i="21" s="1"/>
  <c r="I513" i="21" s="1"/>
  <c r="H514" i="21" s="1"/>
  <c r="G515" i="21" s="1"/>
  <c r="L515" i="21" s="1"/>
  <c r="R513" i="21"/>
  <c r="S513" i="21" s="1"/>
  <c r="N515" i="21" l="1"/>
  <c r="F515" i="21"/>
  <c r="W515" i="21" s="1"/>
  <c r="K515" i="21"/>
  <c r="O515" i="21"/>
  <c r="P514" i="21"/>
  <c r="Q514" i="21"/>
  <c r="M514" i="21" l="1"/>
  <c r="J514" i="21" s="1"/>
  <c r="I514" i="21" s="1"/>
  <c r="H515" i="21" s="1"/>
  <c r="G516" i="21" s="1"/>
  <c r="L516" i="21" s="1"/>
  <c r="R514" i="21"/>
  <c r="S514" i="21" s="1"/>
  <c r="P515" i="21"/>
  <c r="Q515" i="21"/>
  <c r="M515" i="21" l="1"/>
  <c r="J515" i="21" s="1"/>
  <c r="I515" i="21" s="1"/>
  <c r="H516" i="21" s="1"/>
  <c r="G517" i="21" s="1"/>
  <c r="L517" i="21" s="1"/>
  <c r="R515" i="21"/>
  <c r="S515" i="21" s="1"/>
  <c r="O516" i="21"/>
  <c r="F516" i="21"/>
  <c r="W516" i="21" s="1"/>
  <c r="K516" i="21"/>
  <c r="N516" i="21"/>
  <c r="P516" i="21" l="1"/>
  <c r="Q516" i="21"/>
  <c r="N517" i="21"/>
  <c r="K517" i="21"/>
  <c r="F517" i="21"/>
  <c r="W517" i="21" s="1"/>
  <c r="O517" i="21"/>
  <c r="M516" i="21" l="1"/>
  <c r="J516" i="21" s="1"/>
  <c r="I516" i="21" s="1"/>
  <c r="H517" i="21" s="1"/>
  <c r="G518" i="21" s="1"/>
  <c r="L518" i="21" s="1"/>
  <c r="R516" i="21"/>
  <c r="S516" i="21" s="1"/>
  <c r="Q517" i="21"/>
  <c r="P517" i="21"/>
  <c r="M517" i="21" l="1"/>
  <c r="J517" i="21" s="1"/>
  <c r="I517" i="21" s="1"/>
  <c r="H518" i="21" s="1"/>
  <c r="G519" i="21" s="1"/>
  <c r="L519" i="21" s="1"/>
  <c r="R517" i="21"/>
  <c r="S517" i="21" s="1"/>
  <c r="O518" i="21"/>
  <c r="K518" i="21"/>
  <c r="N518" i="21"/>
  <c r="F518" i="21"/>
  <c r="W518" i="21" s="1"/>
  <c r="F519" i="21" l="1"/>
  <c r="W519" i="21" s="1"/>
  <c r="O519" i="21"/>
  <c r="K519" i="21"/>
  <c r="N519" i="21"/>
  <c r="Q518" i="21"/>
  <c r="P518" i="21"/>
  <c r="P519" i="21" l="1"/>
  <c r="Q519" i="21"/>
  <c r="M518" i="21"/>
  <c r="J518" i="21" s="1"/>
  <c r="I518" i="21" s="1"/>
  <c r="H519" i="21" s="1"/>
  <c r="G520" i="21" s="1"/>
  <c r="L520" i="21" s="1"/>
  <c r="R518" i="21"/>
  <c r="S518" i="21" s="1"/>
  <c r="M519" i="21" l="1"/>
  <c r="J519" i="21" s="1"/>
  <c r="I519" i="21" s="1"/>
  <c r="H520" i="21" s="1"/>
  <c r="G521" i="21" s="1"/>
  <c r="L521" i="21" s="1"/>
  <c r="R519" i="21"/>
  <c r="S519" i="21" s="1"/>
  <c r="F520" i="21"/>
  <c r="W520" i="21" s="1"/>
  <c r="O520" i="21"/>
  <c r="N520" i="21"/>
  <c r="K520" i="21"/>
  <c r="Q520" i="21" l="1"/>
  <c r="P520" i="21"/>
  <c r="K521" i="21"/>
  <c r="F521" i="21"/>
  <c r="W521" i="21" s="1"/>
  <c r="N521" i="21"/>
  <c r="O521" i="21"/>
  <c r="P521" i="21" l="1"/>
  <c r="Q521" i="21"/>
  <c r="M520" i="21"/>
  <c r="J520" i="21" s="1"/>
  <c r="I520" i="21" s="1"/>
  <c r="H521" i="21" s="1"/>
  <c r="G522" i="21" s="1"/>
  <c r="L522" i="21" s="1"/>
  <c r="R520" i="21"/>
  <c r="S520" i="21" s="1"/>
  <c r="M521" i="21" l="1"/>
  <c r="J521" i="21" s="1"/>
  <c r="I521" i="21" s="1"/>
  <c r="H522" i="21" s="1"/>
  <c r="G523" i="21" s="1"/>
  <c r="L523" i="21" s="1"/>
  <c r="R521" i="21"/>
  <c r="S521" i="21" s="1"/>
  <c r="O522" i="21"/>
  <c r="N522" i="21"/>
  <c r="F522" i="21"/>
  <c r="W522" i="21" s="1"/>
  <c r="K522" i="21"/>
  <c r="P522" i="21" l="1"/>
  <c r="Q522" i="21"/>
  <c r="O523" i="21"/>
  <c r="N523" i="21"/>
  <c r="K523" i="21"/>
  <c r="F523" i="21"/>
  <c r="W523" i="21" s="1"/>
  <c r="M522" i="21" l="1"/>
  <c r="J522" i="21" s="1"/>
  <c r="I522" i="21" s="1"/>
  <c r="H523" i="21" s="1"/>
  <c r="G524" i="21" s="1"/>
  <c r="L524" i="21" s="1"/>
  <c r="R522" i="21"/>
  <c r="S522" i="21" s="1"/>
  <c r="P523" i="21"/>
  <c r="Q523" i="21"/>
  <c r="F524" i="21" l="1"/>
  <c r="W524" i="21" s="1"/>
  <c r="N524" i="21"/>
  <c r="K524" i="21"/>
  <c r="O524" i="21"/>
  <c r="M523" i="21"/>
  <c r="J523" i="21" s="1"/>
  <c r="I523" i="21" s="1"/>
  <c r="H524" i="21" s="1"/>
  <c r="G525" i="21" s="1"/>
  <c r="L525" i="21" s="1"/>
  <c r="R523" i="21"/>
  <c r="S523" i="21" s="1"/>
  <c r="P524" i="21" l="1"/>
  <c r="Q524" i="21"/>
  <c r="N525" i="21"/>
  <c r="K525" i="21"/>
  <c r="F525" i="21"/>
  <c r="W525" i="21" s="1"/>
  <c r="O525" i="21"/>
  <c r="M524" i="21" l="1"/>
  <c r="J524" i="21" s="1"/>
  <c r="I524" i="21" s="1"/>
  <c r="H525" i="21" s="1"/>
  <c r="G526" i="21" s="1"/>
  <c r="L526" i="21" s="1"/>
  <c r="R524" i="21"/>
  <c r="S524" i="21" s="1"/>
  <c r="Q525" i="21"/>
  <c r="P525" i="21"/>
  <c r="M525" i="21" l="1"/>
  <c r="J525" i="21" s="1"/>
  <c r="I525" i="21" s="1"/>
  <c r="H526" i="21" s="1"/>
  <c r="G527" i="21" s="1"/>
  <c r="L527" i="21" s="1"/>
  <c r="R525" i="21"/>
  <c r="S525" i="21" s="1"/>
  <c r="F526" i="21"/>
  <c r="W526" i="21" s="1"/>
  <c r="K526" i="21"/>
  <c r="N526" i="21"/>
  <c r="O526" i="21"/>
  <c r="P526" i="21" l="1"/>
  <c r="Q526" i="21"/>
  <c r="N527" i="21"/>
  <c r="F527" i="21"/>
  <c r="W527" i="21" s="1"/>
  <c r="K527" i="21"/>
  <c r="O527" i="21"/>
  <c r="Q527" i="21" l="1"/>
  <c r="P527" i="21"/>
  <c r="M526" i="21"/>
  <c r="J526" i="21" s="1"/>
  <c r="I526" i="21" s="1"/>
  <c r="H527" i="21" s="1"/>
  <c r="G528" i="21" s="1"/>
  <c r="L528" i="21" s="1"/>
  <c r="R526" i="21"/>
  <c r="S526" i="21" s="1"/>
  <c r="F528" i="21" l="1"/>
  <c r="W528" i="21" s="1"/>
  <c r="O528" i="21"/>
  <c r="N528" i="21"/>
  <c r="K528" i="21"/>
  <c r="M527" i="21"/>
  <c r="J527" i="21" s="1"/>
  <c r="I527" i="21" s="1"/>
  <c r="H528" i="21" s="1"/>
  <c r="G529" i="21" s="1"/>
  <c r="L529" i="21" s="1"/>
  <c r="R527" i="21"/>
  <c r="S527" i="21" s="1"/>
  <c r="K529" i="21" l="1"/>
  <c r="O529" i="21"/>
  <c r="F529" i="21"/>
  <c r="W529" i="21" s="1"/>
  <c r="N529" i="21"/>
  <c r="Q528" i="21"/>
  <c r="P528" i="21"/>
  <c r="P529" i="21" l="1"/>
  <c r="Q529" i="21"/>
  <c r="M528" i="21"/>
  <c r="J528" i="21" s="1"/>
  <c r="I528" i="21" s="1"/>
  <c r="H529" i="21" s="1"/>
  <c r="G530" i="21" s="1"/>
  <c r="L530" i="21" s="1"/>
  <c r="R528" i="21"/>
  <c r="S528" i="21" s="1"/>
  <c r="M529" i="21" l="1"/>
  <c r="J529" i="21" s="1"/>
  <c r="I529" i="21" s="1"/>
  <c r="H530" i="21" s="1"/>
  <c r="G531" i="21" s="1"/>
  <c r="L531" i="21" s="1"/>
  <c r="R529" i="21"/>
  <c r="S529" i="21" s="1"/>
  <c r="N530" i="21"/>
  <c r="O530" i="21"/>
  <c r="F530" i="21"/>
  <c r="W530" i="21" s="1"/>
  <c r="K530" i="21"/>
  <c r="P530" i="21" l="1"/>
  <c r="Q530" i="21"/>
  <c r="O531" i="21"/>
  <c r="F531" i="21"/>
  <c r="W531" i="21" s="1"/>
  <c r="K531" i="21"/>
  <c r="N531" i="21"/>
  <c r="T13" i="9"/>
  <c r="T9" i="9"/>
  <c r="T14" i="9"/>
  <c r="T10" i="9"/>
  <c r="T11" i="9"/>
  <c r="T7" i="9"/>
  <c r="T12" i="9"/>
  <c r="T8" i="9"/>
  <c r="S8" i="9"/>
  <c r="S12" i="9"/>
  <c r="S7" i="9"/>
  <c r="S11" i="9"/>
  <c r="S10" i="9"/>
  <c r="S14" i="9"/>
  <c r="S9" i="9"/>
  <c r="S13" i="9"/>
  <c r="H18" i="10"/>
  <c r="R8" i="9"/>
  <c r="R12" i="9"/>
  <c r="R7" i="9"/>
  <c r="R11" i="9"/>
  <c r="R10" i="9"/>
  <c r="R14" i="9"/>
  <c r="R9" i="9"/>
  <c r="R13" i="9"/>
  <c r="B25" i="12"/>
  <c r="B26" i="12" s="1"/>
  <c r="B22" i="12"/>
  <c r="B23" i="12" s="1"/>
  <c r="F20" i="12" s="1"/>
  <c r="G20" i="12" s="1"/>
  <c r="E21" i="12"/>
  <c r="B42" i="12"/>
  <c r="B43" i="12" s="1"/>
  <c r="B40" i="12"/>
  <c r="B41" i="12" s="1"/>
  <c r="B91" i="12"/>
  <c r="B36" i="12"/>
  <c r="B37" i="12" s="1"/>
  <c r="B34" i="12"/>
  <c r="E22" i="12" l="1"/>
  <c r="B35" i="12"/>
  <c r="B73" i="12"/>
  <c r="X7" i="9"/>
  <c r="Q531" i="21"/>
  <c r="P531" i="21"/>
  <c r="M530" i="21"/>
  <c r="J530" i="21" s="1"/>
  <c r="I530" i="21" s="1"/>
  <c r="H531" i="21" s="1"/>
  <c r="G532" i="21" s="1"/>
  <c r="L532" i="21" s="1"/>
  <c r="R530" i="21"/>
  <c r="S530" i="21" s="1"/>
  <c r="E23" i="12"/>
  <c r="L24" i="11"/>
  <c r="Q24" i="11" s="1"/>
  <c r="J24" i="11"/>
  <c r="M24" i="11" s="1"/>
  <c r="Q23" i="11"/>
  <c r="M23" i="11"/>
  <c r="L23" i="11"/>
  <c r="J23" i="11"/>
  <c r="U22" i="11"/>
  <c r="V22" i="11" s="1"/>
  <c r="Q22" i="11"/>
  <c r="L22" i="11"/>
  <c r="I22" i="11"/>
  <c r="J22" i="11" s="1"/>
  <c r="M22" i="11" s="1"/>
  <c r="U21" i="11"/>
  <c r="Q21" i="11"/>
  <c r="M21" i="11"/>
  <c r="L21" i="11"/>
  <c r="I21" i="11"/>
  <c r="Q20" i="11"/>
  <c r="R20" i="11" s="1"/>
  <c r="O20" i="11"/>
  <c r="M20" i="11"/>
  <c r="L20" i="11"/>
  <c r="J20" i="11"/>
  <c r="U19" i="11"/>
  <c r="V19" i="11" s="1"/>
  <c r="Q19" i="11"/>
  <c r="R19" i="11" s="1"/>
  <c r="O19" i="11"/>
  <c r="M19" i="11"/>
  <c r="L19" i="11"/>
  <c r="O18" i="11"/>
  <c r="M18" i="11"/>
  <c r="L18" i="11"/>
  <c r="Q18" i="11" s="1"/>
  <c r="R18" i="11" s="1"/>
  <c r="Q17" i="11"/>
  <c r="M17" i="11"/>
  <c r="L17" i="11"/>
  <c r="O16" i="11"/>
  <c r="M16" i="11"/>
  <c r="L16" i="11"/>
  <c r="Q16" i="11" s="1"/>
  <c r="R16" i="11" s="1"/>
  <c r="M15" i="11"/>
  <c r="L15" i="11"/>
  <c r="Q15" i="11" s="1"/>
  <c r="Q14" i="11"/>
  <c r="R14" i="11" s="1"/>
  <c r="O14" i="11"/>
  <c r="M14" i="11"/>
  <c r="L14" i="11"/>
  <c r="O13" i="11"/>
  <c r="M13" i="11"/>
  <c r="L13" i="11"/>
  <c r="Q13" i="11" s="1"/>
  <c r="R13" i="11" s="1"/>
  <c r="O12" i="11"/>
  <c r="M12" i="11"/>
  <c r="L12" i="11"/>
  <c r="Q12" i="11" s="1"/>
  <c r="R12" i="11" s="1"/>
  <c r="Q11" i="11"/>
  <c r="R11" i="11" s="1"/>
  <c r="O11" i="11"/>
  <c r="M11" i="11"/>
  <c r="L11" i="11"/>
  <c r="O10" i="11"/>
  <c r="M10" i="11"/>
  <c r="L10" i="11"/>
  <c r="Q10" i="11" s="1"/>
  <c r="R10" i="11" s="1"/>
  <c r="I10" i="11"/>
  <c r="V9" i="11"/>
  <c r="U9" i="11"/>
  <c r="O9" i="11"/>
  <c r="L9" i="11"/>
  <c r="Q9" i="11" s="1"/>
  <c r="R9" i="11" s="1"/>
  <c r="I9" i="11"/>
  <c r="J9" i="11" s="1"/>
  <c r="M9" i="11" s="1"/>
  <c r="H9" i="11"/>
  <c r="V8" i="11"/>
  <c r="U8" i="11"/>
  <c r="O8" i="11"/>
  <c r="L8" i="11"/>
  <c r="Q8" i="11" s="1"/>
  <c r="R8" i="11" s="1"/>
  <c r="I8" i="11"/>
  <c r="J8" i="11" s="1"/>
  <c r="M8" i="11" s="1"/>
  <c r="H8" i="11"/>
  <c r="U7" i="11"/>
  <c r="V7" i="11" s="1"/>
  <c r="Q7" i="11"/>
  <c r="R7" i="11" s="1"/>
  <c r="O7" i="11"/>
  <c r="M7" i="11"/>
  <c r="L7" i="11"/>
  <c r="O5" i="11"/>
  <c r="O23" i="11" s="1"/>
  <c r="U9" i="9"/>
  <c r="U14" i="9"/>
  <c r="U10" i="9"/>
  <c r="U11" i="9"/>
  <c r="U7" i="9"/>
  <c r="U12" i="9"/>
  <c r="U8" i="9"/>
  <c r="U13" i="9"/>
  <c r="V8" i="9"/>
  <c r="V12" i="9"/>
  <c r="V7" i="9"/>
  <c r="V11" i="9"/>
  <c r="V10" i="9"/>
  <c r="V14" i="9"/>
  <c r="V9" i="9"/>
  <c r="V13" i="9"/>
  <c r="H29" i="10"/>
  <c r="H28" i="10"/>
  <c r="H25" i="10"/>
  <c r="H24" i="10"/>
  <c r="H23" i="10"/>
  <c r="H22" i="10"/>
  <c r="K4" i="10"/>
  <c r="H4" i="10"/>
  <c r="L5" i="10"/>
  <c r="K5" i="10"/>
  <c r="H5" i="10"/>
  <c r="Q8" i="9"/>
  <c r="W8" i="9" s="1"/>
  <c r="Q12" i="9"/>
  <c r="W12" i="9" s="1"/>
  <c r="Q7" i="9"/>
  <c r="W7" i="9" s="1"/>
  <c r="Q11" i="9"/>
  <c r="W11" i="9" s="1"/>
  <c r="Q10" i="9"/>
  <c r="W10" i="9" s="1"/>
  <c r="Q14" i="9"/>
  <c r="W14" i="9" s="1"/>
  <c r="Q9" i="9"/>
  <c r="W9" i="9" s="1"/>
  <c r="Q13" i="9"/>
  <c r="W13" i="9" s="1"/>
  <c r="T15" i="9"/>
  <c r="T16" i="9"/>
  <c r="T17" i="9"/>
  <c r="T18" i="9"/>
  <c r="T19" i="9"/>
  <c r="T20" i="9"/>
  <c r="T21" i="9"/>
  <c r="T22" i="9"/>
  <c r="T23" i="9"/>
  <c r="T24" i="9"/>
  <c r="T25" i="9"/>
  <c r="T26" i="9"/>
  <c r="S26" i="9"/>
  <c r="S25" i="9"/>
  <c r="S24" i="9"/>
  <c r="S23" i="9"/>
  <c r="S22" i="9"/>
  <c r="S21" i="9"/>
  <c r="S20" i="9"/>
  <c r="S19" i="9"/>
  <c r="S18" i="9"/>
  <c r="S17" i="9"/>
  <c r="S16" i="9"/>
  <c r="S15" i="9"/>
  <c r="Q26" i="9"/>
  <c r="W26" i="9" s="1"/>
  <c r="Q25" i="9"/>
  <c r="W25" i="9" s="1"/>
  <c r="Q24" i="9"/>
  <c r="W24" i="9" s="1"/>
  <c r="Q23" i="9"/>
  <c r="W23" i="9" s="1"/>
  <c r="Q22" i="9"/>
  <c r="W22" i="9" s="1"/>
  <c r="Q21" i="9"/>
  <c r="W21" i="9" s="1"/>
  <c r="Q20" i="9"/>
  <c r="W20" i="9" s="1"/>
  <c r="Q19" i="9"/>
  <c r="W19" i="9" s="1"/>
  <c r="Q18" i="9"/>
  <c r="W18" i="9" s="1"/>
  <c r="Q17" i="9"/>
  <c r="W17" i="9" s="1"/>
  <c r="Q16" i="9"/>
  <c r="W16" i="9" s="1"/>
  <c r="Q15" i="9"/>
  <c r="W15" i="9" s="1"/>
  <c r="Q5" i="9"/>
  <c r="H33" i="10"/>
  <c r="H32" i="10"/>
  <c r="H21" i="10"/>
  <c r="H20" i="10"/>
  <c r="H19" i="10"/>
  <c r="H17" i="10"/>
  <c r="H13" i="10"/>
  <c r="H12" i="10"/>
  <c r="K11" i="10"/>
  <c r="K12" i="10" s="1"/>
  <c r="H11" i="10"/>
  <c r="L10" i="10"/>
  <c r="K10" i="10"/>
  <c r="H10" i="10"/>
  <c r="L9" i="10"/>
  <c r="K9" i="10"/>
  <c r="H9" i="10"/>
  <c r="L8" i="10"/>
  <c r="K8" i="10"/>
  <c r="H8" i="10"/>
  <c r="L7" i="10"/>
  <c r="K7" i="10"/>
  <c r="H7" i="10"/>
  <c r="L6" i="10"/>
  <c r="K6" i="10"/>
  <c r="H6" i="10"/>
  <c r="C38" i="9"/>
  <c r="C40" i="9" s="1"/>
  <c r="C36" i="9"/>
  <c r="Y11" i="9" l="1"/>
  <c r="Y7" i="9"/>
  <c r="K532" i="21"/>
  <c r="N532" i="21"/>
  <c r="F532" i="21"/>
  <c r="W532" i="21" s="1"/>
  <c r="O532" i="21"/>
  <c r="M531" i="21"/>
  <c r="J531" i="21" s="1"/>
  <c r="I531" i="21" s="1"/>
  <c r="H532" i="21" s="1"/>
  <c r="G533" i="21" s="1"/>
  <c r="L533" i="21" s="1"/>
  <c r="R531" i="21"/>
  <c r="S531" i="21" s="1"/>
  <c r="Y13" i="9"/>
  <c r="Y12" i="9"/>
  <c r="Y8" i="9"/>
  <c r="X10" i="9"/>
  <c r="Y14" i="9"/>
  <c r="Y10" i="9"/>
  <c r="E24" i="12"/>
  <c r="R17" i="11"/>
  <c r="R23" i="11"/>
  <c r="O15" i="11"/>
  <c r="R15" i="11" s="1"/>
  <c r="O24" i="11"/>
  <c r="R24" i="11" s="1"/>
  <c r="O17" i="11"/>
  <c r="O21" i="11"/>
  <c r="R21" i="11" s="1"/>
  <c r="O22" i="11"/>
  <c r="R22" i="11" s="1"/>
  <c r="Z7" i="9"/>
  <c r="G7" i="9" s="1"/>
  <c r="X11" i="9"/>
  <c r="Z11" i="9" s="1"/>
  <c r="G11" i="9" s="1"/>
  <c r="Z8" i="27" s="1"/>
  <c r="X13" i="9"/>
  <c r="Z13" i="9" s="1"/>
  <c r="G13" i="9" s="1"/>
  <c r="Y9" i="9"/>
  <c r="X9" i="9"/>
  <c r="X14" i="9"/>
  <c r="X12" i="9"/>
  <c r="X8" i="9"/>
  <c r="X21" i="9"/>
  <c r="Z21" i="9" s="1"/>
  <c r="G21" i="9" s="1"/>
  <c r="X24" i="9"/>
  <c r="Z24" i="9" s="1"/>
  <c r="G24" i="9" s="1"/>
  <c r="X16" i="9"/>
  <c r="Z16" i="9" s="1"/>
  <c r="G16" i="9" s="1"/>
  <c r="X15" i="9"/>
  <c r="Z15" i="9" s="1"/>
  <c r="G15" i="9" s="1"/>
  <c r="X20" i="9"/>
  <c r="Z20" i="9" s="1"/>
  <c r="G20" i="9" s="1"/>
  <c r="X23" i="9"/>
  <c r="Z23" i="9" s="1"/>
  <c r="G23" i="9" s="1"/>
  <c r="X26" i="9"/>
  <c r="Z26" i="9" s="1"/>
  <c r="G26" i="9" s="1"/>
  <c r="X25" i="9"/>
  <c r="Z25" i="9" s="1"/>
  <c r="G25" i="9" s="1"/>
  <c r="X22" i="9"/>
  <c r="Z22" i="9" s="1"/>
  <c r="G22" i="9" s="1"/>
  <c r="X19" i="9"/>
  <c r="Z19" i="9" s="1"/>
  <c r="G19" i="9" s="1"/>
  <c r="X18" i="9"/>
  <c r="Z18" i="9" s="1"/>
  <c r="G18" i="9" s="1"/>
  <c r="X17" i="9"/>
  <c r="Z17" i="9" s="1"/>
  <c r="G17" i="9" s="1"/>
  <c r="X5" i="9"/>
  <c r="Z5" i="9" s="1"/>
  <c r="G5" i="9" s="1"/>
  <c r="K13" i="10"/>
  <c r="D13" i="10" s="1"/>
  <c r="L13" i="10" s="1"/>
  <c r="D12" i="10"/>
  <c r="L12" i="10" s="1"/>
  <c r="D11" i="10"/>
  <c r="L11" i="10" s="1"/>
  <c r="B101" i="12" l="1"/>
  <c r="B103" i="12" s="1"/>
  <c r="K533" i="21"/>
  <c r="N533" i="21"/>
  <c r="F533" i="21"/>
  <c r="W533" i="21" s="1"/>
  <c r="O533" i="21"/>
  <c r="P532" i="21"/>
  <c r="Q532" i="21"/>
  <c r="Z12" i="9"/>
  <c r="G12" i="9" s="1"/>
  <c r="Z10" i="9"/>
  <c r="G10" i="9" s="1"/>
  <c r="Z8" i="9"/>
  <c r="G8" i="9" s="1"/>
  <c r="Z14" i="9"/>
  <c r="G14" i="9" s="1"/>
  <c r="E25" i="12"/>
  <c r="Z9" i="9"/>
  <c r="G9" i="9" s="1"/>
  <c r="M532" i="21" l="1"/>
  <c r="J532" i="21" s="1"/>
  <c r="I532" i="21" s="1"/>
  <c r="H533" i="21" s="1"/>
  <c r="G534" i="21" s="1"/>
  <c r="L534" i="21" s="1"/>
  <c r="R532" i="21"/>
  <c r="S532" i="21" s="1"/>
  <c r="Q533" i="21"/>
  <c r="P533" i="21"/>
  <c r="E26" i="12"/>
  <c r="M533" i="21" l="1"/>
  <c r="J533" i="21" s="1"/>
  <c r="I533" i="21" s="1"/>
  <c r="H534" i="21" s="1"/>
  <c r="G535" i="21" s="1"/>
  <c r="L535" i="21" s="1"/>
  <c r="R533" i="21"/>
  <c r="S533" i="21" s="1"/>
  <c r="N534" i="21"/>
  <c r="F534" i="21"/>
  <c r="W534" i="21" s="1"/>
  <c r="O534" i="21"/>
  <c r="K534" i="21"/>
  <c r="E27" i="12"/>
  <c r="N535" i="21" l="1"/>
  <c r="K535" i="21"/>
  <c r="O535" i="21"/>
  <c r="F535" i="21"/>
  <c r="W535" i="21" s="1"/>
  <c r="Q534" i="21"/>
  <c r="P534" i="21"/>
  <c r="E28" i="12"/>
  <c r="B25" i="7"/>
  <c r="B26" i="7" s="1"/>
  <c r="B22" i="7"/>
  <c r="B23" i="7" s="1"/>
  <c r="F20" i="7" s="1"/>
  <c r="N9" i="1" s="1"/>
  <c r="N10" i="1" s="1"/>
  <c r="N8" i="1"/>
  <c r="B91" i="7"/>
  <c r="B36" i="7"/>
  <c r="B37" i="7" s="1"/>
  <c r="B34" i="7"/>
  <c r="H21" i="7"/>
  <c r="E21" i="7"/>
  <c r="E22" i="7" s="1"/>
  <c r="N20" i="7" l="1"/>
  <c r="B35" i="7"/>
  <c r="B73" i="7" s="1"/>
  <c r="M534" i="21"/>
  <c r="J534" i="21" s="1"/>
  <c r="I534" i="21" s="1"/>
  <c r="H535" i="21" s="1"/>
  <c r="G536" i="21" s="1"/>
  <c r="L536" i="21" s="1"/>
  <c r="R534" i="21"/>
  <c r="S534" i="21" s="1"/>
  <c r="Q535" i="21"/>
  <c r="P535" i="21"/>
  <c r="E29" i="12"/>
  <c r="F21" i="7"/>
  <c r="G20" i="7"/>
  <c r="E23" i="7"/>
  <c r="E24" i="7" s="1"/>
  <c r="E25" i="7" s="1"/>
  <c r="E26" i="7" s="1"/>
  <c r="E27" i="7" s="1"/>
  <c r="M535" i="21" l="1"/>
  <c r="J535" i="21" s="1"/>
  <c r="I535" i="21" s="1"/>
  <c r="H536" i="21" s="1"/>
  <c r="G537" i="21" s="1"/>
  <c r="L537" i="21" s="1"/>
  <c r="R535" i="21"/>
  <c r="S535" i="21" s="1"/>
  <c r="O536" i="21"/>
  <c r="K536" i="21"/>
  <c r="N536" i="21"/>
  <c r="F536" i="21"/>
  <c r="W536" i="21" s="1"/>
  <c r="O20" i="7"/>
  <c r="M20" i="7" s="1"/>
  <c r="E30" i="12"/>
  <c r="E28" i="7"/>
  <c r="G21" i="7"/>
  <c r="F22" i="7"/>
  <c r="P20" i="7" l="1"/>
  <c r="Q20" i="7" s="1"/>
  <c r="P536" i="21"/>
  <c r="Q536" i="21"/>
  <c r="N537" i="21"/>
  <c r="O537" i="21"/>
  <c r="K537" i="21"/>
  <c r="F537" i="21"/>
  <c r="W537" i="21" s="1"/>
  <c r="R20" i="7"/>
  <c r="E31" i="12"/>
  <c r="E29" i="7"/>
  <c r="G22" i="7"/>
  <c r="T20" i="7" l="1"/>
  <c r="Q537" i="21"/>
  <c r="P537" i="21"/>
  <c r="M536" i="21"/>
  <c r="J536" i="21" s="1"/>
  <c r="I536" i="21" s="1"/>
  <c r="H537" i="21" s="1"/>
  <c r="G538" i="21" s="1"/>
  <c r="L538" i="21" s="1"/>
  <c r="R536" i="21"/>
  <c r="S536" i="21" s="1"/>
  <c r="X20" i="7"/>
  <c r="E32" i="12"/>
  <c r="E30" i="7"/>
  <c r="K538" i="21" l="1"/>
  <c r="N538" i="21"/>
  <c r="O538" i="21"/>
  <c r="F538" i="21"/>
  <c r="W538" i="21" s="1"/>
  <c r="M537" i="21"/>
  <c r="J537" i="21" s="1"/>
  <c r="I537" i="21" s="1"/>
  <c r="H538" i="21" s="1"/>
  <c r="G539" i="21" s="1"/>
  <c r="L539" i="21" s="1"/>
  <c r="R537" i="21"/>
  <c r="S537" i="21" s="1"/>
  <c r="E33" i="12"/>
  <c r="E31" i="7"/>
  <c r="N539" i="21" l="1"/>
  <c r="K539" i="21"/>
  <c r="F539" i="21"/>
  <c r="W539" i="21" s="1"/>
  <c r="O539" i="21"/>
  <c r="P538" i="21"/>
  <c r="Q538" i="21"/>
  <c r="E34" i="12"/>
  <c r="E32" i="7"/>
  <c r="M538" i="21" l="1"/>
  <c r="J538" i="21" s="1"/>
  <c r="I538" i="21" s="1"/>
  <c r="H539" i="21" s="1"/>
  <c r="G540" i="21" s="1"/>
  <c r="L540" i="21" s="1"/>
  <c r="R538" i="21"/>
  <c r="S538" i="21" s="1"/>
  <c r="P539" i="21"/>
  <c r="Q539" i="21"/>
  <c r="E35" i="12"/>
  <c r="E33" i="7"/>
  <c r="M539" i="21" l="1"/>
  <c r="J539" i="21" s="1"/>
  <c r="I539" i="21" s="1"/>
  <c r="H540" i="21" s="1"/>
  <c r="G541" i="21" s="1"/>
  <c r="L541" i="21" s="1"/>
  <c r="R539" i="21"/>
  <c r="S539" i="21" s="1"/>
  <c r="N540" i="21"/>
  <c r="O540" i="21"/>
  <c r="K540" i="21"/>
  <c r="F540" i="21"/>
  <c r="W540" i="21" s="1"/>
  <c r="E36" i="12"/>
  <c r="E34" i="7"/>
  <c r="Q540" i="21" l="1"/>
  <c r="P540" i="21"/>
  <c r="F541" i="21"/>
  <c r="W541" i="21" s="1"/>
  <c r="K541" i="21"/>
  <c r="N541" i="21"/>
  <c r="O541" i="21"/>
  <c r="E37" i="12"/>
  <c r="E35" i="7"/>
  <c r="M540" i="21" l="1"/>
  <c r="J540" i="21" s="1"/>
  <c r="I540" i="21" s="1"/>
  <c r="H541" i="21" s="1"/>
  <c r="G542" i="21" s="1"/>
  <c r="L542" i="21" s="1"/>
  <c r="R540" i="21"/>
  <c r="S540" i="21" s="1"/>
  <c r="Q541" i="21"/>
  <c r="P541" i="21"/>
  <c r="E38" i="12"/>
  <c r="E36" i="7"/>
  <c r="M541" i="21" l="1"/>
  <c r="J541" i="21" s="1"/>
  <c r="I541" i="21" s="1"/>
  <c r="H542" i="21" s="1"/>
  <c r="G543" i="21" s="1"/>
  <c r="L543" i="21" s="1"/>
  <c r="R541" i="21"/>
  <c r="S541" i="21" s="1"/>
  <c r="K542" i="21"/>
  <c r="N542" i="21"/>
  <c r="O542" i="21"/>
  <c r="F542" i="21"/>
  <c r="W542" i="21" s="1"/>
  <c r="E39" i="12"/>
  <c r="E37" i="7"/>
  <c r="O543" i="21" l="1"/>
  <c r="K543" i="21"/>
  <c r="F543" i="21"/>
  <c r="W543" i="21" s="1"/>
  <c r="N543" i="21"/>
  <c r="Q542" i="21"/>
  <c r="P542" i="21"/>
  <c r="E40" i="12"/>
  <c r="E38" i="7"/>
  <c r="M542" i="21" l="1"/>
  <c r="J542" i="21" s="1"/>
  <c r="I542" i="21" s="1"/>
  <c r="H543" i="21" s="1"/>
  <c r="G544" i="21" s="1"/>
  <c r="L544" i="21" s="1"/>
  <c r="R542" i="21"/>
  <c r="S542" i="21" s="1"/>
  <c r="Q543" i="21"/>
  <c r="P543" i="21"/>
  <c r="E41" i="12"/>
  <c r="E39" i="7"/>
  <c r="M543" i="21" l="1"/>
  <c r="J543" i="21" s="1"/>
  <c r="I543" i="21" s="1"/>
  <c r="H544" i="21" s="1"/>
  <c r="G545" i="21" s="1"/>
  <c r="L545" i="21" s="1"/>
  <c r="R543" i="21"/>
  <c r="S543" i="21" s="1"/>
  <c r="N544" i="21"/>
  <c r="K544" i="21"/>
  <c r="F544" i="21"/>
  <c r="W544" i="21" s="1"/>
  <c r="O544" i="21"/>
  <c r="E42" i="12"/>
  <c r="E40" i="7"/>
  <c r="P544" i="21" l="1"/>
  <c r="Q544" i="21"/>
  <c r="O545" i="21"/>
  <c r="K545" i="21"/>
  <c r="F545" i="21"/>
  <c r="W545" i="21" s="1"/>
  <c r="N545" i="21"/>
  <c r="E43" i="12"/>
  <c r="E41" i="7"/>
  <c r="Q545" i="21" l="1"/>
  <c r="P545" i="21"/>
  <c r="M544" i="21"/>
  <c r="J544" i="21" s="1"/>
  <c r="I544" i="21" s="1"/>
  <c r="H545" i="21" s="1"/>
  <c r="G546" i="21" s="1"/>
  <c r="L546" i="21" s="1"/>
  <c r="R544" i="21"/>
  <c r="S544" i="21" s="1"/>
  <c r="E44" i="12"/>
  <c r="E42" i="7"/>
  <c r="N546" i="21" l="1"/>
  <c r="F546" i="21"/>
  <c r="W546" i="21" s="1"/>
  <c r="K546" i="21"/>
  <c r="O546" i="21"/>
  <c r="M545" i="21"/>
  <c r="J545" i="21" s="1"/>
  <c r="I545" i="21" s="1"/>
  <c r="H546" i="21" s="1"/>
  <c r="G547" i="21" s="1"/>
  <c r="L547" i="21" s="1"/>
  <c r="R545" i="21"/>
  <c r="S545" i="21" s="1"/>
  <c r="E45" i="12"/>
  <c r="E43" i="7"/>
  <c r="N547" i="21" l="1"/>
  <c r="F547" i="21"/>
  <c r="W547" i="21" s="1"/>
  <c r="O547" i="21"/>
  <c r="K547" i="21"/>
  <c r="Q546" i="21"/>
  <c r="P546" i="21"/>
  <c r="E46" i="12"/>
  <c r="E44" i="7"/>
  <c r="P547" i="21" l="1"/>
  <c r="Q547" i="21"/>
  <c r="M546" i="21"/>
  <c r="J546" i="21" s="1"/>
  <c r="I546" i="21" s="1"/>
  <c r="H547" i="21" s="1"/>
  <c r="G548" i="21" s="1"/>
  <c r="L548" i="21" s="1"/>
  <c r="R546" i="21"/>
  <c r="S546" i="21" s="1"/>
  <c r="E47" i="12"/>
  <c r="K548" i="21" l="1"/>
  <c r="F548" i="21"/>
  <c r="W548" i="21" s="1"/>
  <c r="N548" i="21"/>
  <c r="O548" i="21"/>
  <c r="M547" i="21"/>
  <c r="J547" i="21" s="1"/>
  <c r="I547" i="21" s="1"/>
  <c r="H548" i="21" s="1"/>
  <c r="G549" i="21" s="1"/>
  <c r="L549" i="21" s="1"/>
  <c r="R547" i="21"/>
  <c r="S547" i="21" s="1"/>
  <c r="E48" i="12"/>
  <c r="P548" i="21" l="1"/>
  <c r="Q548" i="21"/>
  <c r="N549" i="21"/>
  <c r="F549" i="21"/>
  <c r="W549" i="21" s="1"/>
  <c r="O549" i="21"/>
  <c r="K549" i="21"/>
  <c r="E49" i="12"/>
  <c r="M548" i="21" l="1"/>
  <c r="J548" i="21" s="1"/>
  <c r="I548" i="21" s="1"/>
  <c r="H549" i="21" s="1"/>
  <c r="G550" i="21" s="1"/>
  <c r="L550" i="21" s="1"/>
  <c r="R548" i="21"/>
  <c r="S548" i="21" s="1"/>
  <c r="Q549" i="21"/>
  <c r="P549" i="21"/>
  <c r="E50" i="12"/>
  <c r="M549" i="21" l="1"/>
  <c r="J549" i="21" s="1"/>
  <c r="I549" i="21" s="1"/>
  <c r="H550" i="21" s="1"/>
  <c r="G551" i="21" s="1"/>
  <c r="L551" i="21" s="1"/>
  <c r="R549" i="21"/>
  <c r="S549" i="21" s="1"/>
  <c r="F550" i="21"/>
  <c r="W550" i="21" s="1"/>
  <c r="O550" i="21"/>
  <c r="N550" i="21"/>
  <c r="K550" i="21"/>
  <c r="E51" i="12"/>
  <c r="E51" i="7"/>
  <c r="Q550" i="21" l="1"/>
  <c r="P550" i="21"/>
  <c r="O551" i="21"/>
  <c r="F551" i="21"/>
  <c r="W551" i="21" s="1"/>
  <c r="N551" i="21"/>
  <c r="K551" i="21"/>
  <c r="E52" i="12"/>
  <c r="E52" i="7"/>
  <c r="P551" i="21" l="1"/>
  <c r="Q551" i="21"/>
  <c r="M550" i="21"/>
  <c r="J550" i="21" s="1"/>
  <c r="I550" i="21" s="1"/>
  <c r="H551" i="21" s="1"/>
  <c r="G552" i="21" s="1"/>
  <c r="L552" i="21" s="1"/>
  <c r="R550" i="21"/>
  <c r="S550" i="21" s="1"/>
  <c r="E53" i="12"/>
  <c r="E53" i="7"/>
  <c r="K552" i="21" l="1"/>
  <c r="N552" i="21"/>
  <c r="F552" i="21"/>
  <c r="W552" i="21" s="1"/>
  <c r="O552" i="21"/>
  <c r="M551" i="21"/>
  <c r="J551" i="21" s="1"/>
  <c r="I551" i="21" s="1"/>
  <c r="H552" i="21" s="1"/>
  <c r="G553" i="21" s="1"/>
  <c r="L553" i="21" s="1"/>
  <c r="R551" i="21"/>
  <c r="S551" i="21" s="1"/>
  <c r="E54" i="12"/>
  <c r="E54" i="7"/>
  <c r="N553" i="21" l="1"/>
  <c r="O553" i="21"/>
  <c r="K553" i="21"/>
  <c r="F553" i="21"/>
  <c r="W553" i="21" s="1"/>
  <c r="P552" i="21"/>
  <c r="Q552" i="21"/>
  <c r="E55" i="12"/>
  <c r="E55" i="7"/>
  <c r="Q553" i="21" l="1"/>
  <c r="P553" i="21"/>
  <c r="M552" i="21"/>
  <c r="J552" i="21" s="1"/>
  <c r="I552" i="21" s="1"/>
  <c r="H553" i="21" s="1"/>
  <c r="G554" i="21" s="1"/>
  <c r="L554" i="21" s="1"/>
  <c r="R552" i="21"/>
  <c r="S552" i="21" s="1"/>
  <c r="E56" i="12"/>
  <c r="E56" i="7"/>
  <c r="O554" i="21" l="1"/>
  <c r="F554" i="21"/>
  <c r="W554" i="21" s="1"/>
  <c r="N554" i="21"/>
  <c r="K554" i="21"/>
  <c r="M553" i="21"/>
  <c r="J553" i="21" s="1"/>
  <c r="I553" i="21" s="1"/>
  <c r="H554" i="21" s="1"/>
  <c r="G555" i="21" s="1"/>
  <c r="L555" i="21" s="1"/>
  <c r="R553" i="21"/>
  <c r="S553" i="21" s="1"/>
  <c r="E57" i="12"/>
  <c r="E57" i="7"/>
  <c r="K555" i="21" l="1"/>
  <c r="O555" i="21"/>
  <c r="N555" i="21"/>
  <c r="F555" i="21"/>
  <c r="W555" i="21" s="1"/>
  <c r="P554" i="21"/>
  <c r="Q554" i="21"/>
  <c r="E58" i="12"/>
  <c r="E58" i="7"/>
  <c r="M554" i="21" l="1"/>
  <c r="J554" i="21" s="1"/>
  <c r="I554" i="21" s="1"/>
  <c r="H555" i="21" s="1"/>
  <c r="G556" i="21" s="1"/>
  <c r="L556" i="21" s="1"/>
  <c r="R554" i="21"/>
  <c r="S554" i="21" s="1"/>
  <c r="P555" i="21"/>
  <c r="Q555" i="21"/>
  <c r="E59" i="12"/>
  <c r="E59" i="7"/>
  <c r="M555" i="21" l="1"/>
  <c r="J555" i="21" s="1"/>
  <c r="I555" i="21" s="1"/>
  <c r="H556" i="21" s="1"/>
  <c r="G557" i="21" s="1"/>
  <c r="L557" i="21" s="1"/>
  <c r="R555" i="21"/>
  <c r="S555" i="21" s="1"/>
  <c r="O556" i="21"/>
  <c r="K556" i="21"/>
  <c r="F556" i="21"/>
  <c r="W556" i="21" s="1"/>
  <c r="N556" i="21"/>
  <c r="E60" i="12"/>
  <c r="E60" i="7"/>
  <c r="Q556" i="21" l="1"/>
  <c r="P556" i="21"/>
  <c r="O557" i="21"/>
  <c r="N557" i="21"/>
  <c r="K557" i="21"/>
  <c r="F557" i="21"/>
  <c r="W557" i="21" s="1"/>
  <c r="E61" i="12"/>
  <c r="E61" i="7"/>
  <c r="P557" i="21" l="1"/>
  <c r="Q557" i="21"/>
  <c r="M556" i="21"/>
  <c r="J556" i="21" s="1"/>
  <c r="I556" i="21" s="1"/>
  <c r="H557" i="21" s="1"/>
  <c r="G558" i="21" s="1"/>
  <c r="L558" i="21" s="1"/>
  <c r="R556" i="21"/>
  <c r="S556" i="21" s="1"/>
  <c r="E62" i="12"/>
  <c r="E62" i="7"/>
  <c r="K558" i="21" l="1"/>
  <c r="F558" i="21"/>
  <c r="W558" i="21" s="1"/>
  <c r="N558" i="21"/>
  <c r="O558" i="21"/>
  <c r="M557" i="21"/>
  <c r="J557" i="21" s="1"/>
  <c r="I557" i="21" s="1"/>
  <c r="H558" i="21" s="1"/>
  <c r="G559" i="21" s="1"/>
  <c r="L559" i="21" s="1"/>
  <c r="R557" i="21"/>
  <c r="S557" i="21" s="1"/>
  <c r="E63" i="12"/>
  <c r="E63" i="7"/>
  <c r="N559" i="21" l="1"/>
  <c r="F559" i="21"/>
  <c r="W559" i="21" s="1"/>
  <c r="K559" i="21"/>
  <c r="O559" i="21"/>
  <c r="Q558" i="21"/>
  <c r="P558" i="21"/>
  <c r="E64" i="12"/>
  <c r="E64" i="7"/>
  <c r="M558" i="21" l="1"/>
  <c r="J558" i="21" s="1"/>
  <c r="I558" i="21" s="1"/>
  <c r="H559" i="21" s="1"/>
  <c r="G560" i="21" s="1"/>
  <c r="L560" i="21" s="1"/>
  <c r="R558" i="21"/>
  <c r="S558" i="21" s="1"/>
  <c r="Q559" i="21"/>
  <c r="P559" i="21"/>
  <c r="E65" i="12"/>
  <c r="E65" i="7"/>
  <c r="M559" i="21" l="1"/>
  <c r="J559" i="21" s="1"/>
  <c r="I559" i="21" s="1"/>
  <c r="H560" i="21" s="1"/>
  <c r="G561" i="21" s="1"/>
  <c r="L561" i="21" s="1"/>
  <c r="R559" i="21"/>
  <c r="S559" i="21" s="1"/>
  <c r="F560" i="21"/>
  <c r="W560" i="21" s="1"/>
  <c r="O560" i="21"/>
  <c r="N560" i="21"/>
  <c r="K560" i="21"/>
  <c r="E66" i="12"/>
  <c r="E66" i="7"/>
  <c r="P560" i="21" l="1"/>
  <c r="Q560" i="21"/>
  <c r="K561" i="21"/>
  <c r="F561" i="21"/>
  <c r="W561" i="21" s="1"/>
  <c r="N561" i="21"/>
  <c r="O561" i="21"/>
  <c r="E67" i="12"/>
  <c r="E67" i="7"/>
  <c r="M560" i="21" l="1"/>
  <c r="J560" i="21" s="1"/>
  <c r="I560" i="21" s="1"/>
  <c r="H561" i="21" s="1"/>
  <c r="G562" i="21" s="1"/>
  <c r="L562" i="21" s="1"/>
  <c r="R560" i="21"/>
  <c r="S560" i="21" s="1"/>
  <c r="P561" i="21"/>
  <c r="Q561" i="21"/>
  <c r="E68" i="12"/>
  <c r="E68" i="7"/>
  <c r="M561" i="21" l="1"/>
  <c r="J561" i="21" s="1"/>
  <c r="I561" i="21" s="1"/>
  <c r="H562" i="21" s="1"/>
  <c r="G563" i="21" s="1"/>
  <c r="L563" i="21" s="1"/>
  <c r="R561" i="21"/>
  <c r="S561" i="21" s="1"/>
  <c r="O562" i="21"/>
  <c r="N562" i="21"/>
  <c r="F562" i="21"/>
  <c r="W562" i="21" s="1"/>
  <c r="K562" i="21"/>
  <c r="E69" i="12"/>
  <c r="E69" i="7"/>
  <c r="Q562" i="21" l="1"/>
  <c r="P562" i="21"/>
  <c r="F563" i="21"/>
  <c r="W563" i="21" s="1"/>
  <c r="O563" i="21"/>
  <c r="N563" i="21"/>
  <c r="K563" i="21"/>
  <c r="E70" i="12"/>
  <c r="E70" i="7"/>
  <c r="P563" i="21" l="1"/>
  <c r="Q563" i="21"/>
  <c r="M562" i="21"/>
  <c r="J562" i="21" s="1"/>
  <c r="I562" i="21" s="1"/>
  <c r="H563" i="21" s="1"/>
  <c r="G564" i="21" s="1"/>
  <c r="L564" i="21" s="1"/>
  <c r="R562" i="21"/>
  <c r="S562" i="21" s="1"/>
  <c r="E71" i="12"/>
  <c r="E71" i="7"/>
  <c r="F564" i="21" l="1"/>
  <c r="W564" i="21" s="1"/>
  <c r="K564" i="21"/>
  <c r="N564" i="21"/>
  <c r="O564" i="21"/>
  <c r="M563" i="21"/>
  <c r="J563" i="21" s="1"/>
  <c r="I563" i="21" s="1"/>
  <c r="H564" i="21" s="1"/>
  <c r="G565" i="21" s="1"/>
  <c r="L565" i="21" s="1"/>
  <c r="R563" i="21"/>
  <c r="S563" i="21" s="1"/>
  <c r="E72" i="12"/>
  <c r="E72" i="7"/>
  <c r="F565" i="21" l="1"/>
  <c r="W565" i="21" s="1"/>
  <c r="N565" i="21"/>
  <c r="K565" i="21"/>
  <c r="O565" i="21"/>
  <c r="P564" i="21"/>
  <c r="Q564" i="21"/>
  <c r="E73" i="12"/>
  <c r="E73" i="7"/>
  <c r="M564" i="21" l="1"/>
  <c r="J564" i="21" s="1"/>
  <c r="I564" i="21" s="1"/>
  <c r="H565" i="21" s="1"/>
  <c r="G566" i="21" s="1"/>
  <c r="L566" i="21" s="1"/>
  <c r="R564" i="21"/>
  <c r="S564" i="21" s="1"/>
  <c r="P565" i="21"/>
  <c r="Q565" i="21"/>
  <c r="E74" i="12"/>
  <c r="E74" i="7"/>
  <c r="M565" i="21" l="1"/>
  <c r="J565" i="21" s="1"/>
  <c r="I565" i="21" s="1"/>
  <c r="H566" i="21" s="1"/>
  <c r="G567" i="21" s="1"/>
  <c r="L567" i="21" s="1"/>
  <c r="R565" i="21"/>
  <c r="S565" i="21" s="1"/>
  <c r="O566" i="21"/>
  <c r="K566" i="21"/>
  <c r="N566" i="21"/>
  <c r="F566" i="21"/>
  <c r="W566" i="21" s="1"/>
  <c r="E75" i="12"/>
  <c r="E75" i="7"/>
  <c r="P566" i="21" l="1"/>
  <c r="Q566" i="21"/>
  <c r="K567" i="21"/>
  <c r="N567" i="21"/>
  <c r="F567" i="21"/>
  <c r="W567" i="21" s="1"/>
  <c r="O567" i="21"/>
  <c r="E76" i="12"/>
  <c r="E76" i="7"/>
  <c r="P567" i="21" l="1"/>
  <c r="Q567" i="21"/>
  <c r="M566" i="21"/>
  <c r="J566" i="21" s="1"/>
  <c r="I566" i="21" s="1"/>
  <c r="H567" i="21" s="1"/>
  <c r="G568" i="21" s="1"/>
  <c r="L568" i="21" s="1"/>
  <c r="R566" i="21"/>
  <c r="S566" i="21" s="1"/>
  <c r="E77" i="12"/>
  <c r="E77" i="7"/>
  <c r="M567" i="21" l="1"/>
  <c r="J567" i="21" s="1"/>
  <c r="I567" i="21" s="1"/>
  <c r="H568" i="21" s="1"/>
  <c r="G569" i="21" s="1"/>
  <c r="L569" i="21" s="1"/>
  <c r="R567" i="21"/>
  <c r="S567" i="21" s="1"/>
  <c r="F568" i="21"/>
  <c r="W568" i="21" s="1"/>
  <c r="N568" i="21"/>
  <c r="O568" i="21"/>
  <c r="K568" i="21"/>
  <c r="E78" i="12"/>
  <c r="E78" i="7"/>
  <c r="Q568" i="21" l="1"/>
  <c r="P568" i="21"/>
  <c r="O569" i="21"/>
  <c r="N569" i="21"/>
  <c r="F569" i="21"/>
  <c r="W569" i="21" s="1"/>
  <c r="K569" i="21"/>
  <c r="E79" i="12"/>
  <c r="E79" i="7"/>
  <c r="P569" i="21" l="1"/>
  <c r="Q569" i="21"/>
  <c r="M568" i="21"/>
  <c r="J568" i="21" s="1"/>
  <c r="I568" i="21" s="1"/>
  <c r="H569" i="21" s="1"/>
  <c r="G570" i="21" s="1"/>
  <c r="L570" i="21" s="1"/>
  <c r="R568" i="21"/>
  <c r="S568" i="21" s="1"/>
  <c r="E80" i="12"/>
  <c r="E80" i="7"/>
  <c r="K570" i="21" l="1"/>
  <c r="F570" i="21"/>
  <c r="W570" i="21" s="1"/>
  <c r="N570" i="21"/>
  <c r="O570" i="21"/>
  <c r="M569" i="21"/>
  <c r="J569" i="21" s="1"/>
  <c r="I569" i="21" s="1"/>
  <c r="H570" i="21" s="1"/>
  <c r="G571" i="21" s="1"/>
  <c r="L571" i="21" s="1"/>
  <c r="R569" i="21"/>
  <c r="S569" i="21" s="1"/>
  <c r="E81" i="12"/>
  <c r="E81" i="7"/>
  <c r="N571" i="21" l="1"/>
  <c r="F571" i="21"/>
  <c r="W571" i="21" s="1"/>
  <c r="K571" i="21"/>
  <c r="O571" i="21"/>
  <c r="Q570" i="21"/>
  <c r="P570" i="21"/>
  <c r="E82" i="12"/>
  <c r="E82" i="7"/>
  <c r="P571" i="21" l="1"/>
  <c r="Q571" i="21"/>
  <c r="M570" i="21"/>
  <c r="J570" i="21" s="1"/>
  <c r="I570" i="21" s="1"/>
  <c r="H571" i="21" s="1"/>
  <c r="G572" i="21" s="1"/>
  <c r="L572" i="21" s="1"/>
  <c r="R570" i="21"/>
  <c r="S570" i="21" s="1"/>
  <c r="E83" i="12"/>
  <c r="E83" i="7"/>
  <c r="N572" i="21" l="1"/>
  <c r="F572" i="21"/>
  <c r="W572" i="21" s="1"/>
  <c r="K572" i="21"/>
  <c r="O572" i="21"/>
  <c r="M571" i="21"/>
  <c r="J571" i="21" s="1"/>
  <c r="I571" i="21" s="1"/>
  <c r="H572" i="21" s="1"/>
  <c r="G573" i="21" s="1"/>
  <c r="L573" i="21" s="1"/>
  <c r="R571" i="21"/>
  <c r="S571" i="21" s="1"/>
  <c r="E84" i="12"/>
  <c r="E84" i="7"/>
  <c r="N573" i="21" l="1"/>
  <c r="K573" i="21"/>
  <c r="F573" i="21"/>
  <c r="W573" i="21" s="1"/>
  <c r="O573" i="21"/>
  <c r="Q572" i="21"/>
  <c r="P572" i="21"/>
  <c r="E85" i="12"/>
  <c r="E85" i="7"/>
  <c r="M572" i="21" l="1"/>
  <c r="J572" i="21" s="1"/>
  <c r="I572" i="21" s="1"/>
  <c r="H573" i="21" s="1"/>
  <c r="G574" i="21" s="1"/>
  <c r="L574" i="21" s="1"/>
  <c r="R572" i="21"/>
  <c r="S572" i="21" s="1"/>
  <c r="Q573" i="21"/>
  <c r="P573" i="21"/>
  <c r="E86" i="12"/>
  <c r="E86" i="7"/>
  <c r="M573" i="21" l="1"/>
  <c r="J573" i="21" s="1"/>
  <c r="I573" i="21" s="1"/>
  <c r="H574" i="21" s="1"/>
  <c r="G575" i="21" s="1"/>
  <c r="L575" i="21" s="1"/>
  <c r="R573" i="21"/>
  <c r="S573" i="21" s="1"/>
  <c r="K574" i="21"/>
  <c r="N574" i="21"/>
  <c r="F574" i="21"/>
  <c r="W574" i="21" s="1"/>
  <c r="O574" i="21"/>
  <c r="E87" i="12"/>
  <c r="E87" i="7"/>
  <c r="P574" i="21" l="1"/>
  <c r="Q574" i="21"/>
  <c r="O575" i="21"/>
  <c r="K575" i="21"/>
  <c r="F575" i="21"/>
  <c r="W575" i="21" s="1"/>
  <c r="N575" i="21"/>
  <c r="E88" i="12"/>
  <c r="E88" i="7"/>
  <c r="P575" i="21" l="1"/>
  <c r="Q575" i="21"/>
  <c r="M574" i="21"/>
  <c r="J574" i="21" s="1"/>
  <c r="I574" i="21" s="1"/>
  <c r="H575" i="21" s="1"/>
  <c r="G576" i="21" s="1"/>
  <c r="L576" i="21" s="1"/>
  <c r="R574" i="21"/>
  <c r="S574" i="21" s="1"/>
  <c r="E89" i="12"/>
  <c r="E89" i="7"/>
  <c r="F576" i="21" l="1"/>
  <c r="W576" i="21" s="1"/>
  <c r="O576" i="21"/>
  <c r="K576" i="21"/>
  <c r="N576" i="21"/>
  <c r="M575" i="21"/>
  <c r="J575" i="21" s="1"/>
  <c r="I575" i="21" s="1"/>
  <c r="H576" i="21" s="1"/>
  <c r="G577" i="21" s="1"/>
  <c r="L577" i="21" s="1"/>
  <c r="R575" i="21"/>
  <c r="S575" i="21" s="1"/>
  <c r="E90" i="12"/>
  <c r="E90" i="7"/>
  <c r="N577" i="21" l="1"/>
  <c r="K577" i="21"/>
  <c r="F577" i="21"/>
  <c r="W577" i="21" s="1"/>
  <c r="O577" i="21"/>
  <c r="P576" i="21"/>
  <c r="Q576" i="21"/>
  <c r="E91" i="12"/>
  <c r="E91" i="7"/>
  <c r="P577" i="21" l="1"/>
  <c r="Q577" i="21"/>
  <c r="M576" i="21"/>
  <c r="J576" i="21" s="1"/>
  <c r="I576" i="21" s="1"/>
  <c r="H577" i="21" s="1"/>
  <c r="G578" i="21" s="1"/>
  <c r="L578" i="21" s="1"/>
  <c r="R576" i="21"/>
  <c r="S576" i="21" s="1"/>
  <c r="E92" i="12"/>
  <c r="E92" i="7"/>
  <c r="O578" i="21" l="1"/>
  <c r="N578" i="21"/>
  <c r="K578" i="21"/>
  <c r="F578" i="21"/>
  <c r="W578" i="21" s="1"/>
  <c r="M577" i="21"/>
  <c r="J577" i="21" s="1"/>
  <c r="I577" i="21" s="1"/>
  <c r="H578" i="21" s="1"/>
  <c r="G579" i="21" s="1"/>
  <c r="L579" i="21" s="1"/>
  <c r="R577" i="21"/>
  <c r="S577" i="21" s="1"/>
  <c r="E93" i="12"/>
  <c r="E93" i="7"/>
  <c r="K579" i="21" l="1"/>
  <c r="F579" i="21"/>
  <c r="W579" i="21" s="1"/>
  <c r="O579" i="21"/>
  <c r="N579" i="21"/>
  <c r="P578" i="21"/>
  <c r="Q578" i="21"/>
  <c r="E94" i="12"/>
  <c r="E94" i="7"/>
  <c r="M578" i="21" l="1"/>
  <c r="J578" i="21" s="1"/>
  <c r="I578" i="21" s="1"/>
  <c r="H579" i="21" s="1"/>
  <c r="G580" i="21" s="1"/>
  <c r="L580" i="21" s="1"/>
  <c r="R578" i="21"/>
  <c r="S578" i="21" s="1"/>
  <c r="P579" i="21"/>
  <c r="Q579" i="21"/>
  <c r="E95" i="12"/>
  <c r="E95" i="7"/>
  <c r="N580" i="21" l="1"/>
  <c r="F580" i="21"/>
  <c r="W580" i="21" s="1"/>
  <c r="O580" i="21"/>
  <c r="K580" i="21"/>
  <c r="M579" i="21"/>
  <c r="J579" i="21" s="1"/>
  <c r="I579" i="21" s="1"/>
  <c r="H580" i="21" s="1"/>
  <c r="G581" i="21" s="1"/>
  <c r="L581" i="21" s="1"/>
  <c r="R579" i="21"/>
  <c r="S579" i="21" s="1"/>
  <c r="E96" i="12"/>
  <c r="E96" i="7"/>
  <c r="K581" i="21" l="1"/>
  <c r="O581" i="21"/>
  <c r="F581" i="21"/>
  <c r="W581" i="21" s="1"/>
  <c r="N581" i="21"/>
  <c r="P580" i="21"/>
  <c r="Q580" i="21"/>
  <c r="E97" i="12"/>
  <c r="E97" i="7"/>
  <c r="M580" i="21" l="1"/>
  <c r="J580" i="21" s="1"/>
  <c r="I580" i="21" s="1"/>
  <c r="H581" i="21" s="1"/>
  <c r="G582" i="21" s="1"/>
  <c r="L582" i="21" s="1"/>
  <c r="R580" i="21"/>
  <c r="S580" i="21" s="1"/>
  <c r="Q581" i="21"/>
  <c r="P581" i="21"/>
  <c r="E98" i="12"/>
  <c r="E98" i="7"/>
  <c r="M581" i="21" l="1"/>
  <c r="J581" i="21" s="1"/>
  <c r="I581" i="21" s="1"/>
  <c r="H582" i="21" s="1"/>
  <c r="G583" i="21" s="1"/>
  <c r="L583" i="21" s="1"/>
  <c r="R581" i="21"/>
  <c r="S581" i="21" s="1"/>
  <c r="K582" i="21"/>
  <c r="N582" i="21"/>
  <c r="O582" i="21"/>
  <c r="F582" i="21"/>
  <c r="W582" i="21" s="1"/>
  <c r="E99" i="12"/>
  <c r="E99" i="7"/>
  <c r="P582" i="21" l="1"/>
  <c r="Q582" i="21"/>
  <c r="K583" i="21"/>
  <c r="O583" i="21"/>
  <c r="N583" i="21"/>
  <c r="F583" i="21"/>
  <c r="W583" i="21" s="1"/>
  <c r="E100" i="12"/>
  <c r="E100" i="7"/>
  <c r="M582" i="21" l="1"/>
  <c r="J582" i="21" s="1"/>
  <c r="I582" i="21" s="1"/>
  <c r="H583" i="21" s="1"/>
  <c r="G584" i="21" s="1"/>
  <c r="L584" i="21" s="1"/>
  <c r="R582" i="21"/>
  <c r="S582" i="21" s="1"/>
  <c r="Q583" i="21"/>
  <c r="P583" i="21"/>
  <c r="E101" i="12"/>
  <c r="E101" i="7"/>
  <c r="M583" i="21" l="1"/>
  <c r="J583" i="21" s="1"/>
  <c r="I583" i="21" s="1"/>
  <c r="H584" i="21" s="1"/>
  <c r="G585" i="21" s="1"/>
  <c r="L585" i="21" s="1"/>
  <c r="R583" i="21"/>
  <c r="S583" i="21" s="1"/>
  <c r="F584" i="21"/>
  <c r="W584" i="21" s="1"/>
  <c r="O584" i="21"/>
  <c r="K584" i="21"/>
  <c r="N584" i="21"/>
  <c r="E102" i="12"/>
  <c r="E102" i="7"/>
  <c r="P584" i="21" l="1"/>
  <c r="Q584" i="21"/>
  <c r="K585" i="21"/>
  <c r="F585" i="21"/>
  <c r="W585" i="21" s="1"/>
  <c r="O585" i="21"/>
  <c r="N585" i="21"/>
  <c r="E103" i="12"/>
  <c r="E103" i="7"/>
  <c r="P585" i="21" l="1"/>
  <c r="Q585" i="21"/>
  <c r="M584" i="21"/>
  <c r="J584" i="21" s="1"/>
  <c r="I584" i="21" s="1"/>
  <c r="H585" i="21" s="1"/>
  <c r="G586" i="21" s="1"/>
  <c r="L586" i="21" s="1"/>
  <c r="R584" i="21"/>
  <c r="S584" i="21" s="1"/>
  <c r="E104" i="12"/>
  <c r="E104" i="7"/>
  <c r="M585" i="21" l="1"/>
  <c r="J585" i="21" s="1"/>
  <c r="I585" i="21" s="1"/>
  <c r="H586" i="21" s="1"/>
  <c r="G587" i="21" s="1"/>
  <c r="L587" i="21" s="1"/>
  <c r="R585" i="21"/>
  <c r="S585" i="21" s="1"/>
  <c r="N586" i="21"/>
  <c r="K586" i="21"/>
  <c r="F586" i="21"/>
  <c r="W586" i="21" s="1"/>
  <c r="O586" i="21"/>
  <c r="E105" i="12"/>
  <c r="E105" i="7"/>
  <c r="Q586" i="21" l="1"/>
  <c r="P586" i="21"/>
  <c r="K587" i="21"/>
  <c r="O587" i="21"/>
  <c r="N587" i="21"/>
  <c r="F587" i="21"/>
  <c r="W587" i="21" s="1"/>
  <c r="E106" i="12"/>
  <c r="E106" i="7"/>
  <c r="Q587" i="21" l="1"/>
  <c r="P587" i="21"/>
  <c r="M586" i="21"/>
  <c r="J586" i="21" s="1"/>
  <c r="I586" i="21" s="1"/>
  <c r="H587" i="21" s="1"/>
  <c r="G588" i="21" s="1"/>
  <c r="L588" i="21" s="1"/>
  <c r="R586" i="21"/>
  <c r="S586" i="21" s="1"/>
  <c r="E107" i="12"/>
  <c r="E107" i="7"/>
  <c r="K588" i="21" l="1"/>
  <c r="O588" i="21"/>
  <c r="F588" i="21"/>
  <c r="W588" i="21" s="1"/>
  <c r="N588" i="21"/>
  <c r="M587" i="21"/>
  <c r="J587" i="21" s="1"/>
  <c r="I587" i="21" s="1"/>
  <c r="H588" i="21" s="1"/>
  <c r="G589" i="21" s="1"/>
  <c r="L589" i="21" s="1"/>
  <c r="R587" i="21"/>
  <c r="S587" i="21" s="1"/>
  <c r="E108" i="12"/>
  <c r="E108" i="7"/>
  <c r="O589" i="21" l="1"/>
  <c r="K589" i="21"/>
  <c r="F589" i="21"/>
  <c r="W589" i="21" s="1"/>
  <c r="N589" i="21"/>
  <c r="Q588" i="21"/>
  <c r="P588" i="21"/>
  <c r="E109" i="12"/>
  <c r="E109" i="7"/>
  <c r="M588" i="21" l="1"/>
  <c r="J588" i="21" s="1"/>
  <c r="I588" i="21" s="1"/>
  <c r="H589" i="21" s="1"/>
  <c r="G590" i="21" s="1"/>
  <c r="L590" i="21" s="1"/>
  <c r="R588" i="21"/>
  <c r="S588" i="21" s="1"/>
  <c r="Q589" i="21"/>
  <c r="P589" i="21"/>
  <c r="E110" i="12"/>
  <c r="E110" i="7"/>
  <c r="M589" i="21" l="1"/>
  <c r="J589" i="21" s="1"/>
  <c r="I589" i="21" s="1"/>
  <c r="H590" i="21" s="1"/>
  <c r="G591" i="21" s="1"/>
  <c r="L591" i="21" s="1"/>
  <c r="R589" i="21"/>
  <c r="S589" i="21" s="1"/>
  <c r="F590" i="21"/>
  <c r="W590" i="21" s="1"/>
  <c r="O590" i="21"/>
  <c r="K590" i="21"/>
  <c r="N590" i="21"/>
  <c r="E111" i="12"/>
  <c r="E111" i="7"/>
  <c r="Q590" i="21" l="1"/>
  <c r="P590" i="21"/>
  <c r="O591" i="21"/>
  <c r="K591" i="21"/>
  <c r="N591" i="21"/>
  <c r="F591" i="21"/>
  <c r="W591" i="21" s="1"/>
  <c r="E112" i="12"/>
  <c r="E112" i="7"/>
  <c r="M590" i="21" l="1"/>
  <c r="J590" i="21" s="1"/>
  <c r="I590" i="21" s="1"/>
  <c r="H591" i="21" s="1"/>
  <c r="G592" i="21" s="1"/>
  <c r="L592" i="21" s="1"/>
  <c r="R590" i="21"/>
  <c r="S590" i="21" s="1"/>
  <c r="P591" i="21"/>
  <c r="Q591" i="21"/>
  <c r="E113" i="12"/>
  <c r="E113" i="7"/>
  <c r="F592" i="21" l="1"/>
  <c r="W592" i="21" s="1"/>
  <c r="N592" i="21"/>
  <c r="O592" i="21"/>
  <c r="K592" i="21"/>
  <c r="M591" i="21"/>
  <c r="J591" i="21" s="1"/>
  <c r="I591" i="21" s="1"/>
  <c r="H592" i="21" s="1"/>
  <c r="G593" i="21" s="1"/>
  <c r="L593" i="21" s="1"/>
  <c r="R591" i="21"/>
  <c r="S591" i="21" s="1"/>
  <c r="E114" i="12"/>
  <c r="E114" i="7"/>
  <c r="P592" i="21" l="1"/>
  <c r="Q592" i="21"/>
  <c r="F593" i="21"/>
  <c r="W593" i="21" s="1"/>
  <c r="O593" i="21"/>
  <c r="N593" i="21"/>
  <c r="K593" i="21"/>
  <c r="E115" i="12"/>
  <c r="E115" i="7"/>
  <c r="P593" i="21" l="1"/>
  <c r="Q593" i="21"/>
  <c r="M592" i="21"/>
  <c r="J592" i="21" s="1"/>
  <c r="I592" i="21" s="1"/>
  <c r="H593" i="21" s="1"/>
  <c r="G594" i="21" s="1"/>
  <c r="L594" i="21" s="1"/>
  <c r="R592" i="21"/>
  <c r="S592" i="21" s="1"/>
  <c r="E116" i="12"/>
  <c r="E116" i="7"/>
  <c r="F594" i="21" l="1"/>
  <c r="W594" i="21" s="1"/>
  <c r="N594" i="21"/>
  <c r="K594" i="21"/>
  <c r="O594" i="21"/>
  <c r="M593" i="21"/>
  <c r="J593" i="21" s="1"/>
  <c r="I593" i="21" s="1"/>
  <c r="H594" i="21" s="1"/>
  <c r="G595" i="21" s="1"/>
  <c r="L595" i="21" s="1"/>
  <c r="R593" i="21"/>
  <c r="S593" i="21" s="1"/>
  <c r="E117" i="12"/>
  <c r="E117" i="7"/>
  <c r="Q594" i="21" l="1"/>
  <c r="P594" i="21"/>
  <c r="F595" i="21"/>
  <c r="W595" i="21" s="1"/>
  <c r="N595" i="21"/>
  <c r="O595" i="21"/>
  <c r="K595" i="21"/>
  <c r="E118" i="12"/>
  <c r="E118" i="7"/>
  <c r="Q595" i="21" l="1"/>
  <c r="P595" i="21"/>
  <c r="M594" i="21"/>
  <c r="J594" i="21" s="1"/>
  <c r="I594" i="21" s="1"/>
  <c r="H595" i="21" s="1"/>
  <c r="G596" i="21" s="1"/>
  <c r="L596" i="21" s="1"/>
  <c r="R594" i="21"/>
  <c r="S594" i="21" s="1"/>
  <c r="E119" i="12"/>
  <c r="E119" i="7"/>
  <c r="F596" i="21" l="1"/>
  <c r="W596" i="21" s="1"/>
  <c r="O596" i="21"/>
  <c r="N596" i="21"/>
  <c r="K596" i="21"/>
  <c r="M595" i="21"/>
  <c r="J595" i="21" s="1"/>
  <c r="I595" i="21" s="1"/>
  <c r="H596" i="21" s="1"/>
  <c r="G597" i="21" s="1"/>
  <c r="L597" i="21" s="1"/>
  <c r="R595" i="21"/>
  <c r="S595" i="21" s="1"/>
  <c r="E120" i="12"/>
  <c r="E120" i="7"/>
  <c r="K597" i="21" l="1"/>
  <c r="N597" i="21"/>
  <c r="F597" i="21"/>
  <c r="W597" i="21" s="1"/>
  <c r="O597" i="21"/>
  <c r="P596" i="21"/>
  <c r="Q596" i="21"/>
  <c r="E121" i="12"/>
  <c r="E121" i="7"/>
  <c r="M596" i="21" l="1"/>
  <c r="J596" i="21" s="1"/>
  <c r="I596" i="21" s="1"/>
  <c r="H597" i="21" s="1"/>
  <c r="G598" i="21" s="1"/>
  <c r="L598" i="21" s="1"/>
  <c r="R596" i="21"/>
  <c r="S596" i="21" s="1"/>
  <c r="Q597" i="21"/>
  <c r="P597" i="21"/>
  <c r="E122" i="12"/>
  <c r="E122" i="7"/>
  <c r="M597" i="21" l="1"/>
  <c r="J597" i="21" s="1"/>
  <c r="I597" i="21" s="1"/>
  <c r="H598" i="21" s="1"/>
  <c r="G599" i="21" s="1"/>
  <c r="L599" i="21" s="1"/>
  <c r="R597" i="21"/>
  <c r="S597" i="21" s="1"/>
  <c r="O598" i="21"/>
  <c r="N598" i="21"/>
  <c r="F598" i="21"/>
  <c r="W598" i="21" s="1"/>
  <c r="K598" i="21"/>
  <c r="E123" i="12"/>
  <c r="E123" i="7"/>
  <c r="P598" i="21" l="1"/>
  <c r="Q598" i="21"/>
  <c r="O599" i="21"/>
  <c r="K599" i="21"/>
  <c r="N599" i="21"/>
  <c r="F599" i="21"/>
  <c r="W599" i="21" s="1"/>
  <c r="E124" i="12"/>
  <c r="E124" i="7"/>
  <c r="P599" i="21" l="1"/>
  <c r="Q599" i="21"/>
  <c r="M598" i="21"/>
  <c r="J598" i="21" s="1"/>
  <c r="I598" i="21" s="1"/>
  <c r="H599" i="21" s="1"/>
  <c r="G600" i="21" s="1"/>
  <c r="L600" i="21" s="1"/>
  <c r="R598" i="21"/>
  <c r="S598" i="21" s="1"/>
  <c r="E125" i="12"/>
  <c r="E125" i="7"/>
  <c r="M599" i="21" l="1"/>
  <c r="J599" i="21" s="1"/>
  <c r="I599" i="21" s="1"/>
  <c r="H600" i="21" s="1"/>
  <c r="G601" i="21" s="1"/>
  <c r="L601" i="21" s="1"/>
  <c r="R599" i="21"/>
  <c r="S599" i="21" s="1"/>
  <c r="F600" i="21"/>
  <c r="W600" i="21" s="1"/>
  <c r="N600" i="21"/>
  <c r="K600" i="21"/>
  <c r="O600" i="21"/>
  <c r="E126" i="12"/>
  <c r="E126" i="7"/>
  <c r="P600" i="21" l="1"/>
  <c r="Q600" i="21"/>
  <c r="N601" i="21"/>
  <c r="K601" i="21"/>
  <c r="O601" i="21"/>
  <c r="F601" i="21"/>
  <c r="W601" i="21" s="1"/>
  <c r="E127" i="12"/>
  <c r="E127" i="7"/>
  <c r="M600" i="21" l="1"/>
  <c r="J600" i="21" s="1"/>
  <c r="I600" i="21" s="1"/>
  <c r="H601" i="21" s="1"/>
  <c r="G602" i="21" s="1"/>
  <c r="L602" i="21" s="1"/>
  <c r="R600" i="21"/>
  <c r="S600" i="21" s="1"/>
  <c r="P601" i="21"/>
  <c r="Q601" i="21"/>
  <c r="E128" i="12"/>
  <c r="E128" i="7"/>
  <c r="M601" i="21" l="1"/>
  <c r="J601" i="21" s="1"/>
  <c r="I601" i="21" s="1"/>
  <c r="H602" i="21" s="1"/>
  <c r="G603" i="21" s="1"/>
  <c r="L603" i="21" s="1"/>
  <c r="R601" i="21"/>
  <c r="S601" i="21" s="1"/>
  <c r="O602" i="21"/>
  <c r="N602" i="21"/>
  <c r="K602" i="21"/>
  <c r="F602" i="21"/>
  <c r="W602" i="21" s="1"/>
  <c r="E129" i="12"/>
  <c r="E129" i="7"/>
  <c r="P602" i="21" l="1"/>
  <c r="Q602" i="21"/>
  <c r="F603" i="21"/>
  <c r="W603" i="21" s="1"/>
  <c r="O603" i="21"/>
  <c r="K603" i="21"/>
  <c r="N603" i="21"/>
  <c r="E130" i="12"/>
  <c r="E130" i="7"/>
  <c r="P603" i="21" l="1"/>
  <c r="Q603" i="21"/>
  <c r="M602" i="21"/>
  <c r="J602" i="21" s="1"/>
  <c r="I602" i="21" s="1"/>
  <c r="H603" i="21" s="1"/>
  <c r="G604" i="21" s="1"/>
  <c r="L604" i="21" s="1"/>
  <c r="R602" i="21"/>
  <c r="S602" i="21" s="1"/>
  <c r="E131" i="12"/>
  <c r="E131" i="7"/>
  <c r="K604" i="21" l="1"/>
  <c r="O604" i="21"/>
  <c r="F604" i="21"/>
  <c r="W604" i="21" s="1"/>
  <c r="N604" i="21"/>
  <c r="M603" i="21"/>
  <c r="J603" i="21" s="1"/>
  <c r="I603" i="21" s="1"/>
  <c r="H604" i="21" s="1"/>
  <c r="G605" i="21" s="1"/>
  <c r="L605" i="21" s="1"/>
  <c r="R603" i="21"/>
  <c r="S603" i="21" s="1"/>
  <c r="E132" i="12"/>
  <c r="E132" i="7"/>
  <c r="P604" i="21" l="1"/>
  <c r="Q604" i="21"/>
  <c r="O605" i="21"/>
  <c r="K605" i="21"/>
  <c r="N605" i="21"/>
  <c r="F605" i="21"/>
  <c r="W605" i="21" s="1"/>
  <c r="E133" i="12"/>
  <c r="E133" i="7"/>
  <c r="M604" i="21" l="1"/>
  <c r="J604" i="21" s="1"/>
  <c r="I604" i="21" s="1"/>
  <c r="H605" i="21" s="1"/>
  <c r="G606" i="21" s="1"/>
  <c r="L606" i="21" s="1"/>
  <c r="R604" i="21"/>
  <c r="S604" i="21" s="1"/>
  <c r="Q605" i="21"/>
  <c r="P605" i="21"/>
  <c r="E134" i="12"/>
  <c r="E134" i="7"/>
  <c r="M605" i="21" l="1"/>
  <c r="J605" i="21" s="1"/>
  <c r="I605" i="21" s="1"/>
  <c r="H606" i="21" s="1"/>
  <c r="G607" i="21" s="1"/>
  <c r="L607" i="21" s="1"/>
  <c r="R605" i="21"/>
  <c r="S605" i="21" s="1"/>
  <c r="N606" i="21"/>
  <c r="K606" i="21"/>
  <c r="O606" i="21"/>
  <c r="F606" i="21"/>
  <c r="W606" i="21" s="1"/>
  <c r="E135" i="12"/>
  <c r="E135" i="7"/>
  <c r="Q606" i="21" l="1"/>
  <c r="P606" i="21"/>
  <c r="N607" i="21"/>
  <c r="K607" i="21"/>
  <c r="F607" i="21"/>
  <c r="W607" i="21" s="1"/>
  <c r="O607" i="21"/>
  <c r="E136" i="12"/>
  <c r="E136" i="7"/>
  <c r="Q607" i="21" l="1"/>
  <c r="P607" i="21"/>
  <c r="M606" i="21"/>
  <c r="J606" i="21" s="1"/>
  <c r="I606" i="21" s="1"/>
  <c r="H607" i="21" s="1"/>
  <c r="G608" i="21" s="1"/>
  <c r="L608" i="21" s="1"/>
  <c r="R606" i="21"/>
  <c r="S606" i="21" s="1"/>
  <c r="E137" i="12"/>
  <c r="E137" i="7"/>
  <c r="F608" i="21" l="1"/>
  <c r="W608" i="21" s="1"/>
  <c r="K608" i="21"/>
  <c r="O608" i="21"/>
  <c r="N608" i="21"/>
  <c r="M607" i="21"/>
  <c r="J607" i="21" s="1"/>
  <c r="I607" i="21" s="1"/>
  <c r="H608" i="21" s="1"/>
  <c r="G609" i="21" s="1"/>
  <c r="L609" i="21" s="1"/>
  <c r="R607" i="21"/>
  <c r="S607" i="21" s="1"/>
  <c r="E138" i="12"/>
  <c r="E138" i="7"/>
  <c r="K609" i="21" l="1"/>
  <c r="O609" i="21"/>
  <c r="F609" i="21"/>
  <c r="W609" i="21" s="1"/>
  <c r="N609" i="21"/>
  <c r="Q608" i="21"/>
  <c r="P608" i="21"/>
  <c r="E139" i="12"/>
  <c r="E139" i="7"/>
  <c r="M608" i="21" l="1"/>
  <c r="J608" i="21" s="1"/>
  <c r="I608" i="21" s="1"/>
  <c r="H609" i="21" s="1"/>
  <c r="G610" i="21" s="1"/>
  <c r="L610" i="21" s="1"/>
  <c r="R608" i="21"/>
  <c r="S608" i="21" s="1"/>
  <c r="Q609" i="21"/>
  <c r="P609" i="21"/>
  <c r="E140" i="12"/>
  <c r="E140" i="7"/>
  <c r="M609" i="21" l="1"/>
  <c r="J609" i="21" s="1"/>
  <c r="I609" i="21" s="1"/>
  <c r="H610" i="21" s="1"/>
  <c r="G611" i="21" s="1"/>
  <c r="L611" i="21" s="1"/>
  <c r="R609" i="21"/>
  <c r="S609" i="21" s="1"/>
  <c r="O610" i="21"/>
  <c r="K610" i="21"/>
  <c r="F610" i="21"/>
  <c r="W610" i="21" s="1"/>
  <c r="N610" i="21"/>
  <c r="E141" i="12"/>
  <c r="E141" i="7"/>
  <c r="P610" i="21" l="1"/>
  <c r="Q610" i="21"/>
  <c r="F611" i="21"/>
  <c r="W611" i="21" s="1"/>
  <c r="K611" i="21"/>
  <c r="N611" i="21"/>
  <c r="O611" i="21"/>
  <c r="E142" i="12"/>
  <c r="E142" i="7"/>
  <c r="P611" i="21" l="1"/>
  <c r="Q611" i="21"/>
  <c r="M610" i="21"/>
  <c r="J610" i="21" s="1"/>
  <c r="I610" i="21" s="1"/>
  <c r="H611" i="21" s="1"/>
  <c r="G612" i="21" s="1"/>
  <c r="L612" i="21" s="1"/>
  <c r="R610" i="21"/>
  <c r="S610" i="21" s="1"/>
  <c r="E143" i="12"/>
  <c r="E143" i="7"/>
  <c r="M611" i="21" l="1"/>
  <c r="J611" i="21" s="1"/>
  <c r="I611" i="21" s="1"/>
  <c r="H612" i="21" s="1"/>
  <c r="G613" i="21" s="1"/>
  <c r="L613" i="21" s="1"/>
  <c r="R611" i="21"/>
  <c r="S611" i="21" s="1"/>
  <c r="O612" i="21"/>
  <c r="F612" i="21"/>
  <c r="W612" i="21" s="1"/>
  <c r="N612" i="21"/>
  <c r="K612" i="21"/>
  <c r="E144" i="12"/>
  <c r="E144" i="7"/>
  <c r="P612" i="21" l="1"/>
  <c r="Q612" i="21"/>
  <c r="F613" i="21"/>
  <c r="W613" i="21" s="1"/>
  <c r="N613" i="21"/>
  <c r="O613" i="21"/>
  <c r="K613" i="21"/>
  <c r="E145" i="12"/>
  <c r="E145" i="7"/>
  <c r="P613" i="21" l="1"/>
  <c r="Q613" i="21"/>
  <c r="M612" i="21"/>
  <c r="J612" i="21" s="1"/>
  <c r="I612" i="21" s="1"/>
  <c r="H613" i="21" s="1"/>
  <c r="G614" i="21" s="1"/>
  <c r="L614" i="21" s="1"/>
  <c r="R612" i="21"/>
  <c r="S612" i="21" s="1"/>
  <c r="E146" i="12"/>
  <c r="E146" i="7"/>
  <c r="O614" i="21" l="1"/>
  <c r="K614" i="21"/>
  <c r="F614" i="21"/>
  <c r="W614" i="21" s="1"/>
  <c r="N614" i="21"/>
  <c r="M613" i="21"/>
  <c r="J613" i="21" s="1"/>
  <c r="I613" i="21" s="1"/>
  <c r="H614" i="21" s="1"/>
  <c r="G615" i="21" s="1"/>
  <c r="L615" i="21" s="1"/>
  <c r="R613" i="21"/>
  <c r="S613" i="21" s="1"/>
  <c r="E147" i="12"/>
  <c r="E147" i="7"/>
  <c r="O615" i="21" l="1"/>
  <c r="K615" i="21"/>
  <c r="N615" i="21"/>
  <c r="F615" i="21"/>
  <c r="W615" i="21" s="1"/>
  <c r="P614" i="21"/>
  <c r="Q614" i="21"/>
  <c r="E148" i="12"/>
  <c r="E148" i="7"/>
  <c r="M614" i="21" l="1"/>
  <c r="J614" i="21" s="1"/>
  <c r="I614" i="21" s="1"/>
  <c r="H615" i="21" s="1"/>
  <c r="G616" i="21" s="1"/>
  <c r="L616" i="21" s="1"/>
  <c r="R614" i="21"/>
  <c r="S614" i="21" s="1"/>
  <c r="Q615" i="21"/>
  <c r="P615" i="21"/>
  <c r="E149" i="12"/>
  <c r="E149" i="7"/>
  <c r="M615" i="21" l="1"/>
  <c r="J615" i="21" s="1"/>
  <c r="I615" i="21" s="1"/>
  <c r="H616" i="21" s="1"/>
  <c r="G617" i="21" s="1"/>
  <c r="L617" i="21" s="1"/>
  <c r="R615" i="21"/>
  <c r="S615" i="21" s="1"/>
  <c r="K616" i="21"/>
  <c r="F616" i="21"/>
  <c r="W616" i="21" s="1"/>
  <c r="N616" i="21"/>
  <c r="O616" i="21"/>
  <c r="E150" i="12"/>
  <c r="E150" i="7"/>
  <c r="Q616" i="21" l="1"/>
  <c r="P616" i="21"/>
  <c r="K617" i="21"/>
  <c r="O617" i="21"/>
  <c r="N617" i="21"/>
  <c r="F617" i="21"/>
  <c r="W617" i="21" s="1"/>
  <c r="E151" i="12"/>
  <c r="E151" i="7"/>
  <c r="P617" i="21" l="1"/>
  <c r="Q617" i="21"/>
  <c r="M616" i="21"/>
  <c r="J616" i="21" s="1"/>
  <c r="I616" i="21" s="1"/>
  <c r="H617" i="21" s="1"/>
  <c r="G618" i="21" s="1"/>
  <c r="L618" i="21" s="1"/>
  <c r="R616" i="21"/>
  <c r="S616" i="21" s="1"/>
  <c r="E152" i="12"/>
  <c r="E152" i="7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176" i="7" s="1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97" i="7" s="1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58" i="7" s="1"/>
  <c r="E259" i="7" s="1"/>
  <c r="E260" i="7" s="1"/>
  <c r="E261" i="7" s="1"/>
  <c r="E262" i="7" s="1"/>
  <c r="N618" i="21" l="1"/>
  <c r="K618" i="21"/>
  <c r="O618" i="21"/>
  <c r="F618" i="21"/>
  <c r="W618" i="21" s="1"/>
  <c r="M617" i="21"/>
  <c r="J617" i="21" s="1"/>
  <c r="I617" i="21" s="1"/>
  <c r="H618" i="21" s="1"/>
  <c r="G619" i="21" s="1"/>
  <c r="L619" i="21" s="1"/>
  <c r="R617" i="21"/>
  <c r="S617" i="21" s="1"/>
  <c r="E153" i="12"/>
  <c r="P618" i="21" l="1"/>
  <c r="Q618" i="21"/>
  <c r="N619" i="21"/>
  <c r="F619" i="21"/>
  <c r="W619" i="21" s="1"/>
  <c r="O619" i="21"/>
  <c r="K619" i="21"/>
  <c r="E154" i="12"/>
  <c r="M618" i="21" l="1"/>
  <c r="J618" i="21" s="1"/>
  <c r="I618" i="21" s="1"/>
  <c r="H619" i="21" s="1"/>
  <c r="G620" i="21" s="1"/>
  <c r="L620" i="21" s="1"/>
  <c r="R618" i="21"/>
  <c r="S618" i="21" s="1"/>
  <c r="P619" i="21"/>
  <c r="Q619" i="21"/>
  <c r="E155" i="12"/>
  <c r="B29" i="7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L20" i="7" l="1"/>
  <c r="B89" i="7"/>
  <c r="B89" i="12"/>
  <c r="B90" i="12" s="1"/>
  <c r="B92" i="12" s="1"/>
  <c r="M619" i="21"/>
  <c r="J619" i="21" s="1"/>
  <c r="I619" i="21" s="1"/>
  <c r="H620" i="21" s="1"/>
  <c r="G621" i="21" s="1"/>
  <c r="L621" i="21" s="1"/>
  <c r="R619" i="21"/>
  <c r="S619" i="21" s="1"/>
  <c r="O620" i="21"/>
  <c r="K620" i="21"/>
  <c r="N620" i="21"/>
  <c r="F620" i="21"/>
  <c r="W620" i="21" s="1"/>
  <c r="E156" i="12"/>
  <c r="B16" i="4"/>
  <c r="B14" i="4"/>
  <c r="H19" i="4" s="1"/>
  <c r="B12" i="4"/>
  <c r="B10" i="4"/>
  <c r="B9" i="4"/>
  <c r="G19" i="4"/>
  <c r="G20" i="4" s="1"/>
  <c r="G17" i="4"/>
  <c r="H16" i="4"/>
  <c r="H17" i="4" s="1"/>
  <c r="H13" i="4"/>
  <c r="K13" i="4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AJ27" i="4" l="1"/>
  <c r="T27" i="4"/>
  <c r="AK27" i="4"/>
  <c r="U27" i="4"/>
  <c r="B90" i="7"/>
  <c r="B92" i="7" s="1"/>
  <c r="Q620" i="21"/>
  <c r="P620" i="21"/>
  <c r="O621" i="21"/>
  <c r="N621" i="21"/>
  <c r="K621" i="21"/>
  <c r="F621" i="21"/>
  <c r="W621" i="21" s="1"/>
  <c r="B21" i="4"/>
  <c r="B22" i="4" s="1"/>
  <c r="B23" i="4" s="1"/>
  <c r="K7" i="16"/>
  <c r="E157" i="12"/>
  <c r="H20" i="4"/>
  <c r="H14" i="4"/>
  <c r="H15" i="4" s="1"/>
  <c r="G16" i="4"/>
  <c r="G14" i="4"/>
  <c r="P621" i="21" l="1"/>
  <c r="Q621" i="21"/>
  <c r="M620" i="21"/>
  <c r="J620" i="21" s="1"/>
  <c r="I620" i="21" s="1"/>
  <c r="H621" i="21" s="1"/>
  <c r="G622" i="21" s="1"/>
  <c r="L622" i="21" s="1"/>
  <c r="R620" i="21"/>
  <c r="S620" i="21" s="1"/>
  <c r="B24" i="4"/>
  <c r="G27" i="4" s="1"/>
  <c r="L7" i="16"/>
  <c r="M7" i="16"/>
  <c r="M11" i="16" s="1"/>
  <c r="M12" i="16" s="1"/>
  <c r="E158" i="12"/>
  <c r="AK22" i="4" l="1"/>
  <c r="AK35" i="4" s="1"/>
  <c r="AJ22" i="4"/>
  <c r="AJ35" i="4" s="1"/>
  <c r="AJ18" i="4"/>
  <c r="AJ31" i="4" s="1"/>
  <c r="AJ23" i="4"/>
  <c r="AJ36" i="4" s="1"/>
  <c r="AK24" i="4"/>
  <c r="AK37" i="4" s="1"/>
  <c r="AJ24" i="4"/>
  <c r="AJ37" i="4" s="1"/>
  <c r="AK21" i="4"/>
  <c r="AK34" i="4" s="1"/>
  <c r="AK23" i="4"/>
  <c r="AK36" i="4" s="1"/>
  <c r="AJ19" i="4"/>
  <c r="AJ32" i="4" s="1"/>
  <c r="AK20" i="4"/>
  <c r="AK33" i="4" s="1"/>
  <c r="AJ20" i="4"/>
  <c r="AJ33" i="4" s="1"/>
  <c r="AK19" i="4"/>
  <c r="AK32" i="4" s="1"/>
  <c r="AJ21" i="4"/>
  <c r="AJ34" i="4" s="1"/>
  <c r="AK18" i="4"/>
  <c r="AK31" i="4" s="1"/>
  <c r="AG29" i="4"/>
  <c r="AG42" i="4"/>
  <c r="AG55" i="4"/>
  <c r="G31" i="4"/>
  <c r="AF68" i="4"/>
  <c r="AF42" i="4"/>
  <c r="AF55" i="4"/>
  <c r="AF29" i="4"/>
  <c r="AG68" i="4"/>
  <c r="AG21" i="4"/>
  <c r="AC21" i="4"/>
  <c r="U19" i="4"/>
  <c r="X22" i="4"/>
  <c r="Y21" i="4"/>
  <c r="AB18" i="4"/>
  <c r="AC19" i="4"/>
  <c r="U21" i="4"/>
  <c r="AF21" i="4"/>
  <c r="T22" i="4"/>
  <c r="AC23" i="4"/>
  <c r="X19" i="4"/>
  <c r="Y20" i="4"/>
  <c r="X23" i="4"/>
  <c r="AB20" i="4"/>
  <c r="AB23" i="4"/>
  <c r="AB19" i="4"/>
  <c r="AG19" i="4"/>
  <c r="Y18" i="4"/>
  <c r="AF23" i="4"/>
  <c r="AC24" i="4"/>
  <c r="AG23" i="4"/>
  <c r="AG20" i="4"/>
  <c r="AG18" i="4"/>
  <c r="T19" i="4"/>
  <c r="AC22" i="4"/>
  <c r="T29" i="4"/>
  <c r="AG22" i="4"/>
  <c r="T24" i="4"/>
  <c r="Y19" i="4"/>
  <c r="U20" i="4"/>
  <c r="AF19" i="4"/>
  <c r="X20" i="4"/>
  <c r="X24" i="4"/>
  <c r="AF18" i="4"/>
  <c r="X18" i="4"/>
  <c r="U23" i="4"/>
  <c r="Y23" i="4"/>
  <c r="T18" i="4"/>
  <c r="Y24" i="4"/>
  <c r="AF20" i="4"/>
  <c r="X21" i="4"/>
  <c r="AC18" i="4"/>
  <c r="Y22" i="4"/>
  <c r="U18" i="4"/>
  <c r="T21" i="4"/>
  <c r="AC20" i="4"/>
  <c r="AG24" i="4"/>
  <c r="U24" i="4"/>
  <c r="AF24" i="4"/>
  <c r="AF22" i="4"/>
  <c r="T23" i="4"/>
  <c r="U22" i="4"/>
  <c r="AB22" i="4"/>
  <c r="AB24" i="4"/>
  <c r="T20" i="4"/>
  <c r="AB21" i="4"/>
  <c r="U29" i="4"/>
  <c r="L11" i="16"/>
  <c r="L12" i="16" s="1"/>
  <c r="N622" i="21"/>
  <c r="O622" i="21"/>
  <c r="K622" i="21"/>
  <c r="F622" i="21"/>
  <c r="W622" i="21" s="1"/>
  <c r="M621" i="21"/>
  <c r="J621" i="21" s="1"/>
  <c r="I621" i="21" s="1"/>
  <c r="H622" i="21" s="1"/>
  <c r="G623" i="21" s="1"/>
  <c r="L623" i="21" s="1"/>
  <c r="R621" i="21"/>
  <c r="S621" i="21" s="1"/>
  <c r="H28" i="4"/>
  <c r="G28" i="4"/>
  <c r="H34" i="4"/>
  <c r="G26" i="4"/>
  <c r="H26" i="4"/>
  <c r="H31" i="4"/>
  <c r="G30" i="4"/>
  <c r="H27" i="4"/>
  <c r="G34" i="4"/>
  <c r="H30" i="4"/>
  <c r="H33" i="4"/>
  <c r="H39" i="4" s="1"/>
  <c r="G29" i="4"/>
  <c r="G33" i="4"/>
  <c r="G38" i="4" s="1"/>
  <c r="H29" i="4"/>
  <c r="E159" i="12"/>
  <c r="U35" i="4" l="1"/>
  <c r="U31" i="4"/>
  <c r="T37" i="4"/>
  <c r="U37" i="4"/>
  <c r="T33" i="4"/>
  <c r="U34" i="4"/>
  <c r="Y27" i="4" s="1"/>
  <c r="Y33" i="4" s="1"/>
  <c r="T31" i="4"/>
  <c r="T34" i="4"/>
  <c r="X27" i="4" s="1"/>
  <c r="X36" i="4" s="1"/>
  <c r="U33" i="4"/>
  <c r="T35" i="4"/>
  <c r="U32" i="4"/>
  <c r="T36" i="4"/>
  <c r="T32" i="4"/>
  <c r="U36" i="4"/>
  <c r="M16" i="16"/>
  <c r="M17" i="16" s="1"/>
  <c r="Q21" i="16" s="1"/>
  <c r="R21" i="16" s="1"/>
  <c r="S21" i="16" s="1"/>
  <c r="M19" i="16"/>
  <c r="M21" i="16" s="1"/>
  <c r="S3" i="16" s="1"/>
  <c r="S10" i="16" s="1"/>
  <c r="S11" i="16" s="1"/>
  <c r="P622" i="21"/>
  <c r="Q622" i="21"/>
  <c r="N623" i="21"/>
  <c r="K623" i="21"/>
  <c r="O623" i="21"/>
  <c r="F623" i="21"/>
  <c r="W623" i="21" s="1"/>
  <c r="G46" i="4"/>
  <c r="G52" i="4"/>
  <c r="L7" i="4" s="1"/>
  <c r="I37" i="27" s="1"/>
  <c r="G47" i="4"/>
  <c r="G44" i="4"/>
  <c r="G49" i="4"/>
  <c r="G45" i="4"/>
  <c r="G51" i="4"/>
  <c r="G54" i="4" s="1"/>
  <c r="G48" i="4"/>
  <c r="H49" i="4"/>
  <c r="H46" i="4"/>
  <c r="H45" i="4"/>
  <c r="H51" i="4"/>
  <c r="H54" i="4" s="1"/>
  <c r="H44" i="4"/>
  <c r="H52" i="4"/>
  <c r="M8" i="4" s="1"/>
  <c r="H48" i="4"/>
  <c r="H47" i="4"/>
  <c r="E160" i="12"/>
  <c r="Y37" i="4" l="1"/>
  <c r="Y31" i="4"/>
  <c r="X33" i="4"/>
  <c r="X34" i="4"/>
  <c r="AB27" i="4" s="1"/>
  <c r="AF27" i="4" s="1"/>
  <c r="AF32" i="4" s="1"/>
  <c r="Y32" i="4"/>
  <c r="Y34" i="4"/>
  <c r="AC27" i="4" s="1"/>
  <c r="AG27" i="4" s="1"/>
  <c r="AG61" i="4" s="1"/>
  <c r="Y36" i="4"/>
  <c r="X35" i="4"/>
  <c r="X32" i="4"/>
  <c r="Y35" i="4"/>
  <c r="X31" i="4"/>
  <c r="X37" i="4"/>
  <c r="N26" i="1"/>
  <c r="N27" i="1" s="1"/>
  <c r="T21" i="16"/>
  <c r="S35" i="16" s="1"/>
  <c r="S56" i="16" s="1"/>
  <c r="L37" i="27"/>
  <c r="M622" i="21"/>
  <c r="J622" i="21" s="1"/>
  <c r="I622" i="21" s="1"/>
  <c r="H623" i="21" s="1"/>
  <c r="G624" i="21" s="1"/>
  <c r="L624" i="21" s="1"/>
  <c r="R622" i="21"/>
  <c r="S622" i="21" s="1"/>
  <c r="P623" i="21"/>
  <c r="Q623" i="21"/>
  <c r="G58" i="4"/>
  <c r="M26" i="4"/>
  <c r="M60" i="4"/>
  <c r="M38" i="4"/>
  <c r="M29" i="4"/>
  <c r="M58" i="4"/>
  <c r="M57" i="4"/>
  <c r="M61" i="4"/>
  <c r="M20" i="4"/>
  <c r="M22" i="4"/>
  <c r="M45" i="4"/>
  <c r="M59" i="4"/>
  <c r="M19" i="4"/>
  <c r="M44" i="4"/>
  <c r="M51" i="4"/>
  <c r="M23" i="4"/>
  <c r="M11" i="4"/>
  <c r="M41" i="4"/>
  <c r="M55" i="4"/>
  <c r="M12" i="4"/>
  <c r="M74" i="4"/>
  <c r="M21" i="4"/>
  <c r="M50" i="4"/>
  <c r="M34" i="4"/>
  <c r="M28" i="4"/>
  <c r="M17" i="4"/>
  <c r="M48" i="4"/>
  <c r="M68" i="4"/>
  <c r="M31" i="4"/>
  <c r="M72" i="4"/>
  <c r="M36" i="4"/>
  <c r="M73" i="4"/>
  <c r="M71" i="4"/>
  <c r="M54" i="4"/>
  <c r="M52" i="4"/>
  <c r="M47" i="4"/>
  <c r="M69" i="4"/>
  <c r="M49" i="4"/>
  <c r="M25" i="4"/>
  <c r="M53" i="4"/>
  <c r="M56" i="4"/>
  <c r="M32" i="4"/>
  <c r="M65" i="4"/>
  <c r="M30" i="4"/>
  <c r="M40" i="4"/>
  <c r="M27" i="4"/>
  <c r="M18" i="4"/>
  <c r="M66" i="4"/>
  <c r="M15" i="4"/>
  <c r="M37" i="4"/>
  <c r="M62" i="4"/>
  <c r="F27" i="27"/>
  <c r="M14" i="4"/>
  <c r="M24" i="4"/>
  <c r="M46" i="4"/>
  <c r="M67" i="4"/>
  <c r="M43" i="4"/>
  <c r="M13" i="4"/>
  <c r="M16" i="4"/>
  <c r="M33" i="4"/>
  <c r="M42" i="4"/>
  <c r="M35" i="4"/>
  <c r="M70" i="4"/>
  <c r="M63" i="4"/>
  <c r="M39" i="4"/>
  <c r="M64" i="4"/>
  <c r="D27" i="27"/>
  <c r="L52" i="4"/>
  <c r="L20" i="4"/>
  <c r="L23" i="4"/>
  <c r="L54" i="4"/>
  <c r="L72" i="4"/>
  <c r="L44" i="4"/>
  <c r="L31" i="4"/>
  <c r="L12" i="4"/>
  <c r="L60" i="4"/>
  <c r="L25" i="4"/>
  <c r="L34" i="4"/>
  <c r="L16" i="4"/>
  <c r="L61" i="4"/>
  <c r="L40" i="4"/>
  <c r="L50" i="4"/>
  <c r="L47" i="4"/>
  <c r="L67" i="4"/>
  <c r="L33" i="4"/>
  <c r="L59" i="4"/>
  <c r="L58" i="4"/>
  <c r="L73" i="4"/>
  <c r="L74" i="4"/>
  <c r="L13" i="4"/>
  <c r="L24" i="4"/>
  <c r="L68" i="4"/>
  <c r="L43" i="4"/>
  <c r="L30" i="4"/>
  <c r="L37" i="4"/>
  <c r="L69" i="4"/>
  <c r="L46" i="4"/>
  <c r="L62" i="4"/>
  <c r="L38" i="4"/>
  <c r="L64" i="4"/>
  <c r="L55" i="4"/>
  <c r="L66" i="4"/>
  <c r="L17" i="4"/>
  <c r="L36" i="4"/>
  <c r="L53" i="4"/>
  <c r="L42" i="4"/>
  <c r="L41" i="4"/>
  <c r="L65" i="4"/>
  <c r="L57" i="4"/>
  <c r="L14" i="4"/>
  <c r="L28" i="4"/>
  <c r="L18" i="4"/>
  <c r="L26" i="4"/>
  <c r="L45" i="4"/>
  <c r="L48" i="4"/>
  <c r="L35" i="4"/>
  <c r="L49" i="4"/>
  <c r="L71" i="4"/>
  <c r="L70" i="4"/>
  <c r="L27" i="4"/>
  <c r="L51" i="4"/>
  <c r="L15" i="4"/>
  <c r="L11" i="4"/>
  <c r="L19" i="4"/>
  <c r="L63" i="4"/>
  <c r="L39" i="4"/>
  <c r="L22" i="4"/>
  <c r="L29" i="4"/>
  <c r="L21" i="4"/>
  <c r="L56" i="4"/>
  <c r="L32" i="4"/>
  <c r="E161" i="12"/>
  <c r="I10" i="2"/>
  <c r="I13" i="2" s="1"/>
  <c r="I14" i="2" s="1"/>
  <c r="J6" i="2"/>
  <c r="J5" i="2"/>
  <c r="J17" i="2" s="1"/>
  <c r="I6" i="2"/>
  <c r="E7" i="2"/>
  <c r="E6" i="2"/>
  <c r="E10" i="2" s="1"/>
  <c r="D7" i="2"/>
  <c r="I7" i="2" s="1"/>
  <c r="I17" i="2" s="1"/>
  <c r="D6" i="2"/>
  <c r="D10" i="2" s="1"/>
  <c r="T28" i="16" l="1"/>
  <c r="T49" i="16" s="1"/>
  <c r="AF36" i="4"/>
  <c r="AB32" i="4"/>
  <c r="AF48" i="4"/>
  <c r="AF33" i="4"/>
  <c r="AF63" i="4"/>
  <c r="AF31" i="4"/>
  <c r="AF75" i="4"/>
  <c r="AF60" i="4"/>
  <c r="AF76" i="4"/>
  <c r="AF71" i="4"/>
  <c r="AF49" i="4"/>
  <c r="AF72" i="4"/>
  <c r="AF47" i="4"/>
  <c r="AF58" i="4"/>
  <c r="AF57" i="4"/>
  <c r="AB34" i="4"/>
  <c r="AB31" i="4"/>
  <c r="AF35" i="4"/>
  <c r="AF70" i="4"/>
  <c r="AF45" i="4"/>
  <c r="AB37" i="4"/>
  <c r="AF59" i="4"/>
  <c r="AF73" i="4"/>
  <c r="AF62" i="4"/>
  <c r="AF74" i="4"/>
  <c r="AF34" i="4"/>
  <c r="AF37" i="4"/>
  <c r="AB33" i="4"/>
  <c r="AB35" i="4"/>
  <c r="AF50" i="4"/>
  <c r="AG48" i="4"/>
  <c r="AF44" i="4"/>
  <c r="AC37" i="4"/>
  <c r="AF46" i="4"/>
  <c r="AG60" i="4"/>
  <c r="AG35" i="4"/>
  <c r="AG49" i="4"/>
  <c r="AG57" i="4"/>
  <c r="AG71" i="4"/>
  <c r="AC36" i="4"/>
  <c r="AG37" i="4"/>
  <c r="AG31" i="4"/>
  <c r="AG34" i="4"/>
  <c r="AG44" i="4"/>
  <c r="AC32" i="4"/>
  <c r="AF61" i="4"/>
  <c r="AG32" i="4"/>
  <c r="AC31" i="4"/>
  <c r="AG73" i="4"/>
  <c r="AC34" i="4"/>
  <c r="AC33" i="4"/>
  <c r="AC35" i="4"/>
  <c r="AG50" i="4"/>
  <c r="AG58" i="4"/>
  <c r="AG70" i="4"/>
  <c r="AG74" i="4"/>
  <c r="AG75" i="4"/>
  <c r="AG72" i="4"/>
  <c r="AG46" i="4"/>
  <c r="AG45" i="4"/>
  <c r="AG36" i="4"/>
  <c r="AG63" i="4"/>
  <c r="AG59" i="4"/>
  <c r="AG47" i="4"/>
  <c r="AG76" i="4"/>
  <c r="AG33" i="4"/>
  <c r="AB36" i="4"/>
  <c r="AG62" i="4"/>
  <c r="S34" i="16"/>
  <c r="S55" i="16" s="1"/>
  <c r="S36" i="16"/>
  <c r="S57" i="16" s="1"/>
  <c r="T34" i="16"/>
  <c r="T55" i="16" s="1"/>
  <c r="S29" i="16"/>
  <c r="S50" i="16" s="1"/>
  <c r="T36" i="16"/>
  <c r="T57" i="16" s="1"/>
  <c r="T30" i="16"/>
  <c r="T51" i="16" s="1"/>
  <c r="S32" i="16"/>
  <c r="S53" i="16" s="1"/>
  <c r="T29" i="16"/>
  <c r="T50" i="16" s="1"/>
  <c r="T33" i="16"/>
  <c r="T54" i="16" s="1"/>
  <c r="T32" i="16"/>
  <c r="T53" i="16" s="1"/>
  <c r="S33" i="16"/>
  <c r="S54" i="16" s="1"/>
  <c r="S38" i="16"/>
  <c r="S59" i="16" s="1"/>
  <c r="T31" i="16"/>
  <c r="T52" i="16" s="1"/>
  <c r="T35" i="16"/>
  <c r="T56" i="16" s="1"/>
  <c r="S27" i="16"/>
  <c r="S48" i="16" s="1"/>
  <c r="S28" i="16"/>
  <c r="S49" i="16" s="1"/>
  <c r="T38" i="16"/>
  <c r="T59" i="16" s="1"/>
  <c r="T27" i="16"/>
  <c r="T48" i="16" s="1"/>
  <c r="S30" i="16"/>
  <c r="S51" i="16" s="1"/>
  <c r="S31" i="16"/>
  <c r="S52" i="16" s="1"/>
  <c r="M623" i="21"/>
  <c r="J623" i="21" s="1"/>
  <c r="I623" i="21" s="1"/>
  <c r="H624" i="21" s="1"/>
  <c r="G625" i="21" s="1"/>
  <c r="L625" i="21" s="1"/>
  <c r="R623" i="21"/>
  <c r="S623" i="21" s="1"/>
  <c r="K624" i="21"/>
  <c r="F624" i="21"/>
  <c r="W624" i="21" s="1"/>
  <c r="N624" i="21"/>
  <c r="O624" i="21"/>
  <c r="G59" i="4"/>
  <c r="G61" i="4" s="1"/>
  <c r="I36" i="27" s="1"/>
  <c r="E162" i="12"/>
  <c r="I11" i="2"/>
  <c r="I12" i="2" s="1"/>
  <c r="J10" i="2"/>
  <c r="J14" i="2" s="1"/>
  <c r="D13" i="2"/>
  <c r="D14" i="2" s="1"/>
  <c r="D11" i="2"/>
  <c r="D12" i="2" s="1"/>
  <c r="I20" i="2"/>
  <c r="I21" i="2" s="1"/>
  <c r="I18" i="2"/>
  <c r="I19" i="2" s="1"/>
  <c r="J19" i="2"/>
  <c r="J20" i="2" s="1"/>
  <c r="J21" i="2"/>
  <c r="J18" i="2"/>
  <c r="E14" i="2"/>
  <c r="E11" i="2"/>
  <c r="E12" i="2"/>
  <c r="E13" i="2" s="1"/>
  <c r="O625" i="21" l="1"/>
  <c r="F625" i="21"/>
  <c r="W625" i="21" s="1"/>
  <c r="N625" i="21"/>
  <c r="K625" i="21"/>
  <c r="P624" i="21"/>
  <c r="Q624" i="21"/>
  <c r="E163" i="12"/>
  <c r="J12" i="2"/>
  <c r="J13" i="2" s="1"/>
  <c r="J11" i="2"/>
  <c r="Q625" i="21" l="1"/>
  <c r="P625" i="21"/>
  <c r="M624" i="21"/>
  <c r="J624" i="21" s="1"/>
  <c r="I624" i="21" s="1"/>
  <c r="H625" i="21" s="1"/>
  <c r="G626" i="21" s="1"/>
  <c r="L626" i="21" s="1"/>
  <c r="R624" i="21"/>
  <c r="S624" i="21" s="1"/>
  <c r="E164" i="12"/>
  <c r="N626" i="21" l="1"/>
  <c r="O626" i="21"/>
  <c r="F626" i="21"/>
  <c r="W626" i="21" s="1"/>
  <c r="K626" i="21"/>
  <c r="M625" i="21"/>
  <c r="J625" i="21" s="1"/>
  <c r="I625" i="21" s="1"/>
  <c r="H626" i="21" s="1"/>
  <c r="G627" i="21" s="1"/>
  <c r="L627" i="21" s="1"/>
  <c r="R625" i="21"/>
  <c r="S625" i="21" s="1"/>
  <c r="E165" i="12"/>
  <c r="N627" i="21" l="1"/>
  <c r="F627" i="21"/>
  <c r="W627" i="21" s="1"/>
  <c r="K627" i="21"/>
  <c r="O627" i="21"/>
  <c r="Q626" i="21"/>
  <c r="P626" i="21"/>
  <c r="E166" i="12"/>
  <c r="M626" i="21" l="1"/>
  <c r="J626" i="21" s="1"/>
  <c r="I626" i="21" s="1"/>
  <c r="H627" i="21" s="1"/>
  <c r="G628" i="21" s="1"/>
  <c r="L628" i="21" s="1"/>
  <c r="R626" i="21"/>
  <c r="S626" i="21" s="1"/>
  <c r="P627" i="21"/>
  <c r="Q627" i="21"/>
  <c r="E167" i="12"/>
  <c r="B76" i="7" l="1"/>
  <c r="M627" i="21"/>
  <c r="J627" i="21" s="1"/>
  <c r="I627" i="21" s="1"/>
  <c r="H628" i="21" s="1"/>
  <c r="G629" i="21" s="1"/>
  <c r="L629" i="21" s="1"/>
  <c r="R627" i="21"/>
  <c r="S627" i="21" s="1"/>
  <c r="O628" i="21"/>
  <c r="K628" i="21"/>
  <c r="N628" i="21"/>
  <c r="F628" i="21"/>
  <c r="W628" i="21" s="1"/>
  <c r="B84" i="12"/>
  <c r="E168" i="12"/>
  <c r="N22" i="7"/>
  <c r="Q628" i="21" l="1"/>
  <c r="P628" i="21"/>
  <c r="F629" i="21"/>
  <c r="W629" i="21" s="1"/>
  <c r="K629" i="21"/>
  <c r="O629" i="21"/>
  <c r="N629" i="21"/>
  <c r="O22" i="7"/>
  <c r="R22" i="7" s="1"/>
  <c r="S22" i="7" s="1"/>
  <c r="X20" i="12"/>
  <c r="N21" i="7"/>
  <c r="N16" i="1"/>
  <c r="N17" i="1" s="1"/>
  <c r="N19" i="1" s="1"/>
  <c r="O21" i="7"/>
  <c r="L20" i="12"/>
  <c r="K20" i="12" s="1"/>
  <c r="H20" i="12" s="1"/>
  <c r="F21" i="12" s="1"/>
  <c r="W20" i="12"/>
  <c r="B86" i="12"/>
  <c r="B85" i="12" s="1"/>
  <c r="E169" i="12"/>
  <c r="W21" i="12" l="1"/>
  <c r="P22" i="7"/>
  <c r="T22" i="7" s="1"/>
  <c r="U22" i="7" s="1"/>
  <c r="Q629" i="21"/>
  <c r="P629" i="21"/>
  <c r="M628" i="21"/>
  <c r="J628" i="21" s="1"/>
  <c r="I628" i="21" s="1"/>
  <c r="H629" i="21" s="1"/>
  <c r="G630" i="21" s="1"/>
  <c r="L630" i="21" s="1"/>
  <c r="R628" i="21"/>
  <c r="S628" i="21" s="1"/>
  <c r="M22" i="7"/>
  <c r="L22" i="7" s="1"/>
  <c r="K22" i="7" s="1"/>
  <c r="R21" i="7"/>
  <c r="S21" i="7" s="1"/>
  <c r="M21" i="7"/>
  <c r="L21" i="7" s="1"/>
  <c r="K21" i="7" s="1"/>
  <c r="S20" i="7"/>
  <c r="P21" i="7"/>
  <c r="P21" i="12"/>
  <c r="Q21" i="12"/>
  <c r="G21" i="12"/>
  <c r="X21" i="12"/>
  <c r="Y20" i="7"/>
  <c r="Y21" i="7"/>
  <c r="V21" i="7"/>
  <c r="Y20" i="12"/>
  <c r="AA20" i="12"/>
  <c r="AB20" i="12" s="1"/>
  <c r="V20" i="12"/>
  <c r="V20" i="7"/>
  <c r="N6" i="1" s="1"/>
  <c r="E170" i="12"/>
  <c r="K20" i="7"/>
  <c r="W20" i="7" s="1"/>
  <c r="P30" i="27"/>
  <c r="V21" i="12" l="1"/>
  <c r="O21" i="12"/>
  <c r="N21" i="12" s="1"/>
  <c r="J22" i="7"/>
  <c r="I22" i="7" s="1"/>
  <c r="Q22" i="7"/>
  <c r="AN9" i="13"/>
  <c r="X22" i="7"/>
  <c r="T21" i="7"/>
  <c r="U21" i="7" s="1"/>
  <c r="F630" i="21"/>
  <c r="W630" i="21" s="1"/>
  <c r="O630" i="21"/>
  <c r="K630" i="21"/>
  <c r="N630" i="21"/>
  <c r="M629" i="21"/>
  <c r="J629" i="21" s="1"/>
  <c r="I629" i="21" s="1"/>
  <c r="H630" i="21" s="1"/>
  <c r="G631" i="21" s="1"/>
  <c r="L631" i="21" s="1"/>
  <c r="R629" i="21"/>
  <c r="S629" i="21" s="1"/>
  <c r="X21" i="7"/>
  <c r="U20" i="7"/>
  <c r="Q21" i="7"/>
  <c r="Y21" i="12"/>
  <c r="Z21" i="12" s="1"/>
  <c r="AA21" i="12"/>
  <c r="AB21" i="12" s="1"/>
  <c r="Z20" i="12"/>
  <c r="AC20" i="12"/>
  <c r="AD20" i="12" s="1"/>
  <c r="U20" i="12"/>
  <c r="U21" i="12"/>
  <c r="T21" i="12" s="1"/>
  <c r="E171" i="12"/>
  <c r="N5" i="1"/>
  <c r="W21" i="7"/>
  <c r="W22" i="7"/>
  <c r="D20" i="27"/>
  <c r="T20" i="12" l="1"/>
  <c r="AE20" i="12" s="1"/>
  <c r="AE21" i="12"/>
  <c r="J21" i="7"/>
  <c r="I21" i="7" s="1"/>
  <c r="H22" i="7" s="1"/>
  <c r="AN15" i="13"/>
  <c r="AN22" i="13"/>
  <c r="AN36" i="13"/>
  <c r="AN45" i="13"/>
  <c r="AN54" i="13"/>
  <c r="AN68" i="13"/>
  <c r="AN77" i="13"/>
  <c r="AN18" i="13"/>
  <c r="AN32" i="13"/>
  <c r="AN41" i="13"/>
  <c r="AN50" i="13"/>
  <c r="AN64" i="13"/>
  <c r="AN73" i="13"/>
  <c r="AN48" i="13"/>
  <c r="AN28" i="13"/>
  <c r="AN37" i="13"/>
  <c r="AN46" i="13"/>
  <c r="AN60" i="13"/>
  <c r="AN69" i="13"/>
  <c r="AN14" i="13"/>
  <c r="AN74" i="13"/>
  <c r="AN20" i="13"/>
  <c r="AN29" i="13"/>
  <c r="AN52" i="13"/>
  <c r="AN61" i="13"/>
  <c r="AN70" i="13"/>
  <c r="AN16" i="13"/>
  <c r="AN25" i="13"/>
  <c r="AN34" i="13"/>
  <c r="AN66" i="13"/>
  <c r="AN24" i="13"/>
  <c r="AN33" i="13"/>
  <c r="AN42" i="13"/>
  <c r="AN56" i="13"/>
  <c r="AN65" i="13"/>
  <c r="AN38" i="13"/>
  <c r="AN57" i="13"/>
  <c r="AN21" i="13"/>
  <c r="AN30" i="13"/>
  <c r="AN44" i="13"/>
  <c r="AN53" i="13"/>
  <c r="AN62" i="13"/>
  <c r="AN76" i="13"/>
  <c r="AN17" i="13"/>
  <c r="AN26" i="13"/>
  <c r="AN40" i="13"/>
  <c r="AN49" i="13"/>
  <c r="AN58" i="13"/>
  <c r="AN72" i="13"/>
  <c r="AN75" i="13"/>
  <c r="AN43" i="13"/>
  <c r="AN71" i="13"/>
  <c r="AN39" i="13"/>
  <c r="AN63" i="13"/>
  <c r="AN59" i="13"/>
  <c r="AN27" i="13"/>
  <c r="AN55" i="13"/>
  <c r="AN23" i="13"/>
  <c r="AN67" i="13"/>
  <c r="AN31" i="13"/>
  <c r="AN51" i="13"/>
  <c r="AN19" i="13"/>
  <c r="AN47" i="13"/>
  <c r="AN35" i="13"/>
  <c r="O631" i="21"/>
  <c r="N631" i="21"/>
  <c r="K631" i="21"/>
  <c r="F631" i="21"/>
  <c r="W631" i="21" s="1"/>
  <c r="Q630" i="21"/>
  <c r="P630" i="21"/>
  <c r="N4" i="1"/>
  <c r="N12" i="1" s="1"/>
  <c r="N14" i="1" s="1"/>
  <c r="AC21" i="12"/>
  <c r="AD21" i="12" s="1"/>
  <c r="E172" i="12"/>
  <c r="S21" i="12" l="1"/>
  <c r="V22" i="7"/>
  <c r="F23" i="7"/>
  <c r="H23" i="7" s="1"/>
  <c r="AO9" i="13"/>
  <c r="Y22" i="7"/>
  <c r="P631" i="21"/>
  <c r="Q631" i="21"/>
  <c r="M630" i="21"/>
  <c r="J630" i="21" s="1"/>
  <c r="I630" i="21" s="1"/>
  <c r="H631" i="21" s="1"/>
  <c r="G632" i="21" s="1"/>
  <c r="L632" i="21" s="1"/>
  <c r="R630" i="21"/>
  <c r="S630" i="21" s="1"/>
  <c r="E173" i="12"/>
  <c r="M21" i="12" l="1"/>
  <c r="L21" i="12" s="1"/>
  <c r="K21" i="12" s="1"/>
  <c r="O23" i="7"/>
  <c r="N23" i="7"/>
  <c r="G23" i="7"/>
  <c r="AO17" i="13"/>
  <c r="AO26" i="13"/>
  <c r="AO31" i="13"/>
  <c r="AO40" i="13"/>
  <c r="AO49" i="13"/>
  <c r="AO58" i="13"/>
  <c r="AO63" i="13"/>
  <c r="AO72" i="13"/>
  <c r="AO22" i="13"/>
  <c r="AO27" i="13"/>
  <c r="AO36" i="13"/>
  <c r="AO45" i="13"/>
  <c r="AO54" i="13"/>
  <c r="AO59" i="13"/>
  <c r="AO68" i="13"/>
  <c r="AO77" i="13"/>
  <c r="AO70" i="13"/>
  <c r="AO18" i="13"/>
  <c r="AO23" i="13"/>
  <c r="AO32" i="13"/>
  <c r="AO41" i="13"/>
  <c r="AO50" i="13"/>
  <c r="AO55" i="13"/>
  <c r="AO64" i="13"/>
  <c r="AO73" i="13"/>
  <c r="AO37" i="13"/>
  <c r="AO51" i="13"/>
  <c r="AO60" i="13"/>
  <c r="AO69" i="13"/>
  <c r="AO15" i="13"/>
  <c r="AO33" i="13"/>
  <c r="AO42" i="13"/>
  <c r="AO52" i="13"/>
  <c r="AO19" i="13"/>
  <c r="AO28" i="13"/>
  <c r="AO46" i="13"/>
  <c r="AO14" i="13"/>
  <c r="AO24" i="13"/>
  <c r="AO47" i="13"/>
  <c r="AO56" i="13"/>
  <c r="AO65" i="13"/>
  <c r="AO74" i="13"/>
  <c r="AO20" i="13"/>
  <c r="AO29" i="13"/>
  <c r="AO43" i="13"/>
  <c r="AO75" i="13"/>
  <c r="AO16" i="13"/>
  <c r="AO25" i="13"/>
  <c r="AO34" i="13"/>
  <c r="AO39" i="13"/>
  <c r="AO48" i="13"/>
  <c r="AO57" i="13"/>
  <c r="AO66" i="13"/>
  <c r="AO71" i="13"/>
  <c r="AO21" i="13"/>
  <c r="AO30" i="13"/>
  <c r="AO35" i="13"/>
  <c r="AO44" i="13"/>
  <c r="AO53" i="13"/>
  <c r="AO62" i="13"/>
  <c r="AO67" i="13"/>
  <c r="AO76" i="13"/>
  <c r="AO38" i="13"/>
  <c r="AO61" i="13"/>
  <c r="M631" i="21"/>
  <c r="J631" i="21" s="1"/>
  <c r="I631" i="21" s="1"/>
  <c r="H632" i="21" s="1"/>
  <c r="G633" i="21" s="1"/>
  <c r="L633" i="21" s="1"/>
  <c r="R631" i="21"/>
  <c r="S631" i="21" s="1"/>
  <c r="K632" i="21"/>
  <c r="N632" i="21"/>
  <c r="O632" i="21"/>
  <c r="F632" i="21"/>
  <c r="W632" i="21" s="1"/>
  <c r="E174" i="12"/>
  <c r="V23" i="7"/>
  <c r="Y23" i="7"/>
  <c r="F24" i="7"/>
  <c r="H21" i="12" l="1"/>
  <c r="P22" i="12"/>
  <c r="P23" i="7"/>
  <c r="Q23" i="7" s="1"/>
  <c r="M23" i="7"/>
  <c r="L23" i="7" s="1"/>
  <c r="K23" i="7" s="1"/>
  <c r="R23" i="7"/>
  <c r="S23" i="7" s="1"/>
  <c r="Q632" i="21"/>
  <c r="P632" i="21"/>
  <c r="N633" i="21"/>
  <c r="F633" i="21"/>
  <c r="W633" i="21" s="1"/>
  <c r="K633" i="21"/>
  <c r="O633" i="21"/>
  <c r="E175" i="12"/>
  <c r="G24" i="7"/>
  <c r="O24" i="7"/>
  <c r="N24" i="7"/>
  <c r="F22" i="12" l="1"/>
  <c r="T23" i="7"/>
  <c r="U23" i="7" s="1"/>
  <c r="X23" i="7"/>
  <c r="M632" i="21"/>
  <c r="J632" i="21" s="1"/>
  <c r="I632" i="21" s="1"/>
  <c r="H633" i="21" s="1"/>
  <c r="G634" i="21" s="1"/>
  <c r="L634" i="21" s="1"/>
  <c r="R632" i="21"/>
  <c r="S632" i="21" s="1"/>
  <c r="P633" i="21"/>
  <c r="Q633" i="21"/>
  <c r="R24" i="7"/>
  <c r="S24" i="7" s="1"/>
  <c r="E176" i="12"/>
  <c r="M24" i="7"/>
  <c r="P24" i="7"/>
  <c r="W23" i="7"/>
  <c r="W22" i="12" l="1"/>
  <c r="Q22" i="12"/>
  <c r="O22" i="12" s="1"/>
  <c r="N22" i="12" s="1"/>
  <c r="G22" i="12"/>
  <c r="X22" i="12"/>
  <c r="J23" i="7"/>
  <c r="I23" i="7" s="1"/>
  <c r="H24" i="7" s="1"/>
  <c r="Y24" i="7" s="1"/>
  <c r="N634" i="21"/>
  <c r="F634" i="21"/>
  <c r="W634" i="21" s="1"/>
  <c r="K634" i="21"/>
  <c r="O634" i="21"/>
  <c r="M633" i="21"/>
  <c r="J633" i="21" s="1"/>
  <c r="I633" i="21" s="1"/>
  <c r="H634" i="21" s="1"/>
  <c r="G635" i="21" s="1"/>
  <c r="L635" i="21" s="1"/>
  <c r="R633" i="21"/>
  <c r="S633" i="21" s="1"/>
  <c r="E177" i="12"/>
  <c r="Q24" i="7"/>
  <c r="T24" i="7"/>
  <c r="U24" i="7" s="1"/>
  <c r="X24" i="7"/>
  <c r="L24" i="7"/>
  <c r="K24" i="7" s="1"/>
  <c r="AA22" i="12" l="1"/>
  <c r="AB22" i="12" s="1"/>
  <c r="Y22" i="12"/>
  <c r="V22" i="12"/>
  <c r="F25" i="7"/>
  <c r="G25" i="7" s="1"/>
  <c r="V24" i="7"/>
  <c r="J24" i="7"/>
  <c r="I24" i="7" s="1"/>
  <c r="F635" i="21"/>
  <c r="W635" i="21" s="1"/>
  <c r="N635" i="21"/>
  <c r="O635" i="21"/>
  <c r="K635" i="21"/>
  <c r="P634" i="21"/>
  <c r="Q634" i="21"/>
  <c r="E178" i="12"/>
  <c r="W24" i="7"/>
  <c r="U22" i="12" l="1"/>
  <c r="T22" i="12" s="1"/>
  <c r="Z22" i="12"/>
  <c r="AC22" i="12"/>
  <c r="AD22" i="12" s="1"/>
  <c r="O25" i="7"/>
  <c r="N25" i="7"/>
  <c r="H25" i="7"/>
  <c r="F26" i="7" s="1"/>
  <c r="G26" i="7" s="1"/>
  <c r="P635" i="21"/>
  <c r="Q635" i="21"/>
  <c r="M634" i="21"/>
  <c r="J634" i="21" s="1"/>
  <c r="I634" i="21" s="1"/>
  <c r="H635" i="21" s="1"/>
  <c r="G636" i="21" s="1"/>
  <c r="L636" i="21" s="1"/>
  <c r="R634" i="21"/>
  <c r="S634" i="21" s="1"/>
  <c r="E179" i="12"/>
  <c r="S22" i="12" l="1"/>
  <c r="M22" i="12" s="1"/>
  <c r="L22" i="12" s="1"/>
  <c r="K22" i="12" s="1"/>
  <c r="P23" i="12" s="1"/>
  <c r="AE22" i="12"/>
  <c r="R25" i="7"/>
  <c r="S25" i="7" s="1"/>
  <c r="V25" i="7"/>
  <c r="P25" i="7"/>
  <c r="Q25" i="7" s="1"/>
  <c r="M25" i="7"/>
  <c r="X25" i="7" s="1"/>
  <c r="Y25" i="7"/>
  <c r="M635" i="21"/>
  <c r="J635" i="21" s="1"/>
  <c r="I635" i="21" s="1"/>
  <c r="H636" i="21" s="1"/>
  <c r="G637" i="21" s="1"/>
  <c r="L637" i="21" s="1"/>
  <c r="R635" i="21"/>
  <c r="S635" i="21" s="1"/>
  <c r="O636" i="21"/>
  <c r="F636" i="21"/>
  <c r="W636" i="21" s="1"/>
  <c r="K636" i="21"/>
  <c r="N636" i="21"/>
  <c r="E180" i="12"/>
  <c r="N26" i="7"/>
  <c r="O26" i="7"/>
  <c r="H22" i="12" l="1"/>
  <c r="F23" i="12" s="1"/>
  <c r="X23" i="12" s="1"/>
  <c r="T25" i="7"/>
  <c r="U25" i="7" s="1"/>
  <c r="L25" i="7"/>
  <c r="K25" i="7" s="1"/>
  <c r="W25" i="7" s="1"/>
  <c r="Q636" i="21"/>
  <c r="P636" i="21"/>
  <c r="F637" i="21"/>
  <c r="W637" i="21" s="1"/>
  <c r="K637" i="21"/>
  <c r="N637" i="21"/>
  <c r="O637" i="21"/>
  <c r="R26" i="7"/>
  <c r="S26" i="7" s="1"/>
  <c r="E181" i="12"/>
  <c r="P26" i="7"/>
  <c r="Q26" i="7" s="1"/>
  <c r="M26" i="7"/>
  <c r="X26" i="7" s="1"/>
  <c r="G23" i="12" l="1"/>
  <c r="W23" i="12"/>
  <c r="V23" i="12" s="1"/>
  <c r="J25" i="7"/>
  <c r="I25" i="7" s="1"/>
  <c r="H26" i="7" s="1"/>
  <c r="Y26" i="7" s="1"/>
  <c r="Q637" i="21"/>
  <c r="P637" i="21"/>
  <c r="M636" i="21"/>
  <c r="J636" i="21" s="1"/>
  <c r="I636" i="21" s="1"/>
  <c r="H637" i="21" s="1"/>
  <c r="G638" i="21" s="1"/>
  <c r="L638" i="21" s="1"/>
  <c r="R636" i="21"/>
  <c r="S636" i="21" s="1"/>
  <c r="L26" i="7"/>
  <c r="K26" i="7" s="1"/>
  <c r="Q23" i="12"/>
  <c r="O23" i="12" s="1"/>
  <c r="N23" i="12" s="1"/>
  <c r="E182" i="12"/>
  <c r="T26" i="7"/>
  <c r="U26" i="7" s="1"/>
  <c r="AA23" i="12" l="1"/>
  <c r="AB23" i="12" s="1"/>
  <c r="Y23" i="12"/>
  <c r="Z23" i="12" s="1"/>
  <c r="V26" i="7"/>
  <c r="F27" i="7"/>
  <c r="O27" i="7" s="1"/>
  <c r="W26" i="7"/>
  <c r="J26" i="7"/>
  <c r="I26" i="7" s="1"/>
  <c r="O638" i="21"/>
  <c r="K638" i="21"/>
  <c r="F638" i="21"/>
  <c r="W638" i="21" s="1"/>
  <c r="N638" i="21"/>
  <c r="M637" i="21"/>
  <c r="J637" i="21" s="1"/>
  <c r="I637" i="21" s="1"/>
  <c r="H638" i="21" s="1"/>
  <c r="G639" i="21" s="1"/>
  <c r="L639" i="21" s="1"/>
  <c r="R637" i="21"/>
  <c r="S637" i="21" s="1"/>
  <c r="U23" i="12"/>
  <c r="T23" i="12" s="1"/>
  <c r="E183" i="12"/>
  <c r="AC23" i="12" l="1"/>
  <c r="AD23" i="12" s="1"/>
  <c r="N27" i="7"/>
  <c r="R27" i="7" s="1"/>
  <c r="S27" i="7" s="1"/>
  <c r="G27" i="7"/>
  <c r="H27" i="7"/>
  <c r="Y27" i="7" s="1"/>
  <c r="K639" i="21"/>
  <c r="O639" i="21"/>
  <c r="F639" i="21"/>
  <c r="W639" i="21" s="1"/>
  <c r="N639" i="21"/>
  <c r="P638" i="21"/>
  <c r="Q638" i="21"/>
  <c r="AE23" i="12"/>
  <c r="E184" i="12"/>
  <c r="V27" i="7" l="1"/>
  <c r="S23" i="12"/>
  <c r="M23" i="12" s="1"/>
  <c r="L23" i="12" s="1"/>
  <c r="K23" i="12" s="1"/>
  <c r="F28" i="7"/>
  <c r="G28" i="7" s="1"/>
  <c r="M27" i="7"/>
  <c r="X27" i="7" s="1"/>
  <c r="P27" i="7"/>
  <c r="Q27" i="7" s="1"/>
  <c r="M638" i="21"/>
  <c r="J638" i="21" s="1"/>
  <c r="I638" i="21" s="1"/>
  <c r="H639" i="21" s="1"/>
  <c r="G640" i="21" s="1"/>
  <c r="L640" i="21" s="1"/>
  <c r="R638" i="21"/>
  <c r="S638" i="21" s="1"/>
  <c r="P639" i="21"/>
  <c r="Q639" i="21"/>
  <c r="E185" i="12"/>
  <c r="N28" i="7" l="1"/>
  <c r="L27" i="7"/>
  <c r="K27" i="7" s="1"/>
  <c r="W27" i="7" s="1"/>
  <c r="O28" i="7"/>
  <c r="T27" i="7"/>
  <c r="U27" i="7" s="1"/>
  <c r="M639" i="21"/>
  <c r="J639" i="21" s="1"/>
  <c r="I639" i="21" s="1"/>
  <c r="H640" i="21" s="1"/>
  <c r="G641" i="21" s="1"/>
  <c r="L641" i="21" s="1"/>
  <c r="R639" i="21"/>
  <c r="S639" i="21" s="1"/>
  <c r="N640" i="21"/>
  <c r="F640" i="21"/>
  <c r="W640" i="21" s="1"/>
  <c r="O640" i="21"/>
  <c r="K640" i="21"/>
  <c r="H23" i="12"/>
  <c r="F24" i="12" s="1"/>
  <c r="P24" i="12"/>
  <c r="E186" i="12"/>
  <c r="P28" i="7" l="1"/>
  <c r="Q28" i="7" s="1"/>
  <c r="R28" i="7"/>
  <c r="S28" i="7" s="1"/>
  <c r="M28" i="7"/>
  <c r="X28" i="7" s="1"/>
  <c r="J27" i="7"/>
  <c r="I27" i="7" s="1"/>
  <c r="H28" i="7" s="1"/>
  <c r="Y28" i="7" s="1"/>
  <c r="Q640" i="21"/>
  <c r="P640" i="21"/>
  <c r="F641" i="21"/>
  <c r="W641" i="21" s="1"/>
  <c r="K641" i="21"/>
  <c r="N641" i="21"/>
  <c r="O641" i="21"/>
  <c r="E187" i="12"/>
  <c r="T28" i="7" l="1"/>
  <c r="U28" i="7" s="1"/>
  <c r="L28" i="7"/>
  <c r="K28" i="7" s="1"/>
  <c r="W28" i="7" s="1"/>
  <c r="V28" i="7"/>
  <c r="F29" i="7"/>
  <c r="N29" i="7" s="1"/>
  <c r="Q641" i="21"/>
  <c r="P641" i="21"/>
  <c r="M640" i="21"/>
  <c r="J640" i="21" s="1"/>
  <c r="I640" i="21" s="1"/>
  <c r="H641" i="21" s="1"/>
  <c r="G642" i="21" s="1"/>
  <c r="L642" i="21" s="1"/>
  <c r="R640" i="21"/>
  <c r="S640" i="21" s="1"/>
  <c r="Q24" i="12"/>
  <c r="O24" i="12" s="1"/>
  <c r="N24" i="12" s="1"/>
  <c r="X24" i="12"/>
  <c r="W24" i="12"/>
  <c r="G24" i="12"/>
  <c r="E188" i="12"/>
  <c r="J28" i="7" l="1"/>
  <c r="I28" i="7" s="1"/>
  <c r="H29" i="7" s="1"/>
  <c r="F30" i="7" s="1"/>
  <c r="N30" i="7" s="1"/>
  <c r="G29" i="7"/>
  <c r="O29" i="7"/>
  <c r="M29" i="7" s="1"/>
  <c r="X29" i="7" s="1"/>
  <c r="N642" i="21"/>
  <c r="F642" i="21"/>
  <c r="W642" i="21" s="1"/>
  <c r="O642" i="21"/>
  <c r="K642" i="21"/>
  <c r="M641" i="21"/>
  <c r="J641" i="21" s="1"/>
  <c r="I641" i="21" s="1"/>
  <c r="H642" i="21" s="1"/>
  <c r="G643" i="21" s="1"/>
  <c r="L643" i="21" s="1"/>
  <c r="R641" i="21"/>
  <c r="S641" i="21" s="1"/>
  <c r="Y24" i="12"/>
  <c r="AA24" i="12"/>
  <c r="AB24" i="12" s="1"/>
  <c r="V24" i="12"/>
  <c r="E189" i="12"/>
  <c r="O30" i="7" l="1"/>
  <c r="M30" i="7" s="1"/>
  <c r="L30" i="7" s="1"/>
  <c r="K30" i="7" s="1"/>
  <c r="G30" i="7"/>
  <c r="V29" i="7"/>
  <c r="Y29" i="7"/>
  <c r="L29" i="7"/>
  <c r="K29" i="7" s="1"/>
  <c r="W29" i="7" s="1"/>
  <c r="R29" i="7"/>
  <c r="S29" i="7" s="1"/>
  <c r="P29" i="7"/>
  <c r="Q29" i="7" s="1"/>
  <c r="N643" i="21"/>
  <c r="O643" i="21"/>
  <c r="F643" i="21"/>
  <c r="W643" i="21" s="1"/>
  <c r="K643" i="21"/>
  <c r="P642" i="21"/>
  <c r="Q642" i="21"/>
  <c r="U24" i="12"/>
  <c r="T24" i="12" s="1"/>
  <c r="AC24" i="12"/>
  <c r="AD24" i="12" s="1"/>
  <c r="Z24" i="12"/>
  <c r="E190" i="12"/>
  <c r="R30" i="7" l="1"/>
  <c r="S30" i="7" s="1"/>
  <c r="X30" i="7"/>
  <c r="P30" i="7"/>
  <c r="T30" i="7" s="1"/>
  <c r="U30" i="7" s="1"/>
  <c r="T29" i="7"/>
  <c r="U29" i="7" s="1"/>
  <c r="S24" i="12"/>
  <c r="P643" i="21"/>
  <c r="Q643" i="21"/>
  <c r="M642" i="21"/>
  <c r="J642" i="21" s="1"/>
  <c r="I642" i="21" s="1"/>
  <c r="H643" i="21" s="1"/>
  <c r="G644" i="21" s="1"/>
  <c r="L644" i="21" s="1"/>
  <c r="R642" i="21"/>
  <c r="S642" i="21" s="1"/>
  <c r="AE24" i="12"/>
  <c r="E191" i="12"/>
  <c r="W30" i="7"/>
  <c r="Q30" i="7" l="1"/>
  <c r="J29" i="7"/>
  <c r="I29" i="7" s="1"/>
  <c r="H30" i="7" s="1"/>
  <c r="Y30" i="7" s="1"/>
  <c r="J30" i="7"/>
  <c r="I30" i="7" s="1"/>
  <c r="F644" i="21"/>
  <c r="W644" i="21" s="1"/>
  <c r="K644" i="21"/>
  <c r="N644" i="21"/>
  <c r="O644" i="21"/>
  <c r="M643" i="21"/>
  <c r="J643" i="21" s="1"/>
  <c r="I643" i="21" s="1"/>
  <c r="H644" i="21" s="1"/>
  <c r="G645" i="21" s="1"/>
  <c r="L645" i="21" s="1"/>
  <c r="R643" i="21"/>
  <c r="S643" i="21" s="1"/>
  <c r="M24" i="12"/>
  <c r="L24" i="12" s="1"/>
  <c r="K24" i="12" s="1"/>
  <c r="E192" i="12"/>
  <c r="F31" i="7" l="1"/>
  <c r="N31" i="7" s="1"/>
  <c r="V30" i="7"/>
  <c r="F645" i="21"/>
  <c r="W645" i="21" s="1"/>
  <c r="O645" i="21"/>
  <c r="N645" i="21"/>
  <c r="K645" i="21"/>
  <c r="P644" i="21"/>
  <c r="Q644" i="21"/>
  <c r="H24" i="12"/>
  <c r="F25" i="12" s="1"/>
  <c r="P25" i="12"/>
  <c r="E193" i="12"/>
  <c r="H31" i="7" l="1"/>
  <c r="Y31" i="7" s="1"/>
  <c r="G31" i="7"/>
  <c r="O31" i="7"/>
  <c r="M31" i="7" s="1"/>
  <c r="L31" i="7" s="1"/>
  <c r="K31" i="7" s="1"/>
  <c r="M644" i="21"/>
  <c r="J644" i="21" s="1"/>
  <c r="I644" i="21" s="1"/>
  <c r="H645" i="21" s="1"/>
  <c r="G646" i="21" s="1"/>
  <c r="L646" i="21" s="1"/>
  <c r="R644" i="21"/>
  <c r="S644" i="21" s="1"/>
  <c r="Q645" i="21"/>
  <c r="P645" i="21"/>
  <c r="E194" i="12"/>
  <c r="P31" i="7" l="1"/>
  <c r="Q31" i="7" s="1"/>
  <c r="R31" i="7"/>
  <c r="S31" i="7" s="1"/>
  <c r="X31" i="7"/>
  <c r="V31" i="7"/>
  <c r="F32" i="7"/>
  <c r="G32" i="7" s="1"/>
  <c r="M645" i="21"/>
  <c r="J645" i="21" s="1"/>
  <c r="I645" i="21" s="1"/>
  <c r="H646" i="21" s="1"/>
  <c r="G647" i="21" s="1"/>
  <c r="L647" i="21" s="1"/>
  <c r="R645" i="21"/>
  <c r="S645" i="21" s="1"/>
  <c r="K646" i="21"/>
  <c r="F646" i="21"/>
  <c r="W646" i="21" s="1"/>
  <c r="O646" i="21"/>
  <c r="N646" i="21"/>
  <c r="G25" i="12"/>
  <c r="Q25" i="12"/>
  <c r="O25" i="12" s="1"/>
  <c r="N25" i="12" s="1"/>
  <c r="W25" i="12"/>
  <c r="X25" i="12"/>
  <c r="E195" i="12"/>
  <c r="W31" i="7"/>
  <c r="T31" i="7" l="1"/>
  <c r="U31" i="7" s="1"/>
  <c r="N32" i="7"/>
  <c r="O32" i="7"/>
  <c r="M32" i="7" s="1"/>
  <c r="L32" i="7" s="1"/>
  <c r="K32" i="7" s="1"/>
  <c r="P646" i="21"/>
  <c r="Q646" i="21"/>
  <c r="K647" i="21"/>
  <c r="F647" i="21"/>
  <c r="W647" i="21" s="1"/>
  <c r="N647" i="21"/>
  <c r="O647" i="21"/>
  <c r="Y25" i="12"/>
  <c r="AA25" i="12"/>
  <c r="AB25" i="12" s="1"/>
  <c r="V25" i="12"/>
  <c r="E196" i="12"/>
  <c r="P32" i="7" l="1"/>
  <c r="Q32" i="7" s="1"/>
  <c r="R32" i="7"/>
  <c r="S32" i="7" s="1"/>
  <c r="J31" i="7"/>
  <c r="I31" i="7" s="1"/>
  <c r="H32" i="7" s="1"/>
  <c r="Y32" i="7" s="1"/>
  <c r="W32" i="7"/>
  <c r="X32" i="7"/>
  <c r="T32" i="7"/>
  <c r="U32" i="7" s="1"/>
  <c r="M646" i="21"/>
  <c r="J646" i="21" s="1"/>
  <c r="I646" i="21" s="1"/>
  <c r="H647" i="21" s="1"/>
  <c r="G648" i="21" s="1"/>
  <c r="L648" i="21" s="1"/>
  <c r="R646" i="21"/>
  <c r="S646" i="21" s="1"/>
  <c r="P647" i="21"/>
  <c r="Q647" i="21"/>
  <c r="U25" i="12"/>
  <c r="T25" i="12" s="1"/>
  <c r="AC25" i="12"/>
  <c r="AD25" i="12" s="1"/>
  <c r="Z25" i="12"/>
  <c r="E197" i="12"/>
  <c r="V32" i="7" l="1"/>
  <c r="F33" i="7"/>
  <c r="N33" i="7" s="1"/>
  <c r="S25" i="12"/>
  <c r="J32" i="7"/>
  <c r="I32" i="7" s="1"/>
  <c r="H33" i="7" s="1"/>
  <c r="Y33" i="7" s="1"/>
  <c r="G33" i="7"/>
  <c r="O33" i="7"/>
  <c r="R33" i="7" s="1"/>
  <c r="S33" i="7" s="1"/>
  <c r="F648" i="21"/>
  <c r="W648" i="21" s="1"/>
  <c r="K648" i="21"/>
  <c r="O648" i="21"/>
  <c r="N648" i="21"/>
  <c r="M647" i="21"/>
  <c r="J647" i="21" s="1"/>
  <c r="I647" i="21" s="1"/>
  <c r="H648" i="21" s="1"/>
  <c r="G649" i="21" s="1"/>
  <c r="L649" i="21" s="1"/>
  <c r="R647" i="21"/>
  <c r="S647" i="21" s="1"/>
  <c r="AE25" i="12"/>
  <c r="E198" i="12"/>
  <c r="M33" i="7" l="1"/>
  <c r="X33" i="7" s="1"/>
  <c r="P33" i="7"/>
  <c r="T33" i="7" s="1"/>
  <c r="U33" i="7" s="1"/>
  <c r="V33" i="7"/>
  <c r="F34" i="7"/>
  <c r="G34" i="7" s="1"/>
  <c r="F649" i="21"/>
  <c r="W649" i="21" s="1"/>
  <c r="K649" i="21"/>
  <c r="N649" i="21"/>
  <c r="O649" i="21"/>
  <c r="P648" i="21"/>
  <c r="Q648" i="21"/>
  <c r="M25" i="12"/>
  <c r="L25" i="12" s="1"/>
  <c r="K25" i="12" s="1"/>
  <c r="E199" i="12"/>
  <c r="Q33" i="7" l="1"/>
  <c r="L33" i="7"/>
  <c r="K33" i="7" s="1"/>
  <c r="O34" i="7"/>
  <c r="N34" i="7"/>
  <c r="M648" i="21"/>
  <c r="J648" i="21" s="1"/>
  <c r="I648" i="21" s="1"/>
  <c r="H649" i="21" s="1"/>
  <c r="G650" i="21" s="1"/>
  <c r="L650" i="21" s="1"/>
  <c r="R648" i="21"/>
  <c r="S648" i="21" s="1"/>
  <c r="P649" i="21"/>
  <c r="Q649" i="21"/>
  <c r="H25" i="12"/>
  <c r="F26" i="12" s="1"/>
  <c r="P26" i="12"/>
  <c r="E200" i="12"/>
  <c r="P34" i="7" l="1"/>
  <c r="Q34" i="7" s="1"/>
  <c r="J33" i="7"/>
  <c r="I33" i="7" s="1"/>
  <c r="H34" i="7" s="1"/>
  <c r="Y34" i="7" s="1"/>
  <c r="R34" i="7"/>
  <c r="S34" i="7" s="1"/>
  <c r="W33" i="7"/>
  <c r="M34" i="7"/>
  <c r="X34" i="7" s="1"/>
  <c r="M649" i="21"/>
  <c r="J649" i="21" s="1"/>
  <c r="I649" i="21" s="1"/>
  <c r="H650" i="21" s="1"/>
  <c r="G651" i="21" s="1"/>
  <c r="L651" i="21" s="1"/>
  <c r="R649" i="21"/>
  <c r="S649" i="21" s="1"/>
  <c r="F650" i="21"/>
  <c r="W650" i="21" s="1"/>
  <c r="K650" i="21"/>
  <c r="N650" i="21"/>
  <c r="O650" i="21"/>
  <c r="E201" i="12"/>
  <c r="T34" i="7" l="1"/>
  <c r="U34" i="7" s="1"/>
  <c r="V34" i="7"/>
  <c r="F35" i="7"/>
  <c r="G35" i="7" s="1"/>
  <c r="L34" i="7"/>
  <c r="K34" i="7" s="1"/>
  <c r="Q650" i="21"/>
  <c r="P650" i="21"/>
  <c r="N651" i="21"/>
  <c r="O651" i="21"/>
  <c r="F651" i="21"/>
  <c r="W651" i="21" s="1"/>
  <c r="K651" i="21"/>
  <c r="Q26" i="12"/>
  <c r="O26" i="12" s="1"/>
  <c r="N26" i="12" s="1"/>
  <c r="G26" i="12"/>
  <c r="W26" i="12"/>
  <c r="X26" i="12"/>
  <c r="E202" i="12"/>
  <c r="O35" i="7" l="1"/>
  <c r="N35" i="7"/>
  <c r="W34" i="7"/>
  <c r="J34" i="7"/>
  <c r="I34" i="7" s="1"/>
  <c r="H35" i="7" s="1"/>
  <c r="Y35" i="7" s="1"/>
  <c r="Q651" i="21"/>
  <c r="P651" i="21"/>
  <c r="M650" i="21"/>
  <c r="J650" i="21" s="1"/>
  <c r="I650" i="21" s="1"/>
  <c r="H651" i="21" s="1"/>
  <c r="G652" i="21" s="1"/>
  <c r="L652" i="21" s="1"/>
  <c r="R650" i="21"/>
  <c r="S650" i="21" s="1"/>
  <c r="V26" i="12"/>
  <c r="Y26" i="12"/>
  <c r="AA26" i="12"/>
  <c r="AB26" i="12" s="1"/>
  <c r="E203" i="12"/>
  <c r="M35" i="7" l="1"/>
  <c r="L35" i="7" s="1"/>
  <c r="K35" i="7" s="1"/>
  <c r="P35" i="7"/>
  <c r="Q35" i="7" s="1"/>
  <c r="R35" i="7"/>
  <c r="S35" i="7" s="1"/>
  <c r="V35" i="7"/>
  <c r="F36" i="7"/>
  <c r="N36" i="7" s="1"/>
  <c r="K652" i="21"/>
  <c r="N652" i="21"/>
  <c r="O652" i="21"/>
  <c r="F652" i="21"/>
  <c r="W652" i="21" s="1"/>
  <c r="M651" i="21"/>
  <c r="J651" i="21" s="1"/>
  <c r="I651" i="21" s="1"/>
  <c r="H652" i="21" s="1"/>
  <c r="G653" i="21" s="1"/>
  <c r="L653" i="21" s="1"/>
  <c r="R651" i="21"/>
  <c r="S651" i="21" s="1"/>
  <c r="Z26" i="12"/>
  <c r="AC26" i="12"/>
  <c r="AD26" i="12" s="1"/>
  <c r="U26" i="12"/>
  <c r="T26" i="12" s="1"/>
  <c r="S26" i="12" s="1"/>
  <c r="E204" i="12"/>
  <c r="X35" i="7" l="1"/>
  <c r="T35" i="7"/>
  <c r="U35" i="7" s="1"/>
  <c r="O36" i="7"/>
  <c r="R36" i="7" s="1"/>
  <c r="S36" i="7" s="1"/>
  <c r="G36" i="7"/>
  <c r="J35" i="7"/>
  <c r="I35" i="7" s="1"/>
  <c r="H36" i="7" s="1"/>
  <c r="Y36" i="7" s="1"/>
  <c r="K653" i="21"/>
  <c r="O653" i="21"/>
  <c r="F653" i="21"/>
  <c r="W653" i="21" s="1"/>
  <c r="N653" i="21"/>
  <c r="P652" i="21"/>
  <c r="Q652" i="21"/>
  <c r="AE26" i="12"/>
  <c r="E205" i="12"/>
  <c r="W35" i="7"/>
  <c r="P36" i="7" l="1"/>
  <c r="Q36" i="7" s="1"/>
  <c r="M36" i="7"/>
  <c r="X36" i="7" s="1"/>
  <c r="M652" i="21"/>
  <c r="J652" i="21" s="1"/>
  <c r="I652" i="21" s="1"/>
  <c r="H653" i="21" s="1"/>
  <c r="G654" i="21" s="1"/>
  <c r="L654" i="21" s="1"/>
  <c r="R652" i="21"/>
  <c r="S652" i="21" s="1"/>
  <c r="P653" i="21"/>
  <c r="Q653" i="21"/>
  <c r="M26" i="12"/>
  <c r="L26" i="12" s="1"/>
  <c r="K26" i="12" s="1"/>
  <c r="E206" i="12"/>
  <c r="V36" i="7"/>
  <c r="F37" i="7"/>
  <c r="L36" i="7" l="1"/>
  <c r="K36" i="7" s="1"/>
  <c r="W36" i="7" s="1"/>
  <c r="T36" i="7"/>
  <c r="U36" i="7" s="1"/>
  <c r="M653" i="21"/>
  <c r="J653" i="21" s="1"/>
  <c r="I653" i="21" s="1"/>
  <c r="H654" i="21" s="1"/>
  <c r="G655" i="21" s="1"/>
  <c r="L655" i="21" s="1"/>
  <c r="R653" i="21"/>
  <c r="S653" i="21" s="1"/>
  <c r="K654" i="21"/>
  <c r="N654" i="21"/>
  <c r="O654" i="21"/>
  <c r="F654" i="21"/>
  <c r="W654" i="21" s="1"/>
  <c r="P27" i="12"/>
  <c r="H26" i="12"/>
  <c r="F27" i="12" s="1"/>
  <c r="E207" i="12"/>
  <c r="N37" i="7"/>
  <c r="G37" i="7"/>
  <c r="O37" i="7"/>
  <c r="J36" i="7" l="1"/>
  <c r="I36" i="7" s="1"/>
  <c r="H37" i="7" s="1"/>
  <c r="Y37" i="7" s="1"/>
  <c r="Q654" i="21"/>
  <c r="P654" i="21"/>
  <c r="F655" i="21"/>
  <c r="W655" i="21" s="1"/>
  <c r="K655" i="21"/>
  <c r="O655" i="21"/>
  <c r="N655" i="21"/>
  <c r="R37" i="7"/>
  <c r="S37" i="7" s="1"/>
  <c r="E208" i="12"/>
  <c r="P37" i="7"/>
  <c r="M37" i="7"/>
  <c r="F38" i="7" l="1"/>
  <c r="N38" i="7" s="1"/>
  <c r="V37" i="7"/>
  <c r="P655" i="21"/>
  <c r="Q655" i="21"/>
  <c r="M654" i="21"/>
  <c r="J654" i="21" s="1"/>
  <c r="I654" i="21" s="1"/>
  <c r="H655" i="21" s="1"/>
  <c r="G656" i="21" s="1"/>
  <c r="L656" i="21" s="1"/>
  <c r="R654" i="21"/>
  <c r="S654" i="21" s="1"/>
  <c r="Q27" i="12"/>
  <c r="O27" i="12" s="1"/>
  <c r="N27" i="12" s="1"/>
  <c r="W27" i="12"/>
  <c r="X27" i="12"/>
  <c r="G27" i="12"/>
  <c r="E209" i="12"/>
  <c r="T37" i="7"/>
  <c r="U37" i="7" s="1"/>
  <c r="Q37" i="7"/>
  <c r="X37" i="7"/>
  <c r="L37" i="7"/>
  <c r="K37" i="7" s="1"/>
  <c r="G38" i="7" l="1"/>
  <c r="O38" i="7"/>
  <c r="P38" i="7" s="1"/>
  <c r="Q38" i="7" s="1"/>
  <c r="J37" i="7"/>
  <c r="I37" i="7" s="1"/>
  <c r="H38" i="7" s="1"/>
  <c r="Y38" i="7" s="1"/>
  <c r="N656" i="21"/>
  <c r="F656" i="21"/>
  <c r="W656" i="21" s="1"/>
  <c r="K656" i="21"/>
  <c r="O656" i="21"/>
  <c r="M655" i="21"/>
  <c r="J655" i="21" s="1"/>
  <c r="I655" i="21" s="1"/>
  <c r="H656" i="21" s="1"/>
  <c r="G657" i="21" s="1"/>
  <c r="L657" i="21" s="1"/>
  <c r="R655" i="21"/>
  <c r="S655" i="21" s="1"/>
  <c r="Y27" i="12"/>
  <c r="AA27" i="12"/>
  <c r="AB27" i="12" s="1"/>
  <c r="V27" i="12"/>
  <c r="E210" i="12"/>
  <c r="W37" i="7"/>
  <c r="M38" i="7" l="1"/>
  <c r="L38" i="7" s="1"/>
  <c r="K38" i="7" s="1"/>
  <c r="W38" i="7" s="1"/>
  <c r="R38" i="7"/>
  <c r="S38" i="7" s="1"/>
  <c r="P656" i="21"/>
  <c r="Q656" i="21"/>
  <c r="F657" i="21"/>
  <c r="W657" i="21" s="1"/>
  <c r="N657" i="21"/>
  <c r="O657" i="21"/>
  <c r="K657" i="21"/>
  <c r="U27" i="12"/>
  <c r="T27" i="12" s="1"/>
  <c r="Z27" i="12"/>
  <c r="AC27" i="12"/>
  <c r="AD27" i="12" s="1"/>
  <c r="E211" i="12"/>
  <c r="V38" i="7"/>
  <c r="F39" i="7"/>
  <c r="X38" i="7" l="1"/>
  <c r="S27" i="12"/>
  <c r="T38" i="7"/>
  <c r="U38" i="7" s="1"/>
  <c r="P657" i="21"/>
  <c r="Q657" i="21"/>
  <c r="M656" i="21"/>
  <c r="J656" i="21" s="1"/>
  <c r="I656" i="21" s="1"/>
  <c r="H657" i="21" s="1"/>
  <c r="G658" i="21" s="1"/>
  <c r="L658" i="21" s="1"/>
  <c r="R656" i="21"/>
  <c r="S656" i="21" s="1"/>
  <c r="AE27" i="12"/>
  <c r="E212" i="12"/>
  <c r="G39" i="7"/>
  <c r="O39" i="7"/>
  <c r="N39" i="7"/>
  <c r="J38" i="7" l="1"/>
  <c r="I38" i="7" s="1"/>
  <c r="H39" i="7" s="1"/>
  <c r="Y39" i="7" s="1"/>
  <c r="R39" i="7"/>
  <c r="S39" i="7" s="1"/>
  <c r="K658" i="21"/>
  <c r="N658" i="21"/>
  <c r="O658" i="21"/>
  <c r="F658" i="21"/>
  <c r="W658" i="21" s="1"/>
  <c r="M657" i="21"/>
  <c r="J657" i="21" s="1"/>
  <c r="I657" i="21" s="1"/>
  <c r="H658" i="21" s="1"/>
  <c r="G659" i="21" s="1"/>
  <c r="L659" i="21" s="1"/>
  <c r="R657" i="21"/>
  <c r="S657" i="21" s="1"/>
  <c r="M27" i="12"/>
  <c r="L27" i="12" s="1"/>
  <c r="K27" i="12" s="1"/>
  <c r="E213" i="12"/>
  <c r="P39" i="7"/>
  <c r="M39" i="7"/>
  <c r="V39" i="7" l="1"/>
  <c r="F40" i="7"/>
  <c r="N40" i="7" s="1"/>
  <c r="F659" i="21"/>
  <c r="W659" i="21" s="1"/>
  <c r="K659" i="21"/>
  <c r="O659" i="21"/>
  <c r="N659" i="21"/>
  <c r="P658" i="21"/>
  <c r="Q658" i="21"/>
  <c r="H27" i="12"/>
  <c r="F28" i="12" s="1"/>
  <c r="P28" i="12"/>
  <c r="E214" i="12"/>
  <c r="T39" i="7"/>
  <c r="U39" i="7" s="1"/>
  <c r="Q39" i="7"/>
  <c r="X39" i="7"/>
  <c r="L39" i="7"/>
  <c r="K39" i="7" s="1"/>
  <c r="G40" i="7" l="1"/>
  <c r="J39" i="7"/>
  <c r="I39" i="7" s="1"/>
  <c r="H40" i="7" s="1"/>
  <c r="Y40" i="7" s="1"/>
  <c r="O40" i="7"/>
  <c r="P40" i="7" s="1"/>
  <c r="Q40" i="7" s="1"/>
  <c r="M658" i="21"/>
  <c r="J658" i="21" s="1"/>
  <c r="I658" i="21" s="1"/>
  <c r="H659" i="21" s="1"/>
  <c r="G660" i="21" s="1"/>
  <c r="L660" i="21" s="1"/>
  <c r="R658" i="21"/>
  <c r="S658" i="21" s="1"/>
  <c r="P659" i="21"/>
  <c r="Q659" i="21"/>
  <c r="E215" i="12"/>
  <c r="W39" i="7"/>
  <c r="R40" i="7" l="1"/>
  <c r="S40" i="7" s="1"/>
  <c r="M40" i="7"/>
  <c r="X40" i="7" s="1"/>
  <c r="K660" i="21"/>
  <c r="N660" i="21"/>
  <c r="F660" i="21"/>
  <c r="W660" i="21" s="1"/>
  <c r="O660" i="21"/>
  <c r="M659" i="21"/>
  <c r="J659" i="21" s="1"/>
  <c r="I659" i="21" s="1"/>
  <c r="H660" i="21" s="1"/>
  <c r="G661" i="21" s="1"/>
  <c r="L661" i="21" s="1"/>
  <c r="R659" i="21"/>
  <c r="S659" i="21" s="1"/>
  <c r="X28" i="12"/>
  <c r="Q28" i="12"/>
  <c r="O28" i="12" s="1"/>
  <c r="N28" i="12" s="1"/>
  <c r="G28" i="12"/>
  <c r="W28" i="12"/>
  <c r="E216" i="12"/>
  <c r="V40" i="7"/>
  <c r="F41" i="7"/>
  <c r="L40" i="7" l="1"/>
  <c r="K40" i="7" s="1"/>
  <c r="W40" i="7" s="1"/>
  <c r="T40" i="7"/>
  <c r="U40" i="7" s="1"/>
  <c r="P660" i="21"/>
  <c r="Q660" i="21"/>
  <c r="O661" i="21"/>
  <c r="F661" i="21"/>
  <c r="W661" i="21" s="1"/>
  <c r="K661" i="21"/>
  <c r="N661" i="21"/>
  <c r="AA28" i="12"/>
  <c r="AB28" i="12" s="1"/>
  <c r="Y28" i="12"/>
  <c r="V28" i="12"/>
  <c r="E217" i="12"/>
  <c r="N41" i="7"/>
  <c r="G41" i="7"/>
  <c r="O41" i="7"/>
  <c r="J40" i="7" l="1"/>
  <c r="I40" i="7" s="1"/>
  <c r="H41" i="7" s="1"/>
  <c r="Y41" i="7" s="1"/>
  <c r="M660" i="21"/>
  <c r="J660" i="21" s="1"/>
  <c r="I660" i="21" s="1"/>
  <c r="H661" i="21" s="1"/>
  <c r="G662" i="21" s="1"/>
  <c r="L662" i="21" s="1"/>
  <c r="R660" i="21"/>
  <c r="S660" i="21" s="1"/>
  <c r="P661" i="21"/>
  <c r="Q661" i="21"/>
  <c r="R41" i="7"/>
  <c r="S41" i="7" s="1"/>
  <c r="U28" i="12"/>
  <c r="T28" i="12" s="1"/>
  <c r="AC28" i="12"/>
  <c r="AD28" i="12" s="1"/>
  <c r="Z28" i="12"/>
  <c r="E218" i="12"/>
  <c r="P41" i="7"/>
  <c r="M41" i="7"/>
  <c r="F42" i="7" l="1"/>
  <c r="N42" i="7" s="1"/>
  <c r="V41" i="7"/>
  <c r="S28" i="12"/>
  <c r="M661" i="21"/>
  <c r="J661" i="21" s="1"/>
  <c r="I661" i="21" s="1"/>
  <c r="H662" i="21" s="1"/>
  <c r="G663" i="21" s="1"/>
  <c r="L663" i="21" s="1"/>
  <c r="R661" i="21"/>
  <c r="S661" i="21" s="1"/>
  <c r="N662" i="21"/>
  <c r="O662" i="21"/>
  <c r="F662" i="21"/>
  <c r="W662" i="21" s="1"/>
  <c r="K662" i="21"/>
  <c r="AE28" i="12"/>
  <c r="E219" i="12"/>
  <c r="L41" i="7"/>
  <c r="K41" i="7" s="1"/>
  <c r="X41" i="7"/>
  <c r="Q41" i="7"/>
  <c r="T41" i="7"/>
  <c r="U41" i="7" s="1"/>
  <c r="O42" i="7" l="1"/>
  <c r="P42" i="7" s="1"/>
  <c r="Q42" i="7" s="1"/>
  <c r="G42" i="7"/>
  <c r="J41" i="7"/>
  <c r="I41" i="7" s="1"/>
  <c r="H42" i="7" s="1"/>
  <c r="Y42" i="7" s="1"/>
  <c r="Q662" i="21"/>
  <c r="P662" i="21"/>
  <c r="N663" i="21"/>
  <c r="O663" i="21"/>
  <c r="K663" i="21"/>
  <c r="F663" i="21"/>
  <c r="W663" i="21" s="1"/>
  <c r="M28" i="12"/>
  <c r="L28" i="12" s="1"/>
  <c r="K28" i="12" s="1"/>
  <c r="E220" i="12"/>
  <c r="W41" i="7"/>
  <c r="M42" i="7" l="1"/>
  <c r="L42" i="7" s="1"/>
  <c r="K42" i="7" s="1"/>
  <c r="W42" i="7" s="1"/>
  <c r="R42" i="7"/>
  <c r="S42" i="7" s="1"/>
  <c r="Q663" i="21"/>
  <c r="P663" i="21"/>
  <c r="M662" i="21"/>
  <c r="J662" i="21" s="1"/>
  <c r="I662" i="21" s="1"/>
  <c r="H663" i="21" s="1"/>
  <c r="G664" i="21" s="1"/>
  <c r="L664" i="21" s="1"/>
  <c r="R662" i="21"/>
  <c r="S662" i="21" s="1"/>
  <c r="H28" i="12"/>
  <c r="F29" i="12" s="1"/>
  <c r="P29" i="12"/>
  <c r="E221" i="12"/>
  <c r="V42" i="7"/>
  <c r="F43" i="7"/>
  <c r="T42" i="7" l="1"/>
  <c r="U42" i="7" s="1"/>
  <c r="X42" i="7"/>
  <c r="K664" i="21"/>
  <c r="F664" i="21"/>
  <c r="W664" i="21" s="1"/>
  <c r="O664" i="21"/>
  <c r="N664" i="21"/>
  <c r="M663" i="21"/>
  <c r="J663" i="21" s="1"/>
  <c r="I663" i="21" s="1"/>
  <c r="H664" i="21" s="1"/>
  <c r="G665" i="21" s="1"/>
  <c r="L665" i="21" s="1"/>
  <c r="R663" i="21"/>
  <c r="S663" i="21" s="1"/>
  <c r="E222" i="12"/>
  <c r="O43" i="7"/>
  <c r="G43" i="7"/>
  <c r="N43" i="7"/>
  <c r="J42" i="7" l="1"/>
  <c r="I42" i="7" s="1"/>
  <c r="H43" i="7" s="1"/>
  <c r="Y43" i="7" s="1"/>
  <c r="Q664" i="21"/>
  <c r="P664" i="21"/>
  <c r="F665" i="21"/>
  <c r="W665" i="21" s="1"/>
  <c r="K665" i="21"/>
  <c r="N665" i="21"/>
  <c r="O665" i="21"/>
  <c r="R43" i="7"/>
  <c r="S43" i="7" s="1"/>
  <c r="W29" i="12"/>
  <c r="Q29" i="12"/>
  <c r="O29" i="12" s="1"/>
  <c r="N29" i="12" s="1"/>
  <c r="G29" i="12"/>
  <c r="X29" i="12"/>
  <c r="E223" i="12"/>
  <c r="P43" i="7"/>
  <c r="M43" i="7"/>
  <c r="V43" i="7" l="1"/>
  <c r="F44" i="7"/>
  <c r="O44" i="7" s="1"/>
  <c r="Q665" i="21"/>
  <c r="P665" i="21"/>
  <c r="M664" i="21"/>
  <c r="J664" i="21" s="1"/>
  <c r="I664" i="21" s="1"/>
  <c r="H665" i="21" s="1"/>
  <c r="G666" i="21" s="1"/>
  <c r="L666" i="21" s="1"/>
  <c r="R664" i="21"/>
  <c r="S664" i="21" s="1"/>
  <c r="V29" i="12"/>
  <c r="AA29" i="12"/>
  <c r="AB29" i="12" s="1"/>
  <c r="Y29" i="12"/>
  <c r="E224" i="12"/>
  <c r="X43" i="7"/>
  <c r="L43" i="7"/>
  <c r="K43" i="7" s="1"/>
  <c r="Q43" i="7"/>
  <c r="T43" i="7"/>
  <c r="U43" i="7" s="1"/>
  <c r="N44" i="7" l="1"/>
  <c r="P44" i="7" s="1"/>
  <c r="Q44" i="7" s="1"/>
  <c r="G44" i="7"/>
  <c r="J43" i="7"/>
  <c r="I43" i="7" s="1"/>
  <c r="H44" i="7" s="1"/>
  <c r="K666" i="21"/>
  <c r="N666" i="21"/>
  <c r="O666" i="21"/>
  <c r="F666" i="21"/>
  <c r="W666" i="21" s="1"/>
  <c r="M665" i="21"/>
  <c r="J665" i="21" s="1"/>
  <c r="I665" i="21" s="1"/>
  <c r="H666" i="21" s="1"/>
  <c r="G667" i="21" s="1"/>
  <c r="L667" i="21" s="1"/>
  <c r="R665" i="21"/>
  <c r="S665" i="21" s="1"/>
  <c r="AC29" i="12"/>
  <c r="AD29" i="12" s="1"/>
  <c r="Z29" i="12"/>
  <c r="U29" i="12"/>
  <c r="T29" i="12" s="1"/>
  <c r="S29" i="12" s="1"/>
  <c r="E225" i="12"/>
  <c r="W43" i="7"/>
  <c r="M44" i="7" l="1"/>
  <c r="X44" i="7" s="1"/>
  <c r="R44" i="7"/>
  <c r="S44" i="7" s="1"/>
  <c r="Y44" i="7"/>
  <c r="F45" i="7"/>
  <c r="O667" i="21"/>
  <c r="K667" i="21"/>
  <c r="F667" i="21"/>
  <c r="W667" i="21" s="1"/>
  <c r="N667" i="21"/>
  <c r="P666" i="21"/>
  <c r="Q666" i="21"/>
  <c r="AE29" i="12"/>
  <c r="E226" i="12"/>
  <c r="V44" i="7"/>
  <c r="T44" i="7" l="1"/>
  <c r="U44" i="7" s="1"/>
  <c r="L44" i="7"/>
  <c r="K44" i="7" s="1"/>
  <c r="W44" i="7" s="1"/>
  <c r="G45" i="7"/>
  <c r="N45" i="7"/>
  <c r="O45" i="7"/>
  <c r="M666" i="21"/>
  <c r="J666" i="21" s="1"/>
  <c r="I666" i="21" s="1"/>
  <c r="H667" i="21" s="1"/>
  <c r="G668" i="21" s="1"/>
  <c r="L668" i="21" s="1"/>
  <c r="R666" i="21"/>
  <c r="S666" i="21" s="1"/>
  <c r="Q667" i="21"/>
  <c r="P667" i="21"/>
  <c r="M29" i="12"/>
  <c r="L29" i="12" s="1"/>
  <c r="K29" i="12" s="1"/>
  <c r="E227" i="12"/>
  <c r="J44" i="7" l="1"/>
  <c r="I44" i="7" s="1"/>
  <c r="H45" i="7" s="1"/>
  <c r="V45" i="7" s="1"/>
  <c r="M45" i="7"/>
  <c r="P45" i="7"/>
  <c r="R45" i="7"/>
  <c r="S45" i="7" s="1"/>
  <c r="M667" i="21"/>
  <c r="J667" i="21" s="1"/>
  <c r="I667" i="21" s="1"/>
  <c r="H668" i="21" s="1"/>
  <c r="G669" i="21" s="1"/>
  <c r="L669" i="21" s="1"/>
  <c r="R667" i="21"/>
  <c r="S667" i="21" s="1"/>
  <c r="N668" i="21"/>
  <c r="K668" i="21"/>
  <c r="F668" i="21"/>
  <c r="W668" i="21" s="1"/>
  <c r="O668" i="21"/>
  <c r="H29" i="12"/>
  <c r="F30" i="12" s="1"/>
  <c r="P30" i="12"/>
  <c r="E228" i="12"/>
  <c r="F46" i="7" l="1"/>
  <c r="G46" i="7" s="1"/>
  <c r="Y45" i="7"/>
  <c r="T45" i="7"/>
  <c r="U45" i="7" s="1"/>
  <c r="Q45" i="7"/>
  <c r="X45" i="7"/>
  <c r="L45" i="7"/>
  <c r="K45" i="7" s="1"/>
  <c r="P668" i="21"/>
  <c r="Q668" i="21"/>
  <c r="O669" i="21"/>
  <c r="N669" i="21"/>
  <c r="K669" i="21"/>
  <c r="F669" i="21"/>
  <c r="W669" i="21" s="1"/>
  <c r="E229" i="12"/>
  <c r="O46" i="7" l="1"/>
  <c r="N46" i="7"/>
  <c r="J45" i="7"/>
  <c r="W45" i="7"/>
  <c r="I45" i="7"/>
  <c r="H46" i="7" s="1"/>
  <c r="P669" i="21"/>
  <c r="Q669" i="21"/>
  <c r="M668" i="21"/>
  <c r="J668" i="21" s="1"/>
  <c r="I668" i="21" s="1"/>
  <c r="H669" i="21" s="1"/>
  <c r="G670" i="21" s="1"/>
  <c r="L670" i="21" s="1"/>
  <c r="R668" i="21"/>
  <c r="S668" i="21" s="1"/>
  <c r="G30" i="12"/>
  <c r="Q30" i="12"/>
  <c r="O30" i="12" s="1"/>
  <c r="N30" i="12" s="1"/>
  <c r="W30" i="12"/>
  <c r="X30" i="12"/>
  <c r="E230" i="12"/>
  <c r="P46" i="7" l="1"/>
  <c r="M46" i="7"/>
  <c r="L46" i="7" s="1"/>
  <c r="K46" i="7" s="1"/>
  <c r="R46" i="7"/>
  <c r="S46" i="7" s="1"/>
  <c r="Y46" i="7"/>
  <c r="F47" i="7"/>
  <c r="V46" i="7"/>
  <c r="Q46" i="7"/>
  <c r="T46" i="7"/>
  <c r="U46" i="7" s="1"/>
  <c r="F670" i="21"/>
  <c r="W670" i="21" s="1"/>
  <c r="N670" i="21"/>
  <c r="O670" i="21"/>
  <c r="K670" i="21"/>
  <c r="M669" i="21"/>
  <c r="J669" i="21" s="1"/>
  <c r="I669" i="21" s="1"/>
  <c r="H670" i="21" s="1"/>
  <c r="G671" i="21" s="1"/>
  <c r="L671" i="21" s="1"/>
  <c r="R669" i="21"/>
  <c r="S669" i="21" s="1"/>
  <c r="Y30" i="12"/>
  <c r="AA30" i="12"/>
  <c r="AB30" i="12" s="1"/>
  <c r="V30" i="12"/>
  <c r="E231" i="12"/>
  <c r="X46" i="7" l="1"/>
  <c r="J46" i="7"/>
  <c r="I46" i="7" s="1"/>
  <c r="H47" i="7" s="1"/>
  <c r="Y47" i="7" s="1"/>
  <c r="W46" i="7"/>
  <c r="G47" i="7"/>
  <c r="N47" i="7"/>
  <c r="O47" i="7"/>
  <c r="F671" i="21"/>
  <c r="W671" i="21" s="1"/>
  <c r="O671" i="21"/>
  <c r="K671" i="21"/>
  <c r="N671" i="21"/>
  <c r="Q670" i="21"/>
  <c r="P670" i="21"/>
  <c r="U30" i="12"/>
  <c r="T30" i="12" s="1"/>
  <c r="Z30" i="12"/>
  <c r="AC30" i="12"/>
  <c r="AD30" i="12" s="1"/>
  <c r="E232" i="12"/>
  <c r="S30" i="12" l="1"/>
  <c r="V47" i="7"/>
  <c r="F48" i="7"/>
  <c r="G48" i="7" s="1"/>
  <c r="R47" i="7"/>
  <c r="S47" i="7" s="1"/>
  <c r="P47" i="7"/>
  <c r="M47" i="7"/>
  <c r="P671" i="21"/>
  <c r="Q671" i="21"/>
  <c r="M670" i="21"/>
  <c r="J670" i="21" s="1"/>
  <c r="I670" i="21" s="1"/>
  <c r="H671" i="21" s="1"/>
  <c r="G672" i="21" s="1"/>
  <c r="L672" i="21" s="1"/>
  <c r="R670" i="21"/>
  <c r="S670" i="21" s="1"/>
  <c r="AE30" i="12"/>
  <c r="E233" i="12"/>
  <c r="N48" i="7" l="1"/>
  <c r="O48" i="7"/>
  <c r="T47" i="7"/>
  <c r="U47" i="7" s="1"/>
  <c r="Q47" i="7"/>
  <c r="L47" i="7"/>
  <c r="K47" i="7" s="1"/>
  <c r="X47" i="7"/>
  <c r="K672" i="21"/>
  <c r="F672" i="21"/>
  <c r="W672" i="21" s="1"/>
  <c r="N672" i="21"/>
  <c r="O672" i="21"/>
  <c r="M671" i="21"/>
  <c r="J671" i="21" s="1"/>
  <c r="I671" i="21" s="1"/>
  <c r="H672" i="21" s="1"/>
  <c r="G673" i="21" s="1"/>
  <c r="L673" i="21" s="1"/>
  <c r="R671" i="21"/>
  <c r="S671" i="21" s="1"/>
  <c r="M30" i="12"/>
  <c r="L30" i="12" s="1"/>
  <c r="K30" i="12" s="1"/>
  <c r="E234" i="12"/>
  <c r="J47" i="7" l="1"/>
  <c r="I47" i="7" s="1"/>
  <c r="H48" i="7" s="1"/>
  <c r="M48" i="7"/>
  <c r="X48" i="7" s="1"/>
  <c r="P48" i="7"/>
  <c r="Q48" i="7" s="1"/>
  <c r="R48" i="7"/>
  <c r="S48" i="7" s="1"/>
  <c r="W47" i="7"/>
  <c r="N673" i="21"/>
  <c r="F673" i="21"/>
  <c r="W673" i="21" s="1"/>
  <c r="O673" i="21"/>
  <c r="K673" i="21"/>
  <c r="Q672" i="21"/>
  <c r="P672" i="21"/>
  <c r="H30" i="12"/>
  <c r="F31" i="12" s="1"/>
  <c r="P31" i="12"/>
  <c r="E235" i="12"/>
  <c r="L48" i="7" l="1"/>
  <c r="K48" i="7" s="1"/>
  <c r="W48" i="7" s="1"/>
  <c r="T48" i="7"/>
  <c r="U48" i="7" s="1"/>
  <c r="Y48" i="7"/>
  <c r="V48" i="7"/>
  <c r="F49" i="7"/>
  <c r="M672" i="21"/>
  <c r="J672" i="21" s="1"/>
  <c r="I672" i="21" s="1"/>
  <c r="H673" i="21" s="1"/>
  <c r="G674" i="21" s="1"/>
  <c r="L674" i="21" s="1"/>
  <c r="R672" i="21"/>
  <c r="S672" i="21" s="1"/>
  <c r="P673" i="21"/>
  <c r="Q673" i="21"/>
  <c r="E236" i="12"/>
  <c r="J48" i="7" l="1"/>
  <c r="I48" i="7" s="1"/>
  <c r="H49" i="7" s="1"/>
  <c r="N49" i="7"/>
  <c r="G49" i="7"/>
  <c r="O49" i="7"/>
  <c r="K674" i="21"/>
  <c r="N674" i="21"/>
  <c r="O674" i="21"/>
  <c r="F674" i="21"/>
  <c r="W674" i="21" s="1"/>
  <c r="M673" i="21"/>
  <c r="J673" i="21" s="1"/>
  <c r="I673" i="21" s="1"/>
  <c r="H674" i="21" s="1"/>
  <c r="G675" i="21" s="1"/>
  <c r="L675" i="21" s="1"/>
  <c r="R673" i="21"/>
  <c r="S673" i="21" s="1"/>
  <c r="X31" i="12"/>
  <c r="Q31" i="12"/>
  <c r="O31" i="12" s="1"/>
  <c r="N31" i="12" s="1"/>
  <c r="W31" i="12"/>
  <c r="G31" i="12"/>
  <c r="E237" i="12"/>
  <c r="Y49" i="7" l="1"/>
  <c r="V49" i="7"/>
  <c r="F50" i="7"/>
  <c r="O50" i="7" s="1"/>
  <c r="P49" i="7"/>
  <c r="M49" i="7"/>
  <c r="R49" i="7"/>
  <c r="S49" i="7" s="1"/>
  <c r="F675" i="21"/>
  <c r="W675" i="21" s="1"/>
  <c r="N675" i="21"/>
  <c r="O675" i="21"/>
  <c r="K675" i="21"/>
  <c r="P674" i="21"/>
  <c r="Q674" i="21"/>
  <c r="V31" i="12"/>
  <c r="AA31" i="12"/>
  <c r="AB31" i="12" s="1"/>
  <c r="Y31" i="12"/>
  <c r="E238" i="12"/>
  <c r="G50" i="7" l="1"/>
  <c r="N50" i="7"/>
  <c r="M50" i="7" s="1"/>
  <c r="L49" i="7"/>
  <c r="K49" i="7" s="1"/>
  <c r="X49" i="7"/>
  <c r="Q49" i="7"/>
  <c r="T49" i="7"/>
  <c r="U49" i="7" s="1"/>
  <c r="Q675" i="21"/>
  <c r="P675" i="21"/>
  <c r="M674" i="21"/>
  <c r="J674" i="21" s="1"/>
  <c r="I674" i="21" s="1"/>
  <c r="H675" i="21" s="1"/>
  <c r="G676" i="21" s="1"/>
  <c r="L676" i="21" s="1"/>
  <c r="R674" i="21"/>
  <c r="S674" i="21" s="1"/>
  <c r="U31" i="12"/>
  <c r="T31" i="12" s="1"/>
  <c r="AC31" i="12"/>
  <c r="AD31" i="12" s="1"/>
  <c r="Z31" i="12"/>
  <c r="E239" i="12"/>
  <c r="S31" i="12" l="1"/>
  <c r="R50" i="7"/>
  <c r="S50" i="7" s="1"/>
  <c r="P50" i="7"/>
  <c r="T50" i="7" s="1"/>
  <c r="U50" i="7" s="1"/>
  <c r="J49" i="7"/>
  <c r="I49" i="7" s="1"/>
  <c r="H50" i="7" s="1"/>
  <c r="L50" i="7"/>
  <c r="K50" i="7" s="1"/>
  <c r="X50" i="7"/>
  <c r="Q50" i="7"/>
  <c r="W49" i="7"/>
  <c r="F676" i="21"/>
  <c r="W676" i="21" s="1"/>
  <c r="K676" i="21"/>
  <c r="N676" i="21"/>
  <c r="O676" i="21"/>
  <c r="M675" i="21"/>
  <c r="J675" i="21" s="1"/>
  <c r="I675" i="21" s="1"/>
  <c r="H676" i="21" s="1"/>
  <c r="G677" i="21" s="1"/>
  <c r="L677" i="21" s="1"/>
  <c r="R675" i="21"/>
  <c r="S675" i="21" s="1"/>
  <c r="AE31" i="12"/>
  <c r="E240" i="12"/>
  <c r="J50" i="7" l="1"/>
  <c r="I50" i="7" s="1"/>
  <c r="Y50" i="7"/>
  <c r="V50" i="7"/>
  <c r="F51" i="7"/>
  <c r="W50" i="7"/>
  <c r="O677" i="21"/>
  <c r="K677" i="21"/>
  <c r="N677" i="21"/>
  <c r="F677" i="21"/>
  <c r="W677" i="21" s="1"/>
  <c r="P676" i="21"/>
  <c r="Q676" i="21"/>
  <c r="M31" i="12"/>
  <c r="L31" i="12" s="1"/>
  <c r="K31" i="12" s="1"/>
  <c r="E241" i="12"/>
  <c r="G51" i="7" l="1"/>
  <c r="H51" i="7"/>
  <c r="Y51" i="7" s="1"/>
  <c r="O51" i="7"/>
  <c r="N51" i="7"/>
  <c r="Q677" i="21"/>
  <c r="P677" i="21"/>
  <c r="M676" i="21"/>
  <c r="J676" i="21" s="1"/>
  <c r="I676" i="21" s="1"/>
  <c r="H677" i="21" s="1"/>
  <c r="G678" i="21" s="1"/>
  <c r="L678" i="21" s="1"/>
  <c r="R676" i="21"/>
  <c r="S676" i="21" s="1"/>
  <c r="P32" i="12"/>
  <c r="H31" i="12"/>
  <c r="F32" i="12" s="1"/>
  <c r="E242" i="12"/>
  <c r="V51" i="7" l="1"/>
  <c r="F52" i="7"/>
  <c r="G52" i="7" s="1"/>
  <c r="R51" i="7"/>
  <c r="S51" i="7" s="1"/>
  <c r="P51" i="7"/>
  <c r="M51" i="7"/>
  <c r="M677" i="21"/>
  <c r="J677" i="21" s="1"/>
  <c r="I677" i="21" s="1"/>
  <c r="H678" i="21" s="1"/>
  <c r="G679" i="21" s="1"/>
  <c r="L679" i="21" s="1"/>
  <c r="R677" i="21"/>
  <c r="S677" i="21" s="1"/>
  <c r="N678" i="21"/>
  <c r="K678" i="21"/>
  <c r="F678" i="21"/>
  <c r="W678" i="21" s="1"/>
  <c r="O678" i="21"/>
  <c r="E243" i="12"/>
  <c r="N52" i="7" l="1"/>
  <c r="O52" i="7"/>
  <c r="L51" i="7"/>
  <c r="K51" i="7" s="1"/>
  <c r="X51" i="7"/>
  <c r="Q51" i="7"/>
  <c r="T51" i="7"/>
  <c r="U51" i="7" s="1"/>
  <c r="Q678" i="21"/>
  <c r="P678" i="21"/>
  <c r="O679" i="21"/>
  <c r="K679" i="21"/>
  <c r="N679" i="21"/>
  <c r="F679" i="21"/>
  <c r="W679" i="21" s="1"/>
  <c r="Q32" i="12"/>
  <c r="O32" i="12" s="1"/>
  <c r="N32" i="12" s="1"/>
  <c r="X32" i="12"/>
  <c r="G32" i="12"/>
  <c r="W32" i="12"/>
  <c r="E244" i="12"/>
  <c r="R52" i="7" l="1"/>
  <c r="S52" i="7" s="1"/>
  <c r="P52" i="7"/>
  <c r="Q52" i="7" s="1"/>
  <c r="M52" i="7"/>
  <c r="X52" i="7" s="1"/>
  <c r="J51" i="7"/>
  <c r="I51" i="7" s="1"/>
  <c r="H52" i="7" s="1"/>
  <c r="W51" i="7"/>
  <c r="Q679" i="21"/>
  <c r="P679" i="21"/>
  <c r="M678" i="21"/>
  <c r="J678" i="21" s="1"/>
  <c r="I678" i="21" s="1"/>
  <c r="H679" i="21" s="1"/>
  <c r="G680" i="21" s="1"/>
  <c r="L680" i="21" s="1"/>
  <c r="R678" i="21"/>
  <c r="S678" i="21" s="1"/>
  <c r="AA32" i="12"/>
  <c r="AB32" i="12" s="1"/>
  <c r="V32" i="12"/>
  <c r="Y32" i="12"/>
  <c r="E245" i="12"/>
  <c r="T52" i="7" l="1"/>
  <c r="U52" i="7" s="1"/>
  <c r="L52" i="7"/>
  <c r="K52" i="7" s="1"/>
  <c r="Y52" i="7"/>
  <c r="F53" i="7"/>
  <c r="V52" i="7"/>
  <c r="W52" i="7"/>
  <c r="N680" i="21"/>
  <c r="K680" i="21"/>
  <c r="O680" i="21"/>
  <c r="F680" i="21"/>
  <c r="W680" i="21" s="1"/>
  <c r="M679" i="21"/>
  <c r="J679" i="21" s="1"/>
  <c r="I679" i="21" s="1"/>
  <c r="H680" i="21" s="1"/>
  <c r="G681" i="21" s="1"/>
  <c r="L681" i="21" s="1"/>
  <c r="R679" i="21"/>
  <c r="S679" i="21" s="1"/>
  <c r="AC32" i="12"/>
  <c r="AD32" i="12" s="1"/>
  <c r="Z32" i="12"/>
  <c r="U32" i="12"/>
  <c r="T32" i="12" s="1"/>
  <c r="S32" i="12" s="1"/>
  <c r="E246" i="12"/>
  <c r="J52" i="7" l="1"/>
  <c r="I52" i="7" s="1"/>
  <c r="H53" i="7" s="1"/>
  <c r="Y53" i="7" s="1"/>
  <c r="G53" i="7"/>
  <c r="N53" i="7"/>
  <c r="O53" i="7"/>
  <c r="K681" i="21"/>
  <c r="F681" i="21"/>
  <c r="W681" i="21" s="1"/>
  <c r="O681" i="21"/>
  <c r="N681" i="21"/>
  <c r="Q680" i="21"/>
  <c r="P680" i="21"/>
  <c r="AE32" i="12"/>
  <c r="E247" i="12"/>
  <c r="V53" i="7" l="1"/>
  <c r="F54" i="7"/>
  <c r="G54" i="7" s="1"/>
  <c r="P53" i="7"/>
  <c r="M53" i="7"/>
  <c r="R53" i="7"/>
  <c r="S53" i="7" s="1"/>
  <c r="M680" i="21"/>
  <c r="J680" i="21" s="1"/>
  <c r="I680" i="21" s="1"/>
  <c r="H681" i="21" s="1"/>
  <c r="G682" i="21" s="1"/>
  <c r="L682" i="21" s="1"/>
  <c r="R680" i="21"/>
  <c r="S680" i="21" s="1"/>
  <c r="P681" i="21"/>
  <c r="Q681" i="21"/>
  <c r="M32" i="12"/>
  <c r="L32" i="12" s="1"/>
  <c r="K32" i="12" s="1"/>
  <c r="E248" i="12"/>
  <c r="N54" i="7" l="1"/>
  <c r="O54" i="7"/>
  <c r="Q53" i="7"/>
  <c r="T53" i="7"/>
  <c r="U53" i="7" s="1"/>
  <c r="X53" i="7"/>
  <c r="L53" i="7"/>
  <c r="K53" i="7" s="1"/>
  <c r="J53" i="7" s="1"/>
  <c r="M681" i="21"/>
  <c r="J681" i="21" s="1"/>
  <c r="I681" i="21" s="1"/>
  <c r="H682" i="21" s="1"/>
  <c r="G683" i="21" s="1"/>
  <c r="L683" i="21" s="1"/>
  <c r="R681" i="21"/>
  <c r="S681" i="21" s="1"/>
  <c r="F682" i="21"/>
  <c r="W682" i="21" s="1"/>
  <c r="K682" i="21"/>
  <c r="N682" i="21"/>
  <c r="O682" i="21"/>
  <c r="P33" i="12"/>
  <c r="H32" i="12"/>
  <c r="F33" i="12" s="1"/>
  <c r="E249" i="12"/>
  <c r="P54" i="7" l="1"/>
  <c r="Q54" i="7" s="1"/>
  <c r="R54" i="7"/>
  <c r="S54" i="7" s="1"/>
  <c r="M54" i="7"/>
  <c r="L54" i="7" s="1"/>
  <c r="K54" i="7" s="1"/>
  <c r="W53" i="7"/>
  <c r="I53" i="7"/>
  <c r="H54" i="7" s="1"/>
  <c r="P682" i="21"/>
  <c r="Q682" i="21"/>
  <c r="K683" i="21"/>
  <c r="O683" i="21"/>
  <c r="N683" i="21"/>
  <c r="F683" i="21"/>
  <c r="W683" i="21" s="1"/>
  <c r="E250" i="12"/>
  <c r="X54" i="7" l="1"/>
  <c r="T54" i="7"/>
  <c r="U54" i="7" s="1"/>
  <c r="Y54" i="7"/>
  <c r="F55" i="7"/>
  <c r="V54" i="7"/>
  <c r="W54" i="7"/>
  <c r="P683" i="21"/>
  <c r="Q683" i="21"/>
  <c r="M682" i="21"/>
  <c r="J682" i="21" s="1"/>
  <c r="I682" i="21" s="1"/>
  <c r="H683" i="21" s="1"/>
  <c r="G684" i="21" s="1"/>
  <c r="L684" i="21" s="1"/>
  <c r="R682" i="21"/>
  <c r="S682" i="21" s="1"/>
  <c r="Q33" i="12"/>
  <c r="O33" i="12" s="1"/>
  <c r="N33" i="12" s="1"/>
  <c r="W33" i="12"/>
  <c r="G33" i="12"/>
  <c r="X33" i="12"/>
  <c r="E251" i="12"/>
  <c r="J54" i="7" l="1"/>
  <c r="I54" i="7" s="1"/>
  <c r="H55" i="7" s="1"/>
  <c r="Y55" i="7" s="1"/>
  <c r="N55" i="7"/>
  <c r="G55" i="7"/>
  <c r="O55" i="7"/>
  <c r="M683" i="21"/>
  <c r="J683" i="21" s="1"/>
  <c r="I683" i="21" s="1"/>
  <c r="H684" i="21" s="1"/>
  <c r="G685" i="21" s="1"/>
  <c r="L685" i="21" s="1"/>
  <c r="R683" i="21"/>
  <c r="S683" i="21" s="1"/>
  <c r="N684" i="21"/>
  <c r="K684" i="21"/>
  <c r="F684" i="21"/>
  <c r="W684" i="21" s="1"/>
  <c r="O684" i="21"/>
  <c r="Y33" i="12"/>
  <c r="V33" i="12"/>
  <c r="AA33" i="12"/>
  <c r="AB33" i="12" s="1"/>
  <c r="E252" i="12"/>
  <c r="F56" i="7" l="1"/>
  <c r="O56" i="7" s="1"/>
  <c r="V55" i="7"/>
  <c r="R55" i="7"/>
  <c r="S55" i="7" s="1"/>
  <c r="P55" i="7"/>
  <c r="M55" i="7"/>
  <c r="P684" i="21"/>
  <c r="Q684" i="21"/>
  <c r="K685" i="21"/>
  <c r="O685" i="21"/>
  <c r="F685" i="21"/>
  <c r="W685" i="21" s="1"/>
  <c r="N685" i="21"/>
  <c r="AC33" i="12"/>
  <c r="AD33" i="12" s="1"/>
  <c r="Z33" i="12"/>
  <c r="U33" i="12"/>
  <c r="T33" i="12" s="1"/>
  <c r="S33" i="12" s="1"/>
  <c r="E253" i="12"/>
  <c r="G56" i="7" l="1"/>
  <c r="N56" i="7"/>
  <c r="M56" i="7" s="1"/>
  <c r="X55" i="7"/>
  <c r="L55" i="7"/>
  <c r="K55" i="7" s="1"/>
  <c r="T55" i="7"/>
  <c r="U55" i="7" s="1"/>
  <c r="Q55" i="7"/>
  <c r="P685" i="21"/>
  <c r="Q685" i="21"/>
  <c r="M684" i="21"/>
  <c r="J684" i="21" s="1"/>
  <c r="I684" i="21" s="1"/>
  <c r="H685" i="21" s="1"/>
  <c r="G686" i="21" s="1"/>
  <c r="L686" i="21" s="1"/>
  <c r="R684" i="21"/>
  <c r="S684" i="21" s="1"/>
  <c r="AE33" i="12"/>
  <c r="E254" i="12"/>
  <c r="P56" i="7" l="1"/>
  <c r="Q56" i="7" s="1"/>
  <c r="R56" i="7"/>
  <c r="S56" i="7" s="1"/>
  <c r="J55" i="7"/>
  <c r="I55" i="7" s="1"/>
  <c r="H56" i="7" s="1"/>
  <c r="W55" i="7"/>
  <c r="X56" i="7"/>
  <c r="L56" i="7"/>
  <c r="K56" i="7" s="1"/>
  <c r="N686" i="21"/>
  <c r="O686" i="21"/>
  <c r="F686" i="21"/>
  <c r="W686" i="21" s="1"/>
  <c r="K686" i="21"/>
  <c r="M685" i="21"/>
  <c r="J685" i="21" s="1"/>
  <c r="I685" i="21" s="1"/>
  <c r="H686" i="21" s="1"/>
  <c r="G687" i="21" s="1"/>
  <c r="L687" i="21" s="1"/>
  <c r="R685" i="21"/>
  <c r="S685" i="21" s="1"/>
  <c r="M33" i="12"/>
  <c r="L33" i="12" s="1"/>
  <c r="K33" i="12" s="1"/>
  <c r="E255" i="12"/>
  <c r="T56" i="7" l="1"/>
  <c r="U56" i="7" s="1"/>
  <c r="W56" i="7"/>
  <c r="Y56" i="7"/>
  <c r="F57" i="7"/>
  <c r="V56" i="7"/>
  <c r="N687" i="21"/>
  <c r="O687" i="21"/>
  <c r="K687" i="21"/>
  <c r="F687" i="21"/>
  <c r="W687" i="21" s="1"/>
  <c r="Q686" i="21"/>
  <c r="P686" i="21"/>
  <c r="P34" i="12"/>
  <c r="H33" i="12"/>
  <c r="F34" i="12" s="1"/>
  <c r="E256" i="12"/>
  <c r="J56" i="7" l="1"/>
  <c r="I56" i="7" s="1"/>
  <c r="H57" i="7" s="1"/>
  <c r="Y57" i="7" s="1"/>
  <c r="O57" i="7"/>
  <c r="N57" i="7"/>
  <c r="G57" i="7"/>
  <c r="M686" i="21"/>
  <c r="J686" i="21" s="1"/>
  <c r="I686" i="21" s="1"/>
  <c r="H687" i="21" s="1"/>
  <c r="G688" i="21" s="1"/>
  <c r="L688" i="21" s="1"/>
  <c r="R686" i="21"/>
  <c r="S686" i="21" s="1"/>
  <c r="P687" i="21"/>
  <c r="Q687" i="21"/>
  <c r="E257" i="12"/>
  <c r="F58" i="7" l="1"/>
  <c r="O58" i="7" s="1"/>
  <c r="V57" i="7"/>
  <c r="R57" i="7"/>
  <c r="S57" i="7" s="1"/>
  <c r="M57" i="7"/>
  <c r="P57" i="7"/>
  <c r="M687" i="21"/>
  <c r="J687" i="21" s="1"/>
  <c r="I687" i="21" s="1"/>
  <c r="H688" i="21" s="1"/>
  <c r="G689" i="21" s="1"/>
  <c r="L689" i="21" s="1"/>
  <c r="R687" i="21"/>
  <c r="S687" i="21" s="1"/>
  <c r="F688" i="21"/>
  <c r="W688" i="21" s="1"/>
  <c r="O688" i="21"/>
  <c r="K688" i="21"/>
  <c r="N688" i="21"/>
  <c r="G34" i="12"/>
  <c r="W34" i="12"/>
  <c r="Q34" i="12"/>
  <c r="O34" i="12" s="1"/>
  <c r="N34" i="12" s="1"/>
  <c r="X34" i="12"/>
  <c r="E258" i="12"/>
  <c r="N58" i="7" l="1"/>
  <c r="P58" i="7" s="1"/>
  <c r="G58" i="7"/>
  <c r="T57" i="7"/>
  <c r="U57" i="7" s="1"/>
  <c r="Q57" i="7"/>
  <c r="L57" i="7"/>
  <c r="K57" i="7" s="1"/>
  <c r="X57" i="7"/>
  <c r="N689" i="21"/>
  <c r="O689" i="21"/>
  <c r="F689" i="21"/>
  <c r="W689" i="21" s="1"/>
  <c r="K689" i="21"/>
  <c r="P688" i="21"/>
  <c r="Q688" i="21"/>
  <c r="Y34" i="12"/>
  <c r="AA34" i="12"/>
  <c r="AB34" i="12" s="1"/>
  <c r="V34" i="12"/>
  <c r="E259" i="12"/>
  <c r="R58" i="7" l="1"/>
  <c r="S58" i="7" s="1"/>
  <c r="M58" i="7"/>
  <c r="J57" i="7"/>
  <c r="I57" i="7" s="1"/>
  <c r="H58" i="7" s="1"/>
  <c r="W57" i="7"/>
  <c r="Q58" i="7"/>
  <c r="X58" i="7"/>
  <c r="L58" i="7"/>
  <c r="K58" i="7" s="1"/>
  <c r="M688" i="21"/>
  <c r="J688" i="21" s="1"/>
  <c r="I688" i="21" s="1"/>
  <c r="H689" i="21" s="1"/>
  <c r="G690" i="21" s="1"/>
  <c r="L690" i="21" s="1"/>
  <c r="R688" i="21"/>
  <c r="S688" i="21" s="1"/>
  <c r="Q689" i="21"/>
  <c r="P689" i="21"/>
  <c r="U34" i="12"/>
  <c r="T34" i="12" s="1"/>
  <c r="AC34" i="12"/>
  <c r="AD34" i="12" s="1"/>
  <c r="Z34" i="12"/>
  <c r="E260" i="12"/>
  <c r="E261" i="12" s="1"/>
  <c r="E262" i="12" s="1"/>
  <c r="E263" i="12" s="1"/>
  <c r="E264" i="12" s="1"/>
  <c r="E265" i="12" s="1"/>
  <c r="E266" i="12" s="1"/>
  <c r="E267" i="12" s="1"/>
  <c r="E268" i="12" s="1"/>
  <c r="E269" i="12" s="1"/>
  <c r="E270" i="12" s="1"/>
  <c r="E271" i="12" s="1"/>
  <c r="E272" i="12" s="1"/>
  <c r="E273" i="12" s="1"/>
  <c r="E274" i="12" s="1"/>
  <c r="E275" i="12" s="1"/>
  <c r="E276" i="12" s="1"/>
  <c r="E277" i="12" s="1"/>
  <c r="E278" i="12" s="1"/>
  <c r="E279" i="12" s="1"/>
  <c r="E280" i="12" s="1"/>
  <c r="E281" i="12" s="1"/>
  <c r="E282" i="12" s="1"/>
  <c r="E283" i="12" s="1"/>
  <c r="E284" i="12" s="1"/>
  <c r="E285" i="12" s="1"/>
  <c r="E286" i="12" s="1"/>
  <c r="E287" i="12" s="1"/>
  <c r="E288" i="12" s="1"/>
  <c r="E289" i="12" s="1"/>
  <c r="E290" i="12" s="1"/>
  <c r="E291" i="12" s="1"/>
  <c r="E292" i="12" s="1"/>
  <c r="E293" i="12" s="1"/>
  <c r="E294" i="12" s="1"/>
  <c r="E295" i="12" s="1"/>
  <c r="E296" i="12" s="1"/>
  <c r="E297" i="12" s="1"/>
  <c r="E298" i="12" s="1"/>
  <c r="E299" i="12" s="1"/>
  <c r="E300" i="12" s="1"/>
  <c r="E301" i="12" s="1"/>
  <c r="E302" i="12" s="1"/>
  <c r="E303" i="12" s="1"/>
  <c r="E304" i="12" s="1"/>
  <c r="E305" i="12" s="1"/>
  <c r="E306" i="12" s="1"/>
  <c r="E307" i="12" s="1"/>
  <c r="E308" i="12" s="1"/>
  <c r="E309" i="12" s="1"/>
  <c r="E310" i="12" s="1"/>
  <c r="E311" i="12" s="1"/>
  <c r="E312" i="12" s="1"/>
  <c r="E313" i="12" s="1"/>
  <c r="E314" i="12" s="1"/>
  <c r="E315" i="12" s="1"/>
  <c r="E316" i="12" s="1"/>
  <c r="E317" i="12" s="1"/>
  <c r="E318" i="12" s="1"/>
  <c r="E319" i="12" s="1"/>
  <c r="E320" i="12" s="1"/>
  <c r="E321" i="12" s="1"/>
  <c r="E322" i="12" s="1"/>
  <c r="E323" i="12" s="1"/>
  <c r="E324" i="12" s="1"/>
  <c r="E325" i="12" s="1"/>
  <c r="E326" i="12" s="1"/>
  <c r="E327" i="12" s="1"/>
  <c r="E328" i="12" s="1"/>
  <c r="E329" i="12" s="1"/>
  <c r="E330" i="12" s="1"/>
  <c r="E331" i="12" s="1"/>
  <c r="E332" i="12" s="1"/>
  <c r="E333" i="12" s="1"/>
  <c r="E334" i="12" s="1"/>
  <c r="E335" i="12" s="1"/>
  <c r="E336" i="12" s="1"/>
  <c r="E337" i="12" s="1"/>
  <c r="E338" i="12" s="1"/>
  <c r="E339" i="12" s="1"/>
  <c r="E340" i="12" s="1"/>
  <c r="E341" i="12" s="1"/>
  <c r="E342" i="12" s="1"/>
  <c r="E343" i="12" s="1"/>
  <c r="E344" i="12" s="1"/>
  <c r="E345" i="12" s="1"/>
  <c r="E346" i="12" s="1"/>
  <c r="E347" i="12" s="1"/>
  <c r="E348" i="12" s="1"/>
  <c r="E349" i="12" s="1"/>
  <c r="E350" i="12" s="1"/>
  <c r="E351" i="12" s="1"/>
  <c r="E352" i="12" s="1"/>
  <c r="E353" i="12" s="1"/>
  <c r="E354" i="12" s="1"/>
  <c r="E355" i="12" s="1"/>
  <c r="E356" i="12" s="1"/>
  <c r="E357" i="12" s="1"/>
  <c r="E358" i="12" s="1"/>
  <c r="E359" i="12" s="1"/>
  <c r="E360" i="12" s="1"/>
  <c r="E361" i="12" s="1"/>
  <c r="E362" i="12" s="1"/>
  <c r="E363" i="12" s="1"/>
  <c r="E364" i="12" s="1"/>
  <c r="E365" i="12" s="1"/>
  <c r="E366" i="12" s="1"/>
  <c r="E367" i="12" s="1"/>
  <c r="E368" i="12" s="1"/>
  <c r="E369" i="12" s="1"/>
  <c r="E370" i="12" s="1"/>
  <c r="E371" i="12" s="1"/>
  <c r="E372" i="12" s="1"/>
  <c r="E373" i="12" s="1"/>
  <c r="E374" i="12" s="1"/>
  <c r="E375" i="12" s="1"/>
  <c r="E376" i="12" s="1"/>
  <c r="E377" i="12" s="1"/>
  <c r="E378" i="12" s="1"/>
  <c r="E379" i="12" s="1"/>
  <c r="E380" i="12" s="1"/>
  <c r="E381" i="12" s="1"/>
  <c r="E382" i="12" s="1"/>
  <c r="E383" i="12" s="1"/>
  <c r="E384" i="12" s="1"/>
  <c r="E385" i="12" s="1"/>
  <c r="E386" i="12" s="1"/>
  <c r="E387" i="12" s="1"/>
  <c r="E388" i="12" s="1"/>
  <c r="E389" i="12" s="1"/>
  <c r="E390" i="12" s="1"/>
  <c r="E391" i="12" s="1"/>
  <c r="E392" i="12" s="1"/>
  <c r="E393" i="12" s="1"/>
  <c r="E394" i="12" s="1"/>
  <c r="E395" i="12" s="1"/>
  <c r="E396" i="12" s="1"/>
  <c r="E397" i="12" s="1"/>
  <c r="E398" i="12" s="1"/>
  <c r="E399" i="12" s="1"/>
  <c r="E400" i="12" s="1"/>
  <c r="E401" i="12" s="1"/>
  <c r="E402" i="12" s="1"/>
  <c r="E403" i="12" s="1"/>
  <c r="E404" i="12" s="1"/>
  <c r="E405" i="12" s="1"/>
  <c r="E406" i="12" s="1"/>
  <c r="E407" i="12" s="1"/>
  <c r="E408" i="12" s="1"/>
  <c r="E409" i="12" s="1"/>
  <c r="E410" i="12" s="1"/>
  <c r="E411" i="12" s="1"/>
  <c r="E412" i="12" s="1"/>
  <c r="E413" i="12" s="1"/>
  <c r="E414" i="12" s="1"/>
  <c r="E415" i="12" s="1"/>
  <c r="E416" i="12" s="1"/>
  <c r="E417" i="12" s="1"/>
  <c r="E418" i="12" s="1"/>
  <c r="E419" i="12" s="1"/>
  <c r="E420" i="12" s="1"/>
  <c r="E421" i="12" s="1"/>
  <c r="E422" i="12" s="1"/>
  <c r="E423" i="12" s="1"/>
  <c r="E424" i="12" s="1"/>
  <c r="E425" i="12" s="1"/>
  <c r="E426" i="12" s="1"/>
  <c r="E427" i="12" s="1"/>
  <c r="E428" i="12" s="1"/>
  <c r="E429" i="12" s="1"/>
  <c r="E430" i="12" s="1"/>
  <c r="E431" i="12" s="1"/>
  <c r="E432" i="12" s="1"/>
  <c r="E433" i="12" s="1"/>
  <c r="E434" i="12" s="1"/>
  <c r="E435" i="12" s="1"/>
  <c r="E436" i="12" s="1"/>
  <c r="E437" i="12" s="1"/>
  <c r="E438" i="12" s="1"/>
  <c r="E439" i="12" s="1"/>
  <c r="E440" i="12" s="1"/>
  <c r="E441" i="12" s="1"/>
  <c r="E442" i="12" s="1"/>
  <c r="E443" i="12" s="1"/>
  <c r="E444" i="12" s="1"/>
  <c r="E445" i="12" s="1"/>
  <c r="E446" i="12" s="1"/>
  <c r="E447" i="12" s="1"/>
  <c r="E448" i="12" s="1"/>
  <c r="E449" i="12" s="1"/>
  <c r="E450" i="12" s="1"/>
  <c r="E451" i="12" s="1"/>
  <c r="E452" i="12" s="1"/>
  <c r="E453" i="12" s="1"/>
  <c r="E454" i="12" s="1"/>
  <c r="E455" i="12" s="1"/>
  <c r="E456" i="12" s="1"/>
  <c r="E457" i="12" s="1"/>
  <c r="E458" i="12" s="1"/>
  <c r="E459" i="12" s="1"/>
  <c r="E460" i="12" s="1"/>
  <c r="E461" i="12" s="1"/>
  <c r="E462" i="12" s="1"/>
  <c r="E463" i="12" s="1"/>
  <c r="E464" i="12" s="1"/>
  <c r="E465" i="12" s="1"/>
  <c r="E466" i="12" s="1"/>
  <c r="E467" i="12" s="1"/>
  <c r="E468" i="12" s="1"/>
  <c r="E469" i="12" s="1"/>
  <c r="E470" i="12" s="1"/>
  <c r="E471" i="12" s="1"/>
  <c r="E472" i="12" s="1"/>
  <c r="E473" i="12" s="1"/>
  <c r="E474" i="12" s="1"/>
  <c r="E475" i="12" s="1"/>
  <c r="E476" i="12" s="1"/>
  <c r="E477" i="12" s="1"/>
  <c r="E478" i="12" s="1"/>
  <c r="E479" i="12" s="1"/>
  <c r="E480" i="12" s="1"/>
  <c r="E481" i="12" s="1"/>
  <c r="E482" i="12" s="1"/>
  <c r="E483" i="12" s="1"/>
  <c r="E484" i="12" s="1"/>
  <c r="E485" i="12" s="1"/>
  <c r="E486" i="12" s="1"/>
  <c r="E487" i="12" s="1"/>
  <c r="E488" i="12" s="1"/>
  <c r="E489" i="12" s="1"/>
  <c r="E490" i="12" s="1"/>
  <c r="E491" i="12" s="1"/>
  <c r="E492" i="12" s="1"/>
  <c r="E493" i="12" s="1"/>
  <c r="E494" i="12" s="1"/>
  <c r="E495" i="12" s="1"/>
  <c r="E496" i="12" s="1"/>
  <c r="E497" i="12" s="1"/>
  <c r="E498" i="12" s="1"/>
  <c r="E499" i="12" s="1"/>
  <c r="E500" i="12" s="1"/>
  <c r="E501" i="12" s="1"/>
  <c r="E502" i="12" s="1"/>
  <c r="E503" i="12" s="1"/>
  <c r="E504" i="12" s="1"/>
  <c r="E505" i="12" s="1"/>
  <c r="E506" i="12" s="1"/>
  <c r="E507" i="12" s="1"/>
  <c r="E508" i="12" s="1"/>
  <c r="E509" i="12" s="1"/>
  <c r="E510" i="12" s="1"/>
  <c r="E511" i="12" s="1"/>
  <c r="E512" i="12" s="1"/>
  <c r="E513" i="12" s="1"/>
  <c r="E514" i="12" s="1"/>
  <c r="E515" i="12" s="1"/>
  <c r="E516" i="12" s="1"/>
  <c r="E517" i="12" s="1"/>
  <c r="E518" i="12" s="1"/>
  <c r="E519" i="12" s="1"/>
  <c r="E520" i="12" s="1"/>
  <c r="E521" i="12" s="1"/>
  <c r="E522" i="12" s="1"/>
  <c r="E523" i="12" s="1"/>
  <c r="E524" i="12" s="1"/>
  <c r="E525" i="12" s="1"/>
  <c r="E526" i="12" s="1"/>
  <c r="E527" i="12" s="1"/>
  <c r="E528" i="12" s="1"/>
  <c r="E529" i="12" s="1"/>
  <c r="E530" i="12" s="1"/>
  <c r="E531" i="12" s="1"/>
  <c r="E532" i="12" s="1"/>
  <c r="E533" i="12" s="1"/>
  <c r="E534" i="12" s="1"/>
  <c r="E535" i="12" s="1"/>
  <c r="E536" i="12" s="1"/>
  <c r="E537" i="12" s="1"/>
  <c r="E538" i="12" s="1"/>
  <c r="E539" i="12" s="1"/>
  <c r="E540" i="12" s="1"/>
  <c r="E541" i="12" s="1"/>
  <c r="E542" i="12" s="1"/>
  <c r="E543" i="12" s="1"/>
  <c r="E544" i="12" s="1"/>
  <c r="E545" i="12" s="1"/>
  <c r="E546" i="12" s="1"/>
  <c r="E547" i="12" s="1"/>
  <c r="E548" i="12" s="1"/>
  <c r="E549" i="12" s="1"/>
  <c r="E550" i="12" s="1"/>
  <c r="E551" i="12" s="1"/>
  <c r="E552" i="12" s="1"/>
  <c r="E553" i="12" s="1"/>
  <c r="E554" i="12" s="1"/>
  <c r="E555" i="12" s="1"/>
  <c r="E556" i="12" s="1"/>
  <c r="E557" i="12" s="1"/>
  <c r="E558" i="12" s="1"/>
  <c r="E559" i="12" s="1"/>
  <c r="E560" i="12" s="1"/>
  <c r="E561" i="12" s="1"/>
  <c r="E562" i="12" s="1"/>
  <c r="E563" i="12" s="1"/>
  <c r="E564" i="12" s="1"/>
  <c r="E565" i="12" s="1"/>
  <c r="E566" i="12" s="1"/>
  <c r="E567" i="12" s="1"/>
  <c r="E568" i="12" s="1"/>
  <c r="E569" i="12" s="1"/>
  <c r="E570" i="12" s="1"/>
  <c r="E571" i="12" s="1"/>
  <c r="E572" i="12" s="1"/>
  <c r="E573" i="12" s="1"/>
  <c r="E574" i="12" s="1"/>
  <c r="E575" i="12" s="1"/>
  <c r="E576" i="12" s="1"/>
  <c r="E577" i="12" s="1"/>
  <c r="E578" i="12" s="1"/>
  <c r="E579" i="12" s="1"/>
  <c r="E580" i="12" s="1"/>
  <c r="E581" i="12" s="1"/>
  <c r="E582" i="12" s="1"/>
  <c r="E583" i="12" s="1"/>
  <c r="E584" i="12" s="1"/>
  <c r="E585" i="12" s="1"/>
  <c r="E586" i="12" s="1"/>
  <c r="E587" i="12" s="1"/>
  <c r="E588" i="12" s="1"/>
  <c r="E589" i="12" s="1"/>
  <c r="E590" i="12" s="1"/>
  <c r="E591" i="12" s="1"/>
  <c r="E592" i="12" s="1"/>
  <c r="E593" i="12" s="1"/>
  <c r="E594" i="12" s="1"/>
  <c r="E595" i="12" s="1"/>
  <c r="E596" i="12" s="1"/>
  <c r="E597" i="12" s="1"/>
  <c r="E598" i="12" s="1"/>
  <c r="E599" i="12" s="1"/>
  <c r="E600" i="12" s="1"/>
  <c r="E601" i="12" s="1"/>
  <c r="E602" i="12" s="1"/>
  <c r="E603" i="12" s="1"/>
  <c r="E604" i="12" s="1"/>
  <c r="E605" i="12" s="1"/>
  <c r="E606" i="12" s="1"/>
  <c r="E607" i="12" s="1"/>
  <c r="E608" i="12" s="1"/>
  <c r="E609" i="12" s="1"/>
  <c r="E610" i="12" s="1"/>
  <c r="E611" i="12" s="1"/>
  <c r="E612" i="12" s="1"/>
  <c r="E613" i="12" s="1"/>
  <c r="E614" i="12" s="1"/>
  <c r="E615" i="12" s="1"/>
  <c r="E616" i="12" s="1"/>
  <c r="E617" i="12" s="1"/>
  <c r="E618" i="12" s="1"/>
  <c r="E619" i="12" s="1"/>
  <c r="E620" i="12" s="1"/>
  <c r="E621" i="12" s="1"/>
  <c r="E622" i="12" s="1"/>
  <c r="E623" i="12" s="1"/>
  <c r="E624" i="12" s="1"/>
  <c r="E625" i="12" s="1"/>
  <c r="E626" i="12" s="1"/>
  <c r="E627" i="12" s="1"/>
  <c r="E628" i="12" s="1"/>
  <c r="E629" i="12" s="1"/>
  <c r="E630" i="12" s="1"/>
  <c r="E631" i="12" s="1"/>
  <c r="E632" i="12" s="1"/>
  <c r="E633" i="12" s="1"/>
  <c r="E634" i="12" s="1"/>
  <c r="E635" i="12" s="1"/>
  <c r="E636" i="12" s="1"/>
  <c r="E637" i="12" s="1"/>
  <c r="E638" i="12" s="1"/>
  <c r="E639" i="12" s="1"/>
  <c r="E640" i="12" s="1"/>
  <c r="E641" i="12" s="1"/>
  <c r="E642" i="12" s="1"/>
  <c r="E643" i="12" s="1"/>
  <c r="E644" i="12" s="1"/>
  <c r="E645" i="12" s="1"/>
  <c r="E646" i="12" s="1"/>
  <c r="E647" i="12" s="1"/>
  <c r="E648" i="12" s="1"/>
  <c r="E649" i="12" s="1"/>
  <c r="E650" i="12" s="1"/>
  <c r="E651" i="12" s="1"/>
  <c r="E652" i="12" s="1"/>
  <c r="E653" i="12" s="1"/>
  <c r="E654" i="12" s="1"/>
  <c r="E655" i="12" s="1"/>
  <c r="E656" i="12" s="1"/>
  <c r="E657" i="12" s="1"/>
  <c r="E658" i="12" s="1"/>
  <c r="E659" i="12" s="1"/>
  <c r="E660" i="12" s="1"/>
  <c r="E661" i="12" s="1"/>
  <c r="E662" i="12" s="1"/>
  <c r="E663" i="12" s="1"/>
  <c r="E664" i="12" s="1"/>
  <c r="E665" i="12" s="1"/>
  <c r="E666" i="12" s="1"/>
  <c r="E667" i="12" s="1"/>
  <c r="E668" i="12" s="1"/>
  <c r="E669" i="12" s="1"/>
  <c r="E670" i="12" s="1"/>
  <c r="E671" i="12" s="1"/>
  <c r="E672" i="12" s="1"/>
  <c r="E673" i="12" s="1"/>
  <c r="E674" i="12" s="1"/>
  <c r="E675" i="12" s="1"/>
  <c r="E676" i="12" s="1"/>
  <c r="E677" i="12" s="1"/>
  <c r="E678" i="12" s="1"/>
  <c r="E679" i="12" s="1"/>
  <c r="E680" i="12" s="1"/>
  <c r="E681" i="12" s="1"/>
  <c r="E682" i="12" s="1"/>
  <c r="E683" i="12" s="1"/>
  <c r="E684" i="12" s="1"/>
  <c r="E685" i="12" s="1"/>
  <c r="E686" i="12" s="1"/>
  <c r="E687" i="12" s="1"/>
  <c r="E688" i="12" s="1"/>
  <c r="E689" i="12" s="1"/>
  <c r="E690" i="12" s="1"/>
  <c r="E691" i="12" s="1"/>
  <c r="E692" i="12" s="1"/>
  <c r="E693" i="12" s="1"/>
  <c r="E694" i="12" s="1"/>
  <c r="E695" i="12" s="1"/>
  <c r="E696" i="12" s="1"/>
  <c r="E697" i="12" s="1"/>
  <c r="E698" i="12" s="1"/>
  <c r="E699" i="12" s="1"/>
  <c r="E700" i="12" s="1"/>
  <c r="E701" i="12" s="1"/>
  <c r="E702" i="12" s="1"/>
  <c r="E703" i="12" s="1"/>
  <c r="E704" i="12" s="1"/>
  <c r="E705" i="12" s="1"/>
  <c r="E706" i="12" s="1"/>
  <c r="E707" i="12" s="1"/>
  <c r="E708" i="12" s="1"/>
  <c r="E709" i="12" s="1"/>
  <c r="E710" i="12" s="1"/>
  <c r="E711" i="12" s="1"/>
  <c r="E712" i="12" s="1"/>
  <c r="E713" i="12" s="1"/>
  <c r="E714" i="12" s="1"/>
  <c r="E715" i="12" s="1"/>
  <c r="E716" i="12" s="1"/>
  <c r="E717" i="12" s="1"/>
  <c r="E718" i="12" s="1"/>
  <c r="E719" i="12" s="1"/>
  <c r="E720" i="12" s="1"/>
  <c r="E721" i="12" s="1"/>
  <c r="E722" i="12" s="1"/>
  <c r="E723" i="12" s="1"/>
  <c r="E724" i="12" s="1"/>
  <c r="E725" i="12" s="1"/>
  <c r="E726" i="12" s="1"/>
  <c r="E727" i="12" s="1"/>
  <c r="E728" i="12" s="1"/>
  <c r="E729" i="12" s="1"/>
  <c r="E730" i="12" s="1"/>
  <c r="E731" i="12" s="1"/>
  <c r="E732" i="12" s="1"/>
  <c r="E733" i="12" s="1"/>
  <c r="E734" i="12" s="1"/>
  <c r="E735" i="12" s="1"/>
  <c r="E736" i="12" s="1"/>
  <c r="E737" i="12" s="1"/>
  <c r="E738" i="12" s="1"/>
  <c r="E739" i="12" s="1"/>
  <c r="E740" i="12" s="1"/>
  <c r="E741" i="12" s="1"/>
  <c r="E742" i="12" s="1"/>
  <c r="E743" i="12" s="1"/>
  <c r="E744" i="12" s="1"/>
  <c r="E745" i="12" s="1"/>
  <c r="E746" i="12" s="1"/>
  <c r="E747" i="12" s="1"/>
  <c r="E748" i="12" s="1"/>
  <c r="E749" i="12" s="1"/>
  <c r="E750" i="12" s="1"/>
  <c r="E751" i="12" s="1"/>
  <c r="E752" i="12" s="1"/>
  <c r="E753" i="12" s="1"/>
  <c r="E754" i="12" s="1"/>
  <c r="E755" i="12" s="1"/>
  <c r="E756" i="12" s="1"/>
  <c r="E757" i="12" s="1"/>
  <c r="E758" i="12" s="1"/>
  <c r="E759" i="12" s="1"/>
  <c r="E760" i="12" s="1"/>
  <c r="E761" i="12" s="1"/>
  <c r="E762" i="12" s="1"/>
  <c r="E763" i="12" s="1"/>
  <c r="E764" i="12" s="1"/>
  <c r="E765" i="12" s="1"/>
  <c r="E766" i="12" s="1"/>
  <c r="E767" i="12" s="1"/>
  <c r="E768" i="12" s="1"/>
  <c r="E769" i="12" s="1"/>
  <c r="E770" i="12" s="1"/>
  <c r="E771" i="12" s="1"/>
  <c r="E772" i="12" s="1"/>
  <c r="E773" i="12" s="1"/>
  <c r="E774" i="12" s="1"/>
  <c r="E775" i="12" s="1"/>
  <c r="E776" i="12" s="1"/>
  <c r="E777" i="12" s="1"/>
  <c r="E778" i="12" s="1"/>
  <c r="E779" i="12" s="1"/>
  <c r="E780" i="12" s="1"/>
  <c r="E781" i="12" s="1"/>
  <c r="E782" i="12" s="1"/>
  <c r="E783" i="12" s="1"/>
  <c r="E784" i="12" s="1"/>
  <c r="E785" i="12" s="1"/>
  <c r="E786" i="12" s="1"/>
  <c r="E787" i="12" s="1"/>
  <c r="E788" i="12" s="1"/>
  <c r="E789" i="12" s="1"/>
  <c r="E790" i="12" s="1"/>
  <c r="E791" i="12" s="1"/>
  <c r="E792" i="12" s="1"/>
  <c r="E793" i="12" s="1"/>
  <c r="E794" i="12" s="1"/>
  <c r="E795" i="12" s="1"/>
  <c r="E796" i="12" s="1"/>
  <c r="E797" i="12" s="1"/>
  <c r="E798" i="12" s="1"/>
  <c r="E799" i="12" s="1"/>
  <c r="E800" i="12" s="1"/>
  <c r="E801" i="12" s="1"/>
  <c r="E802" i="12" s="1"/>
  <c r="E803" i="12" s="1"/>
  <c r="E804" i="12" s="1"/>
  <c r="E805" i="12" s="1"/>
  <c r="E806" i="12" s="1"/>
  <c r="E807" i="12" s="1"/>
  <c r="E808" i="12" s="1"/>
  <c r="E809" i="12" s="1"/>
  <c r="E810" i="12" s="1"/>
  <c r="E811" i="12" s="1"/>
  <c r="E812" i="12" s="1"/>
  <c r="E813" i="12" s="1"/>
  <c r="E814" i="12" s="1"/>
  <c r="E815" i="12" s="1"/>
  <c r="E816" i="12" s="1"/>
  <c r="E817" i="12" s="1"/>
  <c r="E818" i="12" s="1"/>
  <c r="E819" i="12" s="1"/>
  <c r="E820" i="12" s="1"/>
  <c r="E821" i="12" s="1"/>
  <c r="E822" i="12" s="1"/>
  <c r="E823" i="12" s="1"/>
  <c r="E824" i="12" s="1"/>
  <c r="E825" i="12" s="1"/>
  <c r="E826" i="12" s="1"/>
  <c r="E827" i="12" s="1"/>
  <c r="E828" i="12" s="1"/>
  <c r="E829" i="12" s="1"/>
  <c r="E830" i="12" s="1"/>
  <c r="E831" i="12" s="1"/>
  <c r="E832" i="12" s="1"/>
  <c r="E833" i="12" s="1"/>
  <c r="E834" i="12" s="1"/>
  <c r="E835" i="12" s="1"/>
  <c r="E836" i="12" s="1"/>
  <c r="E837" i="12" s="1"/>
  <c r="E838" i="12" s="1"/>
  <c r="E839" i="12" s="1"/>
  <c r="E840" i="12" s="1"/>
  <c r="E841" i="12" s="1"/>
  <c r="E842" i="12" s="1"/>
  <c r="E843" i="12" s="1"/>
  <c r="E844" i="12" s="1"/>
  <c r="E845" i="12" s="1"/>
  <c r="E846" i="12" s="1"/>
  <c r="E847" i="12" s="1"/>
  <c r="E848" i="12" s="1"/>
  <c r="E849" i="12" s="1"/>
  <c r="E850" i="12" s="1"/>
  <c r="E851" i="12" s="1"/>
  <c r="E852" i="12" s="1"/>
  <c r="E853" i="12" s="1"/>
  <c r="E854" i="12" s="1"/>
  <c r="E855" i="12" s="1"/>
  <c r="E856" i="12" s="1"/>
  <c r="E857" i="12" s="1"/>
  <c r="E858" i="12" s="1"/>
  <c r="E859" i="12" s="1"/>
  <c r="E860" i="12" s="1"/>
  <c r="E861" i="12" s="1"/>
  <c r="E862" i="12" s="1"/>
  <c r="E863" i="12" s="1"/>
  <c r="E864" i="12" s="1"/>
  <c r="E865" i="12" s="1"/>
  <c r="E866" i="12" s="1"/>
  <c r="E867" i="12" s="1"/>
  <c r="E868" i="12" s="1"/>
  <c r="E869" i="12" s="1"/>
  <c r="E870" i="12" s="1"/>
  <c r="E871" i="12" s="1"/>
  <c r="E872" i="12" s="1"/>
  <c r="E873" i="12" s="1"/>
  <c r="E874" i="12" s="1"/>
  <c r="E875" i="12" s="1"/>
  <c r="E876" i="12" s="1"/>
  <c r="E877" i="12" s="1"/>
  <c r="E878" i="12" s="1"/>
  <c r="E879" i="12" s="1"/>
  <c r="E880" i="12" s="1"/>
  <c r="E881" i="12" s="1"/>
  <c r="E882" i="12" s="1"/>
  <c r="E883" i="12" s="1"/>
  <c r="E884" i="12" s="1"/>
  <c r="E885" i="12" s="1"/>
  <c r="E886" i="12" s="1"/>
  <c r="E887" i="12" s="1"/>
  <c r="E888" i="12" s="1"/>
  <c r="E889" i="12" s="1"/>
  <c r="E890" i="12" s="1"/>
  <c r="E891" i="12" s="1"/>
  <c r="E892" i="12" s="1"/>
  <c r="E893" i="12" s="1"/>
  <c r="E894" i="12" s="1"/>
  <c r="E895" i="12" s="1"/>
  <c r="E896" i="12" s="1"/>
  <c r="E897" i="12" s="1"/>
  <c r="E898" i="12" s="1"/>
  <c r="E899" i="12" s="1"/>
  <c r="E900" i="12" s="1"/>
  <c r="E901" i="12" s="1"/>
  <c r="E902" i="12" s="1"/>
  <c r="E903" i="12" s="1"/>
  <c r="E904" i="12" s="1"/>
  <c r="E905" i="12" s="1"/>
  <c r="E906" i="12" s="1"/>
  <c r="E907" i="12" s="1"/>
  <c r="E908" i="12" s="1"/>
  <c r="E909" i="12" s="1"/>
  <c r="E910" i="12" s="1"/>
  <c r="E911" i="12" s="1"/>
  <c r="E912" i="12" s="1"/>
  <c r="E913" i="12" s="1"/>
  <c r="E914" i="12" s="1"/>
  <c r="E915" i="12" s="1"/>
  <c r="E916" i="12" s="1"/>
  <c r="E917" i="12" s="1"/>
  <c r="E918" i="12" s="1"/>
  <c r="E919" i="12" s="1"/>
  <c r="E920" i="12" s="1"/>
  <c r="E921" i="12" s="1"/>
  <c r="E922" i="12" s="1"/>
  <c r="E923" i="12" s="1"/>
  <c r="E924" i="12" s="1"/>
  <c r="E925" i="12" s="1"/>
  <c r="E926" i="12" s="1"/>
  <c r="E927" i="12" s="1"/>
  <c r="E928" i="12" s="1"/>
  <c r="E929" i="12" s="1"/>
  <c r="E930" i="12" s="1"/>
  <c r="E931" i="12" s="1"/>
  <c r="E932" i="12" s="1"/>
  <c r="E933" i="12" s="1"/>
  <c r="E934" i="12" s="1"/>
  <c r="E935" i="12" s="1"/>
  <c r="E936" i="12" s="1"/>
  <c r="E937" i="12" s="1"/>
  <c r="E938" i="12" s="1"/>
  <c r="E939" i="12" s="1"/>
  <c r="E940" i="12" s="1"/>
  <c r="E941" i="12" s="1"/>
  <c r="E942" i="12" s="1"/>
  <c r="E943" i="12" s="1"/>
  <c r="E944" i="12" s="1"/>
  <c r="E945" i="12" s="1"/>
  <c r="E946" i="12" s="1"/>
  <c r="E947" i="12" s="1"/>
  <c r="E948" i="12" s="1"/>
  <c r="E949" i="12" s="1"/>
  <c r="E950" i="12" s="1"/>
  <c r="E951" i="12" s="1"/>
  <c r="E952" i="12" s="1"/>
  <c r="E953" i="12" s="1"/>
  <c r="E954" i="12" s="1"/>
  <c r="E955" i="12" s="1"/>
  <c r="E956" i="12" s="1"/>
  <c r="E957" i="12" s="1"/>
  <c r="E958" i="12" s="1"/>
  <c r="E959" i="12" s="1"/>
  <c r="E960" i="12" s="1"/>
  <c r="E961" i="12" s="1"/>
  <c r="E962" i="12" s="1"/>
  <c r="E963" i="12" s="1"/>
  <c r="E964" i="12" s="1"/>
  <c r="E965" i="12" s="1"/>
  <c r="E966" i="12" s="1"/>
  <c r="E967" i="12" s="1"/>
  <c r="E968" i="12" s="1"/>
  <c r="E969" i="12" s="1"/>
  <c r="E970" i="12" s="1"/>
  <c r="E971" i="12" s="1"/>
  <c r="E972" i="12" s="1"/>
  <c r="E973" i="12" s="1"/>
  <c r="E974" i="12" s="1"/>
  <c r="E975" i="12" s="1"/>
  <c r="E976" i="12" s="1"/>
  <c r="E977" i="12" s="1"/>
  <c r="E978" i="12" s="1"/>
  <c r="E979" i="12" s="1"/>
  <c r="E980" i="12" s="1"/>
  <c r="E981" i="12" s="1"/>
  <c r="E982" i="12" s="1"/>
  <c r="E983" i="12" s="1"/>
  <c r="E984" i="12" s="1"/>
  <c r="E985" i="12" s="1"/>
  <c r="E986" i="12" s="1"/>
  <c r="E987" i="12" s="1"/>
  <c r="E988" i="12" s="1"/>
  <c r="E989" i="12" s="1"/>
  <c r="E990" i="12" s="1"/>
  <c r="E991" i="12" s="1"/>
  <c r="E992" i="12" s="1"/>
  <c r="E993" i="12" s="1"/>
  <c r="E994" i="12" s="1"/>
  <c r="E995" i="12" s="1"/>
  <c r="E996" i="12" s="1"/>
  <c r="E997" i="12" s="1"/>
  <c r="E998" i="12" s="1"/>
  <c r="E999" i="12" s="1"/>
  <c r="E1000" i="12" s="1"/>
  <c r="E1001" i="12" s="1"/>
  <c r="E1002" i="12" s="1"/>
  <c r="E1003" i="12" s="1"/>
  <c r="E1004" i="12" s="1"/>
  <c r="E1005" i="12" s="1"/>
  <c r="E1006" i="12" s="1"/>
  <c r="E1007" i="12" s="1"/>
  <c r="E1008" i="12" s="1"/>
  <c r="E1009" i="12" s="1"/>
  <c r="E1010" i="12" s="1"/>
  <c r="E1011" i="12" s="1"/>
  <c r="E1012" i="12" s="1"/>
  <c r="E1013" i="12" s="1"/>
  <c r="E1014" i="12" s="1"/>
  <c r="E1015" i="12" s="1"/>
  <c r="E1016" i="12" s="1"/>
  <c r="E1017" i="12" s="1"/>
  <c r="E1018" i="12" s="1"/>
  <c r="E1019" i="12" s="1"/>
  <c r="E1020" i="12" s="1"/>
  <c r="E1021" i="12" s="1"/>
  <c r="E1022" i="12" s="1"/>
  <c r="E1023" i="12" s="1"/>
  <c r="E1024" i="12" s="1"/>
  <c r="E1025" i="12" s="1"/>
  <c r="E1026" i="12" s="1"/>
  <c r="E1027" i="12" s="1"/>
  <c r="E1028" i="12" s="1"/>
  <c r="E1029" i="12" s="1"/>
  <c r="E1030" i="12" s="1"/>
  <c r="E1031" i="12" s="1"/>
  <c r="E1032" i="12" s="1"/>
  <c r="E1033" i="12" s="1"/>
  <c r="E1034" i="12" s="1"/>
  <c r="E1035" i="12" s="1"/>
  <c r="E1036" i="12" s="1"/>
  <c r="E1037" i="12" s="1"/>
  <c r="E1038" i="12" s="1"/>
  <c r="E1039" i="12" s="1"/>
  <c r="E1040" i="12" s="1"/>
  <c r="E1041" i="12" s="1"/>
  <c r="E1042" i="12" s="1"/>
  <c r="E1043" i="12" s="1"/>
  <c r="E1044" i="12" s="1"/>
  <c r="E1045" i="12" s="1"/>
  <c r="E1046" i="12" s="1"/>
  <c r="E1047" i="12" s="1"/>
  <c r="E1048" i="12" s="1"/>
  <c r="E1049" i="12" s="1"/>
  <c r="E1050" i="12" s="1"/>
  <c r="E1051" i="12" s="1"/>
  <c r="E1052" i="12" s="1"/>
  <c r="E1053" i="12" s="1"/>
  <c r="E1054" i="12" s="1"/>
  <c r="E1055" i="12" s="1"/>
  <c r="E1056" i="12" s="1"/>
  <c r="E1057" i="12" s="1"/>
  <c r="E1058" i="12" s="1"/>
  <c r="E1059" i="12" s="1"/>
  <c r="E1060" i="12" s="1"/>
  <c r="E1061" i="12" s="1"/>
  <c r="E1062" i="12" s="1"/>
  <c r="E1063" i="12" s="1"/>
  <c r="E1064" i="12" s="1"/>
  <c r="E1065" i="12" s="1"/>
  <c r="E1066" i="12" s="1"/>
  <c r="E1067" i="12" s="1"/>
  <c r="E1068" i="12" s="1"/>
  <c r="E1069" i="12" s="1"/>
  <c r="E1070" i="12" s="1"/>
  <c r="E1071" i="12" s="1"/>
  <c r="E1072" i="12" s="1"/>
  <c r="E1073" i="12" s="1"/>
  <c r="E1074" i="12" s="1"/>
  <c r="E1075" i="12" s="1"/>
  <c r="E1076" i="12" s="1"/>
  <c r="E1077" i="12" s="1"/>
  <c r="E1078" i="12" s="1"/>
  <c r="E1079" i="12" s="1"/>
  <c r="E1080" i="12" s="1"/>
  <c r="E1081" i="12" s="1"/>
  <c r="E1082" i="12" s="1"/>
  <c r="E1083" i="12" s="1"/>
  <c r="E1084" i="12" s="1"/>
  <c r="E1085" i="12" s="1"/>
  <c r="E1086" i="12" s="1"/>
  <c r="E1087" i="12" s="1"/>
  <c r="E1088" i="12" s="1"/>
  <c r="E1089" i="12" s="1"/>
  <c r="E1090" i="12" s="1"/>
  <c r="E1091" i="12" s="1"/>
  <c r="E1092" i="12" s="1"/>
  <c r="E1093" i="12" s="1"/>
  <c r="E1094" i="12" s="1"/>
  <c r="E1095" i="12" s="1"/>
  <c r="E1096" i="12" s="1"/>
  <c r="E1097" i="12" s="1"/>
  <c r="E1098" i="12" s="1"/>
  <c r="E1099" i="12" s="1"/>
  <c r="E1100" i="12" s="1"/>
  <c r="E1101" i="12" s="1"/>
  <c r="E1102" i="12" s="1"/>
  <c r="E1103" i="12" s="1"/>
  <c r="E1104" i="12" s="1"/>
  <c r="E1105" i="12" s="1"/>
  <c r="E1106" i="12" s="1"/>
  <c r="E1107" i="12" s="1"/>
  <c r="E1108" i="12" s="1"/>
  <c r="E1109" i="12" s="1"/>
  <c r="E1110" i="12" s="1"/>
  <c r="E1111" i="12" s="1"/>
  <c r="E1112" i="12" s="1"/>
  <c r="E1113" i="12" s="1"/>
  <c r="E1114" i="12" s="1"/>
  <c r="E1115" i="12" s="1"/>
  <c r="E1116" i="12" s="1"/>
  <c r="E1117" i="12" s="1"/>
  <c r="E1118" i="12" s="1"/>
  <c r="E1119" i="12" s="1"/>
  <c r="E1120" i="12" s="1"/>
  <c r="E1121" i="12" s="1"/>
  <c r="E1122" i="12" s="1"/>
  <c r="E1123" i="12" s="1"/>
  <c r="E1124" i="12" s="1"/>
  <c r="E1125" i="12" s="1"/>
  <c r="E1126" i="12" s="1"/>
  <c r="E1127" i="12" s="1"/>
  <c r="E1128" i="12" s="1"/>
  <c r="E1129" i="12" s="1"/>
  <c r="E1130" i="12" s="1"/>
  <c r="E1131" i="12" s="1"/>
  <c r="E1132" i="12" s="1"/>
  <c r="E1133" i="12" s="1"/>
  <c r="E1134" i="12" s="1"/>
  <c r="E1135" i="12" s="1"/>
  <c r="E1136" i="12" s="1"/>
  <c r="E1137" i="12" s="1"/>
  <c r="E1138" i="12" s="1"/>
  <c r="E1139" i="12" s="1"/>
  <c r="E1140" i="12" s="1"/>
  <c r="E1141" i="12" s="1"/>
  <c r="E1142" i="12" s="1"/>
  <c r="E1143" i="12" s="1"/>
  <c r="E1144" i="12" s="1"/>
  <c r="E1145" i="12" s="1"/>
  <c r="E1146" i="12" s="1"/>
  <c r="E1147" i="12" s="1"/>
  <c r="E1148" i="12" s="1"/>
  <c r="E1149" i="12" s="1"/>
  <c r="E1150" i="12" s="1"/>
  <c r="E1151" i="12" s="1"/>
  <c r="E1152" i="12" s="1"/>
  <c r="E1153" i="12" s="1"/>
  <c r="E1154" i="12" s="1"/>
  <c r="E1155" i="12" s="1"/>
  <c r="E1156" i="12" s="1"/>
  <c r="E1157" i="12" s="1"/>
  <c r="E1158" i="12" s="1"/>
  <c r="E1159" i="12" s="1"/>
  <c r="E1160" i="12" s="1"/>
  <c r="E1161" i="12" s="1"/>
  <c r="E1162" i="12" s="1"/>
  <c r="E1163" i="12" s="1"/>
  <c r="E1164" i="12" s="1"/>
  <c r="E1165" i="12" s="1"/>
  <c r="E1166" i="12" s="1"/>
  <c r="E1167" i="12" s="1"/>
  <c r="E1168" i="12" s="1"/>
  <c r="E1169" i="12" s="1"/>
  <c r="E1170" i="12" s="1"/>
  <c r="E1171" i="12" s="1"/>
  <c r="E1172" i="12" s="1"/>
  <c r="E1173" i="12" s="1"/>
  <c r="E1174" i="12" s="1"/>
  <c r="E1175" i="12" s="1"/>
  <c r="E1176" i="12" s="1"/>
  <c r="E1177" i="12" s="1"/>
  <c r="E1178" i="12" s="1"/>
  <c r="E1179" i="12" s="1"/>
  <c r="E1180" i="12" s="1"/>
  <c r="E1181" i="12" s="1"/>
  <c r="E1182" i="12" s="1"/>
  <c r="E1183" i="12" s="1"/>
  <c r="E1184" i="12" s="1"/>
  <c r="E1185" i="12" s="1"/>
  <c r="E1186" i="12" s="1"/>
  <c r="E1187" i="12" s="1"/>
  <c r="E1188" i="12" s="1"/>
  <c r="E1189" i="12" s="1"/>
  <c r="E1190" i="12" s="1"/>
  <c r="E1191" i="12" s="1"/>
  <c r="E1192" i="12" s="1"/>
  <c r="E1193" i="12" s="1"/>
  <c r="E1194" i="12" s="1"/>
  <c r="E1195" i="12" s="1"/>
  <c r="E1196" i="12" s="1"/>
  <c r="E1197" i="12" s="1"/>
  <c r="E1198" i="12" s="1"/>
  <c r="E1199" i="12" s="1"/>
  <c r="E1200" i="12" s="1"/>
  <c r="E1201" i="12" s="1"/>
  <c r="E1202" i="12" s="1"/>
  <c r="E1203" i="12" s="1"/>
  <c r="E1204" i="12" s="1"/>
  <c r="E1205" i="12" s="1"/>
  <c r="E1206" i="12" s="1"/>
  <c r="E1207" i="12" s="1"/>
  <c r="E1208" i="12" s="1"/>
  <c r="E1209" i="12" s="1"/>
  <c r="E1210" i="12" s="1"/>
  <c r="E1211" i="12" s="1"/>
  <c r="E1212" i="12" s="1"/>
  <c r="E1213" i="12" s="1"/>
  <c r="E1214" i="12" s="1"/>
  <c r="E1215" i="12" s="1"/>
  <c r="E1216" i="12" s="1"/>
  <c r="E1217" i="12" s="1"/>
  <c r="E1218" i="12" s="1"/>
  <c r="E1219" i="12" s="1"/>
  <c r="E1220" i="12" s="1"/>
  <c r="E1221" i="12" s="1"/>
  <c r="E1222" i="12" s="1"/>
  <c r="T58" i="7" l="1"/>
  <c r="U58" i="7" s="1"/>
  <c r="S34" i="12"/>
  <c r="W58" i="7"/>
  <c r="Y58" i="7"/>
  <c r="F59" i="7"/>
  <c r="V58" i="7"/>
  <c r="M689" i="21"/>
  <c r="J689" i="21" s="1"/>
  <c r="I689" i="21" s="1"/>
  <c r="H690" i="21" s="1"/>
  <c r="G691" i="21" s="1"/>
  <c r="L691" i="21" s="1"/>
  <c r="R689" i="21"/>
  <c r="S689" i="21" s="1"/>
  <c r="O690" i="21"/>
  <c r="N690" i="21"/>
  <c r="F690" i="21"/>
  <c r="W690" i="21" s="1"/>
  <c r="K690" i="21"/>
  <c r="AE34" i="12"/>
  <c r="J58" i="7" l="1"/>
  <c r="I58" i="7" s="1"/>
  <c r="H59" i="7" s="1"/>
  <c r="Y59" i="7" s="1"/>
  <c r="N59" i="7"/>
  <c r="G59" i="7"/>
  <c r="O59" i="7"/>
  <c r="P690" i="21"/>
  <c r="Q690" i="21"/>
  <c r="F691" i="21"/>
  <c r="W691" i="21" s="1"/>
  <c r="N691" i="21"/>
  <c r="O691" i="21"/>
  <c r="K691" i="21"/>
  <c r="M34" i="12"/>
  <c r="L34" i="12" s="1"/>
  <c r="K34" i="12" s="1"/>
  <c r="V59" i="7" l="1"/>
  <c r="F60" i="7"/>
  <c r="O60" i="7" s="1"/>
  <c r="P59" i="7"/>
  <c r="M59" i="7"/>
  <c r="R59" i="7"/>
  <c r="S59" i="7" s="1"/>
  <c r="Q691" i="21"/>
  <c r="P691" i="21"/>
  <c r="M690" i="21"/>
  <c r="J690" i="21" s="1"/>
  <c r="I690" i="21" s="1"/>
  <c r="H691" i="21" s="1"/>
  <c r="G692" i="21" s="1"/>
  <c r="L692" i="21" s="1"/>
  <c r="R690" i="21"/>
  <c r="S690" i="21" s="1"/>
  <c r="P35" i="12"/>
  <c r="H34" i="12"/>
  <c r="F35" i="12" s="1"/>
  <c r="N60" i="7" l="1"/>
  <c r="M60" i="7" s="1"/>
  <c r="G60" i="7"/>
  <c r="Q59" i="7"/>
  <c r="T59" i="7"/>
  <c r="U59" i="7" s="1"/>
  <c r="X59" i="7"/>
  <c r="L59" i="7"/>
  <c r="K59" i="7" s="1"/>
  <c r="O692" i="21"/>
  <c r="F692" i="21"/>
  <c r="W692" i="21" s="1"/>
  <c r="N692" i="21"/>
  <c r="K692" i="21"/>
  <c r="M691" i="21"/>
  <c r="J691" i="21" s="1"/>
  <c r="I691" i="21" s="1"/>
  <c r="H692" i="21" s="1"/>
  <c r="G693" i="21" s="1"/>
  <c r="L693" i="21" s="1"/>
  <c r="R691" i="21"/>
  <c r="S691" i="21" s="1"/>
  <c r="P60" i="7" l="1"/>
  <c r="R60" i="7"/>
  <c r="S60" i="7" s="1"/>
  <c r="J59" i="7"/>
  <c r="I59" i="7" s="1"/>
  <c r="H60" i="7" s="1"/>
  <c r="W59" i="7"/>
  <c r="X60" i="7"/>
  <c r="L60" i="7"/>
  <c r="K60" i="7" s="1"/>
  <c r="N693" i="21"/>
  <c r="O693" i="21"/>
  <c r="F693" i="21"/>
  <c r="W693" i="21" s="1"/>
  <c r="K693" i="21"/>
  <c r="Q692" i="21"/>
  <c r="P692" i="21"/>
  <c r="Q35" i="12"/>
  <c r="O35" i="12" s="1"/>
  <c r="N35" i="12" s="1"/>
  <c r="G35" i="12"/>
  <c r="W35" i="12"/>
  <c r="X35" i="12"/>
  <c r="T60" i="7" l="1"/>
  <c r="U60" i="7" s="1"/>
  <c r="Q60" i="7"/>
  <c r="Y60" i="7"/>
  <c r="V60" i="7"/>
  <c r="F61" i="7"/>
  <c r="W60" i="7"/>
  <c r="Q693" i="21"/>
  <c r="P693" i="21"/>
  <c r="M692" i="21"/>
  <c r="J692" i="21" s="1"/>
  <c r="I692" i="21" s="1"/>
  <c r="H693" i="21" s="1"/>
  <c r="G694" i="21" s="1"/>
  <c r="L694" i="21" s="1"/>
  <c r="R692" i="21"/>
  <c r="S692" i="21" s="1"/>
  <c r="Y35" i="12"/>
  <c r="AA35" i="12"/>
  <c r="AB35" i="12" s="1"/>
  <c r="V35" i="12"/>
  <c r="J60" i="7" l="1"/>
  <c r="I60" i="7" s="1"/>
  <c r="H61" i="7" s="1"/>
  <c r="Y61" i="7" s="1"/>
  <c r="N61" i="7"/>
  <c r="O61" i="7"/>
  <c r="G61" i="7"/>
  <c r="N694" i="21"/>
  <c r="O694" i="21"/>
  <c r="K694" i="21"/>
  <c r="F694" i="21"/>
  <c r="W694" i="21" s="1"/>
  <c r="M693" i="21"/>
  <c r="J693" i="21" s="1"/>
  <c r="I693" i="21" s="1"/>
  <c r="H694" i="21" s="1"/>
  <c r="G695" i="21" s="1"/>
  <c r="L695" i="21" s="1"/>
  <c r="R693" i="21"/>
  <c r="S693" i="21" s="1"/>
  <c r="U35" i="12"/>
  <c r="T35" i="12" s="1"/>
  <c r="AC35" i="12"/>
  <c r="AD35" i="12" s="1"/>
  <c r="Z35" i="12"/>
  <c r="V61" i="7" l="1"/>
  <c r="F62" i="7"/>
  <c r="S35" i="12"/>
  <c r="G62" i="7"/>
  <c r="O62" i="7"/>
  <c r="N62" i="7"/>
  <c r="M61" i="7"/>
  <c r="P61" i="7"/>
  <c r="R61" i="7"/>
  <c r="S61" i="7" s="1"/>
  <c r="O695" i="21"/>
  <c r="N695" i="21"/>
  <c r="K695" i="21"/>
  <c r="F695" i="21"/>
  <c r="W695" i="21" s="1"/>
  <c r="Q694" i="21"/>
  <c r="P694" i="21"/>
  <c r="AE35" i="12"/>
  <c r="X61" i="7" l="1"/>
  <c r="L61" i="7"/>
  <c r="K61" i="7" s="1"/>
  <c r="Q61" i="7"/>
  <c r="T61" i="7"/>
  <c r="U61" i="7" s="1"/>
  <c r="R62" i="7"/>
  <c r="S62" i="7" s="1"/>
  <c r="P62" i="7"/>
  <c r="M62" i="7"/>
  <c r="P695" i="21"/>
  <c r="Q695" i="21"/>
  <c r="M694" i="21"/>
  <c r="J694" i="21" s="1"/>
  <c r="I694" i="21" s="1"/>
  <c r="H695" i="21" s="1"/>
  <c r="G696" i="21" s="1"/>
  <c r="L696" i="21" s="1"/>
  <c r="R694" i="21"/>
  <c r="S694" i="21" s="1"/>
  <c r="M35" i="12"/>
  <c r="L35" i="12" s="1"/>
  <c r="K35" i="12" s="1"/>
  <c r="J61" i="7" l="1"/>
  <c r="I61" i="7" s="1"/>
  <c r="H62" i="7" s="1"/>
  <c r="Q62" i="7"/>
  <c r="T62" i="7"/>
  <c r="U62" i="7" s="1"/>
  <c r="W61" i="7"/>
  <c r="L62" i="7"/>
  <c r="K62" i="7" s="1"/>
  <c r="X62" i="7"/>
  <c r="F696" i="21"/>
  <c r="W696" i="21" s="1"/>
  <c r="N696" i="21"/>
  <c r="K696" i="21"/>
  <c r="O696" i="21"/>
  <c r="M695" i="21"/>
  <c r="J695" i="21" s="1"/>
  <c r="I695" i="21" s="1"/>
  <c r="H696" i="21" s="1"/>
  <c r="G697" i="21" s="1"/>
  <c r="L697" i="21" s="1"/>
  <c r="R695" i="21"/>
  <c r="S695" i="21" s="1"/>
  <c r="H35" i="12"/>
  <c r="F36" i="12" s="1"/>
  <c r="P36" i="12"/>
  <c r="J62" i="7" l="1"/>
  <c r="I62" i="7" s="1"/>
  <c r="W62" i="7"/>
  <c r="Y62" i="7"/>
  <c r="V62" i="7"/>
  <c r="F63" i="7"/>
  <c r="P696" i="21"/>
  <c r="Q696" i="21"/>
  <c r="F697" i="21"/>
  <c r="W697" i="21" s="1"/>
  <c r="K697" i="21"/>
  <c r="N697" i="21"/>
  <c r="O697" i="21"/>
  <c r="H63" i="7" l="1"/>
  <c r="Y63" i="7" s="1"/>
  <c r="O63" i="7"/>
  <c r="N63" i="7"/>
  <c r="G63" i="7"/>
  <c r="P697" i="21"/>
  <c r="Q697" i="21"/>
  <c r="M696" i="21"/>
  <c r="J696" i="21" s="1"/>
  <c r="I696" i="21" s="1"/>
  <c r="H697" i="21" s="1"/>
  <c r="G698" i="21" s="1"/>
  <c r="L698" i="21" s="1"/>
  <c r="R696" i="21"/>
  <c r="S696" i="21" s="1"/>
  <c r="X36" i="12"/>
  <c r="G36" i="12"/>
  <c r="Q36" i="12"/>
  <c r="O36" i="12" s="1"/>
  <c r="N36" i="12" s="1"/>
  <c r="W36" i="12"/>
  <c r="V63" i="7" l="1"/>
  <c r="F64" i="7"/>
  <c r="G64" i="7" s="1"/>
  <c r="M63" i="7"/>
  <c r="P63" i="7"/>
  <c r="R63" i="7"/>
  <c r="S63" i="7" s="1"/>
  <c r="M697" i="21"/>
  <c r="J697" i="21" s="1"/>
  <c r="I697" i="21" s="1"/>
  <c r="H698" i="21" s="1"/>
  <c r="G699" i="21" s="1"/>
  <c r="L699" i="21" s="1"/>
  <c r="R697" i="21"/>
  <c r="S697" i="21" s="1"/>
  <c r="N698" i="21"/>
  <c r="K698" i="21"/>
  <c r="F698" i="21"/>
  <c r="W698" i="21" s="1"/>
  <c r="O698" i="21"/>
  <c r="V36" i="12"/>
  <c r="AA36" i="12"/>
  <c r="AB36" i="12" s="1"/>
  <c r="Y36" i="12"/>
  <c r="O64" i="7" l="1"/>
  <c r="N64" i="7"/>
  <c r="L63" i="7"/>
  <c r="K63" i="7" s="1"/>
  <c r="X63" i="7"/>
  <c r="Q63" i="7"/>
  <c r="T63" i="7"/>
  <c r="U63" i="7" s="1"/>
  <c r="P698" i="21"/>
  <c r="Q698" i="21"/>
  <c r="F699" i="21"/>
  <c r="W699" i="21" s="1"/>
  <c r="K699" i="21"/>
  <c r="O699" i="21"/>
  <c r="N699" i="21"/>
  <c r="AC36" i="12"/>
  <c r="AD36" i="12" s="1"/>
  <c r="Z36" i="12"/>
  <c r="U36" i="12"/>
  <c r="T36" i="12" s="1"/>
  <c r="S36" i="12" l="1"/>
  <c r="M64" i="7"/>
  <c r="X64" i="7" s="1"/>
  <c r="P64" i="7"/>
  <c r="Q64" i="7" s="1"/>
  <c r="R64" i="7"/>
  <c r="S64" i="7" s="1"/>
  <c r="J63" i="7"/>
  <c r="I63" i="7" s="1"/>
  <c r="H64" i="7" s="1"/>
  <c r="W63" i="7"/>
  <c r="M698" i="21"/>
  <c r="J698" i="21" s="1"/>
  <c r="I698" i="21" s="1"/>
  <c r="H699" i="21" s="1"/>
  <c r="G700" i="21" s="1"/>
  <c r="L700" i="21" s="1"/>
  <c r="R698" i="21"/>
  <c r="S698" i="21" s="1"/>
  <c r="Q699" i="21"/>
  <c r="P699" i="21"/>
  <c r="AE36" i="12"/>
  <c r="L64" i="7" l="1"/>
  <c r="K64" i="7" s="1"/>
  <c r="W64" i="7" s="1"/>
  <c r="T64" i="7"/>
  <c r="U64" i="7" s="1"/>
  <c r="Y64" i="7"/>
  <c r="F65" i="7"/>
  <c r="V64" i="7"/>
  <c r="M699" i="21"/>
  <c r="J699" i="21" s="1"/>
  <c r="I699" i="21" s="1"/>
  <c r="H700" i="21" s="1"/>
  <c r="G701" i="21" s="1"/>
  <c r="L701" i="21" s="1"/>
  <c r="R699" i="21"/>
  <c r="S699" i="21" s="1"/>
  <c r="F700" i="21"/>
  <c r="W700" i="21" s="1"/>
  <c r="N700" i="21"/>
  <c r="O700" i="21"/>
  <c r="K700" i="21"/>
  <c r="M36" i="12"/>
  <c r="L36" i="12" s="1"/>
  <c r="K36" i="12" s="1"/>
  <c r="J64" i="7" l="1"/>
  <c r="I64" i="7" s="1"/>
  <c r="H65" i="7" s="1"/>
  <c r="Y65" i="7" s="1"/>
  <c r="N65" i="7"/>
  <c r="G65" i="7"/>
  <c r="O65" i="7"/>
  <c r="P700" i="21"/>
  <c r="Q700" i="21"/>
  <c r="F701" i="21"/>
  <c r="W701" i="21" s="1"/>
  <c r="N701" i="21"/>
  <c r="O701" i="21"/>
  <c r="K701" i="21"/>
  <c r="H36" i="12"/>
  <c r="F37" i="12" s="1"/>
  <c r="P37" i="12"/>
  <c r="V65" i="7" l="1"/>
  <c r="F66" i="7"/>
  <c r="G66" i="7" s="1"/>
  <c r="P65" i="7"/>
  <c r="M65" i="7"/>
  <c r="R65" i="7"/>
  <c r="S65" i="7" s="1"/>
  <c r="Q701" i="21"/>
  <c r="P701" i="21"/>
  <c r="M700" i="21"/>
  <c r="J700" i="21" s="1"/>
  <c r="I700" i="21" s="1"/>
  <c r="H701" i="21" s="1"/>
  <c r="G702" i="21" s="1"/>
  <c r="L702" i="21" s="1"/>
  <c r="R700" i="21"/>
  <c r="S700" i="21" s="1"/>
  <c r="N66" i="7" l="1"/>
  <c r="O66" i="7"/>
  <c r="Q65" i="7"/>
  <c r="T65" i="7"/>
  <c r="U65" i="7" s="1"/>
  <c r="X65" i="7"/>
  <c r="L65" i="7"/>
  <c r="K65" i="7" s="1"/>
  <c r="N702" i="21"/>
  <c r="O702" i="21"/>
  <c r="K702" i="21"/>
  <c r="F702" i="21"/>
  <c r="W702" i="21" s="1"/>
  <c r="M701" i="21"/>
  <c r="J701" i="21" s="1"/>
  <c r="I701" i="21" s="1"/>
  <c r="H702" i="21" s="1"/>
  <c r="G703" i="21" s="1"/>
  <c r="L703" i="21" s="1"/>
  <c r="R701" i="21"/>
  <c r="S701" i="21" s="1"/>
  <c r="G37" i="12"/>
  <c r="W37" i="12"/>
  <c r="Q37" i="12"/>
  <c r="O37" i="12" s="1"/>
  <c r="N37" i="12" s="1"/>
  <c r="X37" i="12"/>
  <c r="R66" i="7" l="1"/>
  <c r="S66" i="7" s="1"/>
  <c r="P66" i="7"/>
  <c r="Q66" i="7" s="1"/>
  <c r="M66" i="7"/>
  <c r="L66" i="7" s="1"/>
  <c r="K66" i="7" s="1"/>
  <c r="J65" i="7"/>
  <c r="I65" i="7" s="1"/>
  <c r="H66" i="7" s="1"/>
  <c r="W65" i="7"/>
  <c r="K703" i="21"/>
  <c r="O703" i="21"/>
  <c r="F703" i="21"/>
  <c r="W703" i="21" s="1"/>
  <c r="N703" i="21"/>
  <c r="P702" i="21"/>
  <c r="Q702" i="21"/>
  <c r="AA37" i="12"/>
  <c r="AB37" i="12" s="1"/>
  <c r="Y37" i="12"/>
  <c r="V37" i="12"/>
  <c r="X66" i="7" l="1"/>
  <c r="T66" i="7"/>
  <c r="U66" i="7" s="1"/>
  <c r="Y66" i="7"/>
  <c r="V66" i="7"/>
  <c r="F67" i="7"/>
  <c r="W66" i="7"/>
  <c r="M702" i="21"/>
  <c r="J702" i="21" s="1"/>
  <c r="I702" i="21" s="1"/>
  <c r="H703" i="21" s="1"/>
  <c r="G704" i="21" s="1"/>
  <c r="L704" i="21" s="1"/>
  <c r="R702" i="21"/>
  <c r="S702" i="21" s="1"/>
  <c r="Q703" i="21"/>
  <c r="P703" i="21"/>
  <c r="U37" i="12"/>
  <c r="T37" i="12" s="1"/>
  <c r="AC37" i="12"/>
  <c r="AD37" i="12" s="1"/>
  <c r="Z37" i="12"/>
  <c r="S37" i="12" l="1"/>
  <c r="J66" i="7"/>
  <c r="I66" i="7" s="1"/>
  <c r="H67" i="7" s="1"/>
  <c r="Y67" i="7" s="1"/>
  <c r="G67" i="7"/>
  <c r="O67" i="7"/>
  <c r="N67" i="7"/>
  <c r="M703" i="21"/>
  <c r="J703" i="21" s="1"/>
  <c r="I703" i="21" s="1"/>
  <c r="H704" i="21" s="1"/>
  <c r="G705" i="21" s="1"/>
  <c r="L705" i="21" s="1"/>
  <c r="R703" i="21"/>
  <c r="S703" i="21" s="1"/>
  <c r="N704" i="21"/>
  <c r="F704" i="21"/>
  <c r="W704" i="21" s="1"/>
  <c r="O704" i="21"/>
  <c r="K704" i="21"/>
  <c r="AE37" i="12"/>
  <c r="F68" i="7" l="1"/>
  <c r="N68" i="7" s="1"/>
  <c r="V67" i="7"/>
  <c r="P67" i="7"/>
  <c r="M67" i="7"/>
  <c r="R67" i="7"/>
  <c r="S67" i="7" s="1"/>
  <c r="Q704" i="21"/>
  <c r="P704" i="21"/>
  <c r="F705" i="21"/>
  <c r="W705" i="21" s="1"/>
  <c r="O705" i="21"/>
  <c r="N705" i="21"/>
  <c r="K705" i="21"/>
  <c r="M37" i="12"/>
  <c r="L37" i="12" s="1"/>
  <c r="K37" i="12" s="1"/>
  <c r="G68" i="7" l="1"/>
  <c r="O68" i="7"/>
  <c r="R68" i="7" s="1"/>
  <c r="S68" i="7" s="1"/>
  <c r="T67" i="7"/>
  <c r="U67" i="7" s="1"/>
  <c r="Q67" i="7"/>
  <c r="L67" i="7"/>
  <c r="K67" i="7" s="1"/>
  <c r="X67" i="7"/>
  <c r="M68" i="7"/>
  <c r="M704" i="21"/>
  <c r="J704" i="21" s="1"/>
  <c r="I704" i="21" s="1"/>
  <c r="H705" i="21" s="1"/>
  <c r="G706" i="21" s="1"/>
  <c r="L706" i="21" s="1"/>
  <c r="R704" i="21"/>
  <c r="S704" i="21" s="1"/>
  <c r="P705" i="21"/>
  <c r="Q705" i="21"/>
  <c r="H37" i="12"/>
  <c r="F38" i="12" s="1"/>
  <c r="P38" i="12"/>
  <c r="J67" i="7" l="1"/>
  <c r="I67" i="7" s="1"/>
  <c r="H68" i="7" s="1"/>
  <c r="P68" i="7"/>
  <c r="Q68" i="7" s="1"/>
  <c r="L68" i="7"/>
  <c r="K68" i="7" s="1"/>
  <c r="X68" i="7"/>
  <c r="W67" i="7"/>
  <c r="F706" i="21"/>
  <c r="W706" i="21" s="1"/>
  <c r="N706" i="21"/>
  <c r="O706" i="21"/>
  <c r="K706" i="21"/>
  <c r="M705" i="21"/>
  <c r="J705" i="21" s="1"/>
  <c r="I705" i="21" s="1"/>
  <c r="H706" i="21" s="1"/>
  <c r="G707" i="21" s="1"/>
  <c r="L707" i="21" s="1"/>
  <c r="R705" i="21"/>
  <c r="S705" i="21" s="1"/>
  <c r="T68" i="7" l="1"/>
  <c r="U68" i="7" s="1"/>
  <c r="Y68" i="7"/>
  <c r="V68" i="7"/>
  <c r="F69" i="7"/>
  <c r="W68" i="7"/>
  <c r="O707" i="21"/>
  <c r="K707" i="21"/>
  <c r="F707" i="21"/>
  <c r="W707" i="21" s="1"/>
  <c r="N707" i="21"/>
  <c r="P706" i="21"/>
  <c r="Q706" i="21"/>
  <c r="W38" i="12"/>
  <c r="Q38" i="12"/>
  <c r="O38" i="12" s="1"/>
  <c r="N38" i="12" s="1"/>
  <c r="G38" i="12"/>
  <c r="X38" i="12"/>
  <c r="J68" i="7" l="1"/>
  <c r="I68" i="7" s="1"/>
  <c r="H69" i="7" s="1"/>
  <c r="Y69" i="7" s="1"/>
  <c r="G69" i="7"/>
  <c r="N69" i="7"/>
  <c r="O69" i="7"/>
  <c r="M706" i="21"/>
  <c r="J706" i="21" s="1"/>
  <c r="I706" i="21" s="1"/>
  <c r="H707" i="21" s="1"/>
  <c r="G708" i="21" s="1"/>
  <c r="L708" i="21" s="1"/>
  <c r="R706" i="21"/>
  <c r="S706" i="21" s="1"/>
  <c r="P707" i="21"/>
  <c r="Q707" i="21"/>
  <c r="Y38" i="12"/>
  <c r="V38" i="12"/>
  <c r="AA38" i="12"/>
  <c r="AB38" i="12" s="1"/>
  <c r="V69" i="7" l="1"/>
  <c r="F70" i="7"/>
  <c r="O70" i="7" s="1"/>
  <c r="M69" i="7"/>
  <c r="P69" i="7"/>
  <c r="R69" i="7"/>
  <c r="S69" i="7" s="1"/>
  <c r="N70" i="7"/>
  <c r="G70" i="7"/>
  <c r="O708" i="21"/>
  <c r="N708" i="21"/>
  <c r="F708" i="21"/>
  <c r="W708" i="21" s="1"/>
  <c r="K708" i="21"/>
  <c r="M707" i="21"/>
  <c r="J707" i="21" s="1"/>
  <c r="I707" i="21" s="1"/>
  <c r="H708" i="21" s="1"/>
  <c r="G709" i="21" s="1"/>
  <c r="L709" i="21" s="1"/>
  <c r="R707" i="21"/>
  <c r="S707" i="21" s="1"/>
  <c r="U38" i="12"/>
  <c r="T38" i="12" s="1"/>
  <c r="Z38" i="12"/>
  <c r="AC38" i="12"/>
  <c r="AD38" i="12" s="1"/>
  <c r="S38" i="12" l="1"/>
  <c r="P70" i="7"/>
  <c r="R70" i="7"/>
  <c r="S70" i="7" s="1"/>
  <c r="M70" i="7"/>
  <c r="Q69" i="7"/>
  <c r="T69" i="7"/>
  <c r="U69" i="7" s="1"/>
  <c r="L69" i="7"/>
  <c r="K69" i="7" s="1"/>
  <c r="X69" i="7"/>
  <c r="N709" i="21"/>
  <c r="O709" i="21"/>
  <c r="F709" i="21"/>
  <c r="W709" i="21" s="1"/>
  <c r="K709" i="21"/>
  <c r="Q708" i="21"/>
  <c r="P708" i="21"/>
  <c r="AE38" i="12"/>
  <c r="J69" i="7" l="1"/>
  <c r="I69" i="7" s="1"/>
  <c r="H70" i="7" s="1"/>
  <c r="W69" i="7"/>
  <c r="L70" i="7"/>
  <c r="K70" i="7" s="1"/>
  <c r="X70" i="7"/>
  <c r="Q70" i="7"/>
  <c r="T70" i="7"/>
  <c r="U70" i="7" s="1"/>
  <c r="M708" i="21"/>
  <c r="J708" i="21" s="1"/>
  <c r="I708" i="21" s="1"/>
  <c r="H709" i="21" s="1"/>
  <c r="G710" i="21" s="1"/>
  <c r="L710" i="21" s="1"/>
  <c r="R708" i="21"/>
  <c r="S708" i="21" s="1"/>
  <c r="Q709" i="21"/>
  <c r="P709" i="21"/>
  <c r="M38" i="12"/>
  <c r="L38" i="12" s="1"/>
  <c r="K38" i="12" s="1"/>
  <c r="J70" i="7" l="1"/>
  <c r="I70" i="7" s="1"/>
  <c r="W70" i="7"/>
  <c r="Y70" i="7"/>
  <c r="V70" i="7"/>
  <c r="F71" i="7"/>
  <c r="M709" i="21"/>
  <c r="J709" i="21" s="1"/>
  <c r="I709" i="21" s="1"/>
  <c r="H710" i="21" s="1"/>
  <c r="G711" i="21" s="1"/>
  <c r="L711" i="21" s="1"/>
  <c r="R709" i="21"/>
  <c r="S709" i="21" s="1"/>
  <c r="K710" i="21"/>
  <c r="F710" i="21"/>
  <c r="W710" i="21" s="1"/>
  <c r="O710" i="21"/>
  <c r="N710" i="21"/>
  <c r="P39" i="12"/>
  <c r="H38" i="12"/>
  <c r="F39" i="12" s="1"/>
  <c r="H71" i="7" l="1"/>
  <c r="Y71" i="7" s="1"/>
  <c r="G71" i="7"/>
  <c r="O71" i="7"/>
  <c r="N71" i="7"/>
  <c r="Q710" i="21"/>
  <c r="P710" i="21"/>
  <c r="F711" i="21"/>
  <c r="W711" i="21" s="1"/>
  <c r="K711" i="21"/>
  <c r="O711" i="21"/>
  <c r="N711" i="21"/>
  <c r="V71" i="7" l="1"/>
  <c r="F72" i="7"/>
  <c r="G72" i="7" s="1"/>
  <c r="P71" i="7"/>
  <c r="R71" i="7"/>
  <c r="S71" i="7" s="1"/>
  <c r="M71" i="7"/>
  <c r="Q711" i="21"/>
  <c r="P711" i="21"/>
  <c r="M710" i="21"/>
  <c r="J710" i="21" s="1"/>
  <c r="I710" i="21" s="1"/>
  <c r="H711" i="21" s="1"/>
  <c r="G712" i="21" s="1"/>
  <c r="L712" i="21" s="1"/>
  <c r="R710" i="21"/>
  <c r="S710" i="21" s="1"/>
  <c r="X39" i="12"/>
  <c r="G39" i="12"/>
  <c r="W39" i="12"/>
  <c r="Q39" i="12"/>
  <c r="O39" i="12" s="1"/>
  <c r="N39" i="12" s="1"/>
  <c r="O72" i="7" l="1"/>
  <c r="N72" i="7"/>
  <c r="X71" i="7"/>
  <c r="L71" i="7"/>
  <c r="K71" i="7" s="1"/>
  <c r="T71" i="7"/>
  <c r="U71" i="7" s="1"/>
  <c r="Q71" i="7"/>
  <c r="F712" i="21"/>
  <c r="W712" i="21" s="1"/>
  <c r="K712" i="21"/>
  <c r="O712" i="21"/>
  <c r="N712" i="21"/>
  <c r="M711" i="21"/>
  <c r="J711" i="21" s="1"/>
  <c r="I711" i="21" s="1"/>
  <c r="H712" i="21" s="1"/>
  <c r="G713" i="21" s="1"/>
  <c r="L713" i="21" s="1"/>
  <c r="R711" i="21"/>
  <c r="S711" i="21" s="1"/>
  <c r="Y39" i="12"/>
  <c r="AA39" i="12"/>
  <c r="AB39" i="12" s="1"/>
  <c r="V39" i="12"/>
  <c r="R72" i="7" l="1"/>
  <c r="S72" i="7" s="1"/>
  <c r="P72" i="7"/>
  <c r="Q72" i="7" s="1"/>
  <c r="M72" i="7"/>
  <c r="X72" i="7" s="1"/>
  <c r="J71" i="7"/>
  <c r="I71" i="7" s="1"/>
  <c r="H72" i="7" s="1"/>
  <c r="W71" i="7"/>
  <c r="F713" i="21"/>
  <c r="W713" i="21" s="1"/>
  <c r="K713" i="21"/>
  <c r="O713" i="21"/>
  <c r="N713" i="21"/>
  <c r="P712" i="21"/>
  <c r="Q712" i="21"/>
  <c r="U39" i="12"/>
  <c r="T39" i="12" s="1"/>
  <c r="AC39" i="12"/>
  <c r="AD39" i="12" s="1"/>
  <c r="Z39" i="12"/>
  <c r="S39" i="12" l="1"/>
  <c r="T72" i="7"/>
  <c r="U72" i="7" s="1"/>
  <c r="L72" i="7"/>
  <c r="K72" i="7" s="1"/>
  <c r="W72" i="7" s="1"/>
  <c r="Y72" i="7"/>
  <c r="V72" i="7"/>
  <c r="F73" i="7"/>
  <c r="M712" i="21"/>
  <c r="J712" i="21" s="1"/>
  <c r="I712" i="21" s="1"/>
  <c r="H713" i="21" s="1"/>
  <c r="G714" i="21" s="1"/>
  <c r="L714" i="21" s="1"/>
  <c r="R712" i="21"/>
  <c r="S712" i="21" s="1"/>
  <c r="P713" i="21"/>
  <c r="Q713" i="21"/>
  <c r="AE39" i="12"/>
  <c r="J72" i="7" l="1"/>
  <c r="I72" i="7" s="1"/>
  <c r="H73" i="7" s="1"/>
  <c r="G73" i="7"/>
  <c r="O73" i="7"/>
  <c r="N73" i="7"/>
  <c r="O714" i="21"/>
  <c r="F714" i="21"/>
  <c r="W714" i="21" s="1"/>
  <c r="K714" i="21"/>
  <c r="N714" i="21"/>
  <c r="M713" i="21"/>
  <c r="J713" i="21" s="1"/>
  <c r="I713" i="21" s="1"/>
  <c r="H714" i="21" s="1"/>
  <c r="G715" i="21" s="1"/>
  <c r="L715" i="21" s="1"/>
  <c r="R713" i="21"/>
  <c r="S713" i="21" s="1"/>
  <c r="M39" i="12"/>
  <c r="L39" i="12" s="1"/>
  <c r="K39" i="12" s="1"/>
  <c r="Y73" i="7" l="1"/>
  <c r="F74" i="7"/>
  <c r="N74" i="7" s="1"/>
  <c r="V73" i="7"/>
  <c r="P73" i="7"/>
  <c r="M73" i="7"/>
  <c r="R73" i="7"/>
  <c r="S73" i="7" s="1"/>
  <c r="F715" i="21"/>
  <c r="W715" i="21" s="1"/>
  <c r="O715" i="21"/>
  <c r="N715" i="21"/>
  <c r="K715" i="21"/>
  <c r="Q714" i="21"/>
  <c r="P714" i="21"/>
  <c r="H39" i="12"/>
  <c r="F40" i="12" s="1"/>
  <c r="P40" i="12"/>
  <c r="O74" i="7" l="1"/>
  <c r="R74" i="7" s="1"/>
  <c r="S74" i="7" s="1"/>
  <c r="G74" i="7"/>
  <c r="X73" i="7"/>
  <c r="L73" i="7"/>
  <c r="K73" i="7" s="1"/>
  <c r="T73" i="7"/>
  <c r="U73" i="7" s="1"/>
  <c r="Q73" i="7"/>
  <c r="M714" i="21"/>
  <c r="J714" i="21" s="1"/>
  <c r="I714" i="21" s="1"/>
  <c r="H715" i="21" s="1"/>
  <c r="G716" i="21" s="1"/>
  <c r="L716" i="21" s="1"/>
  <c r="R714" i="21"/>
  <c r="S714" i="21" s="1"/>
  <c r="P715" i="21"/>
  <c r="Q715" i="21"/>
  <c r="P74" i="7" l="1"/>
  <c r="T74" i="7" s="1"/>
  <c r="U74" i="7" s="1"/>
  <c r="M74" i="7"/>
  <c r="X74" i="7" s="1"/>
  <c r="J73" i="7"/>
  <c r="I73" i="7" s="1"/>
  <c r="H74" i="7" s="1"/>
  <c r="W73" i="7"/>
  <c r="M715" i="21"/>
  <c r="J715" i="21" s="1"/>
  <c r="I715" i="21" s="1"/>
  <c r="H716" i="21" s="1"/>
  <c r="G717" i="21" s="1"/>
  <c r="L717" i="21" s="1"/>
  <c r="R715" i="21"/>
  <c r="S715" i="21" s="1"/>
  <c r="F716" i="21"/>
  <c r="W716" i="21" s="1"/>
  <c r="K716" i="21"/>
  <c r="O716" i="21"/>
  <c r="N716" i="21"/>
  <c r="G40" i="12"/>
  <c r="W40" i="12"/>
  <c r="Q40" i="12"/>
  <c r="O40" i="12" s="1"/>
  <c r="N40" i="12" s="1"/>
  <c r="X40" i="12"/>
  <c r="Q74" i="7" l="1"/>
  <c r="L74" i="7"/>
  <c r="K74" i="7" s="1"/>
  <c r="J74" i="7" s="1"/>
  <c r="I74" i="7" s="1"/>
  <c r="Y74" i="7"/>
  <c r="V74" i="7"/>
  <c r="F75" i="7"/>
  <c r="Q716" i="21"/>
  <c r="P716" i="21"/>
  <c r="F717" i="21"/>
  <c r="W717" i="21" s="1"/>
  <c r="K717" i="21"/>
  <c r="N717" i="21"/>
  <c r="O717" i="21"/>
  <c r="Y40" i="12"/>
  <c r="V40" i="12"/>
  <c r="AA40" i="12"/>
  <c r="AB40" i="12" s="1"/>
  <c r="W74" i="7" l="1"/>
  <c r="H75" i="7"/>
  <c r="F76" i="7" s="1"/>
  <c r="G75" i="7"/>
  <c r="O75" i="7"/>
  <c r="N75" i="7"/>
  <c r="P717" i="21"/>
  <c r="Q717" i="21"/>
  <c r="M716" i="21"/>
  <c r="J716" i="21" s="1"/>
  <c r="I716" i="21" s="1"/>
  <c r="H717" i="21" s="1"/>
  <c r="G718" i="21" s="1"/>
  <c r="L718" i="21" s="1"/>
  <c r="R716" i="21"/>
  <c r="S716" i="21" s="1"/>
  <c r="AC40" i="12"/>
  <c r="AD40" i="12" s="1"/>
  <c r="Z40" i="12"/>
  <c r="U40" i="12"/>
  <c r="T40" i="12" s="1"/>
  <c r="S40" i="12" s="1"/>
  <c r="M75" i="7" l="1"/>
  <c r="P75" i="7"/>
  <c r="R75" i="7"/>
  <c r="S75" i="7" s="1"/>
  <c r="G76" i="7"/>
  <c r="N76" i="7"/>
  <c r="O76" i="7"/>
  <c r="V75" i="7"/>
  <c r="Y75" i="7"/>
  <c r="M717" i="21"/>
  <c r="J717" i="21" s="1"/>
  <c r="I717" i="21" s="1"/>
  <c r="H718" i="21" s="1"/>
  <c r="G719" i="21" s="1"/>
  <c r="L719" i="21" s="1"/>
  <c r="R717" i="21"/>
  <c r="S717" i="21" s="1"/>
  <c r="F718" i="21"/>
  <c r="W718" i="21" s="1"/>
  <c r="K718" i="21"/>
  <c r="N718" i="21"/>
  <c r="O718" i="21"/>
  <c r="AE40" i="12"/>
  <c r="P76" i="7" l="1"/>
  <c r="R76" i="7"/>
  <c r="S76" i="7" s="1"/>
  <c r="M76" i="7"/>
  <c r="T75" i="7"/>
  <c r="U75" i="7" s="1"/>
  <c r="Q75" i="7"/>
  <c r="L75" i="7"/>
  <c r="K75" i="7" s="1"/>
  <c r="X75" i="7"/>
  <c r="Q718" i="21"/>
  <c r="P718" i="21"/>
  <c r="K719" i="21"/>
  <c r="N719" i="21"/>
  <c r="F719" i="21"/>
  <c r="W719" i="21" s="1"/>
  <c r="O719" i="21"/>
  <c r="M40" i="12"/>
  <c r="L40" i="12" s="1"/>
  <c r="K40" i="12" s="1"/>
  <c r="J75" i="7" l="1"/>
  <c r="I75" i="7" s="1"/>
  <c r="H76" i="7" s="1"/>
  <c r="W75" i="7"/>
  <c r="L76" i="7"/>
  <c r="K76" i="7" s="1"/>
  <c r="X76" i="7"/>
  <c r="Q76" i="7"/>
  <c r="T76" i="7"/>
  <c r="U76" i="7" s="1"/>
  <c r="M718" i="21"/>
  <c r="J718" i="21" s="1"/>
  <c r="I718" i="21" s="1"/>
  <c r="H719" i="21" s="1"/>
  <c r="G720" i="21" s="1"/>
  <c r="L720" i="21" s="1"/>
  <c r="R718" i="21"/>
  <c r="S718" i="21" s="1"/>
  <c r="Q719" i="21"/>
  <c r="P719" i="21"/>
  <c r="H40" i="12"/>
  <c r="F41" i="12" s="1"/>
  <c r="P41" i="12"/>
  <c r="J76" i="7" l="1"/>
  <c r="I76" i="7" s="1"/>
  <c r="Y76" i="7"/>
  <c r="F77" i="7"/>
  <c r="V76" i="7"/>
  <c r="W76" i="7"/>
  <c r="M719" i="21"/>
  <c r="J719" i="21" s="1"/>
  <c r="I719" i="21" s="1"/>
  <c r="H720" i="21" s="1"/>
  <c r="G721" i="21" s="1"/>
  <c r="L721" i="21" s="1"/>
  <c r="R719" i="21"/>
  <c r="S719" i="21" s="1"/>
  <c r="N720" i="21"/>
  <c r="K720" i="21"/>
  <c r="F720" i="21"/>
  <c r="W720" i="21" s="1"/>
  <c r="O720" i="21"/>
  <c r="H77" i="7" l="1"/>
  <c r="Y77" i="7" s="1"/>
  <c r="G77" i="7"/>
  <c r="N77" i="7"/>
  <c r="O77" i="7"/>
  <c r="Q720" i="21"/>
  <c r="P720" i="21"/>
  <c r="K721" i="21"/>
  <c r="N721" i="21"/>
  <c r="O721" i="21"/>
  <c r="F721" i="21"/>
  <c r="W721" i="21" s="1"/>
  <c r="X41" i="12"/>
  <c r="Q41" i="12"/>
  <c r="O41" i="12" s="1"/>
  <c r="N41" i="12" s="1"/>
  <c r="W41" i="12"/>
  <c r="G41" i="12"/>
  <c r="F78" i="7" l="1"/>
  <c r="G78" i="7" s="1"/>
  <c r="V77" i="7"/>
  <c r="R77" i="7"/>
  <c r="S77" i="7" s="1"/>
  <c r="M77" i="7"/>
  <c r="P77" i="7"/>
  <c r="P721" i="21"/>
  <c r="Q721" i="21"/>
  <c r="M720" i="21"/>
  <c r="J720" i="21" s="1"/>
  <c r="I720" i="21" s="1"/>
  <c r="H721" i="21" s="1"/>
  <c r="G722" i="21" s="1"/>
  <c r="L722" i="21" s="1"/>
  <c r="R720" i="21"/>
  <c r="S720" i="21" s="1"/>
  <c r="Y41" i="12"/>
  <c r="AA41" i="12"/>
  <c r="AB41" i="12" s="1"/>
  <c r="V41" i="12"/>
  <c r="N78" i="7" l="1"/>
  <c r="O78" i="7"/>
  <c r="Q77" i="7"/>
  <c r="T77" i="7"/>
  <c r="U77" i="7" s="1"/>
  <c r="X77" i="7"/>
  <c r="L77" i="7"/>
  <c r="K77" i="7" s="1"/>
  <c r="M721" i="21"/>
  <c r="J721" i="21" s="1"/>
  <c r="I721" i="21" s="1"/>
  <c r="H722" i="21" s="1"/>
  <c r="G723" i="21" s="1"/>
  <c r="L723" i="21" s="1"/>
  <c r="R721" i="21"/>
  <c r="S721" i="21" s="1"/>
  <c r="O722" i="21"/>
  <c r="N722" i="21"/>
  <c r="F722" i="21"/>
  <c r="W722" i="21" s="1"/>
  <c r="K722" i="21"/>
  <c r="U41" i="12"/>
  <c r="T41" i="12" s="1"/>
  <c r="AC41" i="12"/>
  <c r="AD41" i="12" s="1"/>
  <c r="Z41" i="12"/>
  <c r="S41" i="12" l="1"/>
  <c r="J77" i="7"/>
  <c r="I77" i="7" s="1"/>
  <c r="H78" i="7" s="1"/>
  <c r="M78" i="7"/>
  <c r="L78" i="7" s="1"/>
  <c r="K78" i="7" s="1"/>
  <c r="P78" i="7"/>
  <c r="Q78" i="7" s="1"/>
  <c r="R78" i="7"/>
  <c r="S78" i="7" s="1"/>
  <c r="W77" i="7"/>
  <c r="P722" i="21"/>
  <c r="Q722" i="21"/>
  <c r="O723" i="21"/>
  <c r="F723" i="21"/>
  <c r="W723" i="21" s="1"/>
  <c r="N723" i="21"/>
  <c r="K723" i="21"/>
  <c r="AE41" i="12"/>
  <c r="X78" i="7" l="1"/>
  <c r="T78" i="7"/>
  <c r="U78" i="7" s="1"/>
  <c r="W78" i="7"/>
  <c r="Y78" i="7"/>
  <c r="V78" i="7"/>
  <c r="F79" i="7"/>
  <c r="P723" i="21"/>
  <c r="Q723" i="21"/>
  <c r="M722" i="21"/>
  <c r="J722" i="21" s="1"/>
  <c r="I722" i="21" s="1"/>
  <c r="H723" i="21" s="1"/>
  <c r="G724" i="21" s="1"/>
  <c r="L724" i="21" s="1"/>
  <c r="R722" i="21"/>
  <c r="S722" i="21" s="1"/>
  <c r="M41" i="12"/>
  <c r="L41" i="12" s="1"/>
  <c r="K41" i="12" s="1"/>
  <c r="J78" i="7" l="1"/>
  <c r="I78" i="7" s="1"/>
  <c r="H79" i="7" s="1"/>
  <c r="O79" i="7"/>
  <c r="G79" i="7"/>
  <c r="N79" i="7"/>
  <c r="K724" i="21"/>
  <c r="N724" i="21"/>
  <c r="F724" i="21"/>
  <c r="W724" i="21" s="1"/>
  <c r="O724" i="21"/>
  <c r="M723" i="21"/>
  <c r="J723" i="21" s="1"/>
  <c r="I723" i="21" s="1"/>
  <c r="H724" i="21" s="1"/>
  <c r="G725" i="21" s="1"/>
  <c r="L725" i="21" s="1"/>
  <c r="R723" i="21"/>
  <c r="S723" i="21" s="1"/>
  <c r="P42" i="12"/>
  <c r="H41" i="12"/>
  <c r="F42" i="12" s="1"/>
  <c r="Y79" i="7" l="1"/>
  <c r="F80" i="7"/>
  <c r="G80" i="7" s="1"/>
  <c r="V79" i="7"/>
  <c r="M79" i="7"/>
  <c r="P79" i="7"/>
  <c r="R79" i="7"/>
  <c r="S79" i="7" s="1"/>
  <c r="O80" i="7"/>
  <c r="N80" i="7"/>
  <c r="N725" i="21"/>
  <c r="O725" i="21"/>
  <c r="K725" i="21"/>
  <c r="F725" i="21"/>
  <c r="W725" i="21" s="1"/>
  <c r="P724" i="21"/>
  <c r="Q724" i="21"/>
  <c r="M80" i="7" l="1"/>
  <c r="R80" i="7"/>
  <c r="S80" i="7" s="1"/>
  <c r="P80" i="7"/>
  <c r="T79" i="7"/>
  <c r="U79" i="7" s="1"/>
  <c r="Q79" i="7"/>
  <c r="L79" i="7"/>
  <c r="K79" i="7" s="1"/>
  <c r="X79" i="7"/>
  <c r="P725" i="21"/>
  <c r="Q725" i="21"/>
  <c r="M724" i="21"/>
  <c r="J724" i="21" s="1"/>
  <c r="I724" i="21" s="1"/>
  <c r="H725" i="21" s="1"/>
  <c r="G726" i="21" s="1"/>
  <c r="L726" i="21" s="1"/>
  <c r="R724" i="21"/>
  <c r="S724" i="21" s="1"/>
  <c r="X42" i="12"/>
  <c r="W42" i="12"/>
  <c r="G42" i="12"/>
  <c r="Q42" i="12"/>
  <c r="O42" i="12" s="1"/>
  <c r="N42" i="12" s="1"/>
  <c r="J79" i="7" l="1"/>
  <c r="I79" i="7" s="1"/>
  <c r="H80" i="7" s="1"/>
  <c r="Q80" i="7"/>
  <c r="T80" i="7"/>
  <c r="U80" i="7" s="1"/>
  <c r="W79" i="7"/>
  <c r="X80" i="7"/>
  <c r="L80" i="7"/>
  <c r="K80" i="7" s="1"/>
  <c r="O726" i="21"/>
  <c r="K726" i="21"/>
  <c r="F726" i="21"/>
  <c r="W726" i="21" s="1"/>
  <c r="N726" i="21"/>
  <c r="M725" i="21"/>
  <c r="J725" i="21" s="1"/>
  <c r="I725" i="21" s="1"/>
  <c r="H726" i="21" s="1"/>
  <c r="G727" i="21" s="1"/>
  <c r="L727" i="21" s="1"/>
  <c r="R725" i="21"/>
  <c r="S725" i="21" s="1"/>
  <c r="Y42" i="12"/>
  <c r="V42" i="12"/>
  <c r="AA42" i="12"/>
  <c r="AB42" i="12" s="1"/>
  <c r="J80" i="7" l="1"/>
  <c r="I80" i="7" s="1"/>
  <c r="W80" i="7"/>
  <c r="Y80" i="7"/>
  <c r="V80" i="7"/>
  <c r="F81" i="7"/>
  <c r="N727" i="21"/>
  <c r="O727" i="21"/>
  <c r="F727" i="21"/>
  <c r="W727" i="21" s="1"/>
  <c r="K727" i="21"/>
  <c r="Q726" i="21"/>
  <c r="P726" i="21"/>
  <c r="U42" i="12"/>
  <c r="T42" i="12" s="1"/>
  <c r="AC42" i="12"/>
  <c r="AD42" i="12" s="1"/>
  <c r="Z42" i="12"/>
  <c r="S42" i="12" l="1"/>
  <c r="O81" i="7"/>
  <c r="G81" i="7"/>
  <c r="N81" i="7"/>
  <c r="H81" i="7"/>
  <c r="Y81" i="7" s="1"/>
  <c r="M726" i="21"/>
  <c r="J726" i="21" s="1"/>
  <c r="I726" i="21" s="1"/>
  <c r="H727" i="21" s="1"/>
  <c r="G728" i="21" s="1"/>
  <c r="L728" i="21" s="1"/>
  <c r="R726" i="21"/>
  <c r="S726" i="21" s="1"/>
  <c r="P727" i="21"/>
  <c r="Q727" i="21"/>
  <c r="AE42" i="12"/>
  <c r="M81" i="7" l="1"/>
  <c r="P81" i="7"/>
  <c r="R81" i="7"/>
  <c r="S81" i="7" s="1"/>
  <c r="F82" i="7"/>
  <c r="V81" i="7"/>
  <c r="M727" i="21"/>
  <c r="J727" i="21" s="1"/>
  <c r="I727" i="21" s="1"/>
  <c r="H728" i="21" s="1"/>
  <c r="G729" i="21" s="1"/>
  <c r="L729" i="21" s="1"/>
  <c r="R727" i="21"/>
  <c r="S727" i="21" s="1"/>
  <c r="F728" i="21"/>
  <c r="W728" i="21" s="1"/>
  <c r="N728" i="21"/>
  <c r="K728" i="21"/>
  <c r="O728" i="21"/>
  <c r="M42" i="12"/>
  <c r="L42" i="12" s="1"/>
  <c r="K42" i="12" s="1"/>
  <c r="G82" i="7" l="1"/>
  <c r="O82" i="7"/>
  <c r="N82" i="7"/>
  <c r="Q81" i="7"/>
  <c r="T81" i="7"/>
  <c r="U81" i="7" s="1"/>
  <c r="X81" i="7"/>
  <c r="L81" i="7"/>
  <c r="K81" i="7" s="1"/>
  <c r="P728" i="21"/>
  <c r="Q728" i="21"/>
  <c r="O729" i="21"/>
  <c r="F729" i="21"/>
  <c r="W729" i="21" s="1"/>
  <c r="N729" i="21"/>
  <c r="K729" i="21"/>
  <c r="H42" i="12"/>
  <c r="F43" i="12" s="1"/>
  <c r="P43" i="12"/>
  <c r="J81" i="7" l="1"/>
  <c r="I81" i="7" s="1"/>
  <c r="H82" i="7" s="1"/>
  <c r="M82" i="7"/>
  <c r="R82" i="7"/>
  <c r="S82" i="7" s="1"/>
  <c r="P82" i="7"/>
  <c r="W81" i="7"/>
  <c r="M728" i="21"/>
  <c r="J728" i="21" s="1"/>
  <c r="I728" i="21" s="1"/>
  <c r="H729" i="21" s="1"/>
  <c r="G730" i="21" s="1"/>
  <c r="L730" i="21" s="1"/>
  <c r="R728" i="21"/>
  <c r="S728" i="21" s="1"/>
  <c r="P729" i="21"/>
  <c r="Q729" i="21"/>
  <c r="Y82" i="7" l="1"/>
  <c r="V82" i="7"/>
  <c r="F83" i="7"/>
  <c r="Q82" i="7"/>
  <c r="T82" i="7"/>
  <c r="U82" i="7" s="1"/>
  <c r="X82" i="7"/>
  <c r="L82" i="7"/>
  <c r="K82" i="7" s="1"/>
  <c r="M729" i="21"/>
  <c r="J729" i="21" s="1"/>
  <c r="I729" i="21" s="1"/>
  <c r="H730" i="21" s="1"/>
  <c r="G731" i="21" s="1"/>
  <c r="L731" i="21" s="1"/>
  <c r="R729" i="21"/>
  <c r="S729" i="21" s="1"/>
  <c r="F730" i="21"/>
  <c r="W730" i="21" s="1"/>
  <c r="N730" i="21"/>
  <c r="O730" i="21"/>
  <c r="K730" i="21"/>
  <c r="X43" i="12"/>
  <c r="W43" i="12"/>
  <c r="G43" i="12"/>
  <c r="Q43" i="12"/>
  <c r="O43" i="12" s="1"/>
  <c r="N43" i="12" s="1"/>
  <c r="J82" i="7" l="1"/>
  <c r="I82" i="7" s="1"/>
  <c r="H83" i="7" s="1"/>
  <c r="Y83" i="7" s="1"/>
  <c r="W82" i="7"/>
  <c r="O83" i="7"/>
  <c r="N83" i="7"/>
  <c r="G83" i="7"/>
  <c r="Q730" i="21"/>
  <c r="P730" i="21"/>
  <c r="K731" i="21"/>
  <c r="F731" i="21"/>
  <c r="W731" i="21" s="1"/>
  <c r="O731" i="21"/>
  <c r="N731" i="21"/>
  <c r="V43" i="12"/>
  <c r="Y43" i="12"/>
  <c r="AA43" i="12"/>
  <c r="AB43" i="12" s="1"/>
  <c r="V83" i="7" l="1"/>
  <c r="F84" i="7"/>
  <c r="G84" i="7" s="1"/>
  <c r="P83" i="7"/>
  <c r="M83" i="7"/>
  <c r="R83" i="7"/>
  <c r="S83" i="7" s="1"/>
  <c r="P731" i="21"/>
  <c r="Q731" i="21"/>
  <c r="M730" i="21"/>
  <c r="J730" i="21" s="1"/>
  <c r="I730" i="21" s="1"/>
  <c r="H731" i="21" s="1"/>
  <c r="G732" i="21" s="1"/>
  <c r="L732" i="21" s="1"/>
  <c r="R730" i="21"/>
  <c r="S730" i="21" s="1"/>
  <c r="U43" i="12"/>
  <c r="T43" i="12" s="1"/>
  <c r="AC43" i="12"/>
  <c r="AD43" i="12" s="1"/>
  <c r="Z43" i="12"/>
  <c r="S43" i="12" l="1"/>
  <c r="O84" i="7"/>
  <c r="N84" i="7"/>
  <c r="X83" i="7"/>
  <c r="L83" i="7"/>
  <c r="K83" i="7" s="1"/>
  <c r="Q83" i="7"/>
  <c r="T83" i="7"/>
  <c r="U83" i="7" s="1"/>
  <c r="M731" i="21"/>
  <c r="J731" i="21" s="1"/>
  <c r="I731" i="21" s="1"/>
  <c r="H732" i="21" s="1"/>
  <c r="G733" i="21" s="1"/>
  <c r="L733" i="21" s="1"/>
  <c r="R731" i="21"/>
  <c r="S731" i="21" s="1"/>
  <c r="F732" i="21"/>
  <c r="W732" i="21" s="1"/>
  <c r="K732" i="21"/>
  <c r="N732" i="21"/>
  <c r="O732" i="21"/>
  <c r="AE43" i="12"/>
  <c r="M84" i="7" l="1"/>
  <c r="L84" i="7" s="1"/>
  <c r="K84" i="7" s="1"/>
  <c r="P84" i="7"/>
  <c r="R84" i="7"/>
  <c r="S84" i="7" s="1"/>
  <c r="J83" i="7"/>
  <c r="I83" i="7" s="1"/>
  <c r="H84" i="7" s="1"/>
  <c r="W83" i="7"/>
  <c r="Q732" i="21"/>
  <c r="P732" i="21"/>
  <c r="O733" i="21"/>
  <c r="N733" i="21"/>
  <c r="K733" i="21"/>
  <c r="F733" i="21"/>
  <c r="W733" i="21" s="1"/>
  <c r="M43" i="12"/>
  <c r="L43" i="12" s="1"/>
  <c r="K43" i="12" s="1"/>
  <c r="X84" i="7" l="1"/>
  <c r="T84" i="7"/>
  <c r="U84" i="7" s="1"/>
  <c r="Q84" i="7"/>
  <c r="W84" i="7"/>
  <c r="Y84" i="7"/>
  <c r="V84" i="7"/>
  <c r="F85" i="7"/>
  <c r="P733" i="21"/>
  <c r="Q733" i="21"/>
  <c r="M732" i="21"/>
  <c r="J732" i="21" s="1"/>
  <c r="I732" i="21" s="1"/>
  <c r="H733" i="21" s="1"/>
  <c r="G734" i="21" s="1"/>
  <c r="L734" i="21" s="1"/>
  <c r="R732" i="21"/>
  <c r="S732" i="21" s="1"/>
  <c r="H43" i="12"/>
  <c r="F44" i="12" s="1"/>
  <c r="P44" i="12"/>
  <c r="J84" i="7" l="1"/>
  <c r="I84" i="7" s="1"/>
  <c r="H85" i="7" s="1"/>
  <c r="Y85" i="7" s="1"/>
  <c r="G85" i="7"/>
  <c r="N85" i="7"/>
  <c r="O85" i="7"/>
  <c r="M733" i="21"/>
  <c r="J733" i="21" s="1"/>
  <c r="I733" i="21" s="1"/>
  <c r="H734" i="21" s="1"/>
  <c r="G735" i="21" s="1"/>
  <c r="L735" i="21" s="1"/>
  <c r="R733" i="21"/>
  <c r="S733" i="21" s="1"/>
  <c r="K734" i="21"/>
  <c r="O734" i="21"/>
  <c r="F734" i="21"/>
  <c r="W734" i="21" s="1"/>
  <c r="N734" i="21"/>
  <c r="F86" i="7" l="1"/>
  <c r="V85" i="7"/>
  <c r="R85" i="7"/>
  <c r="S85" i="7" s="1"/>
  <c r="M85" i="7"/>
  <c r="P85" i="7"/>
  <c r="Q734" i="21"/>
  <c r="P734" i="21"/>
  <c r="N735" i="21"/>
  <c r="K735" i="21"/>
  <c r="O735" i="21"/>
  <c r="F735" i="21"/>
  <c r="W735" i="21" s="1"/>
  <c r="W44" i="12"/>
  <c r="Q44" i="12"/>
  <c r="O44" i="12" s="1"/>
  <c r="N44" i="12" s="1"/>
  <c r="X44" i="12"/>
  <c r="G44" i="12"/>
  <c r="T85" i="7" l="1"/>
  <c r="U85" i="7" s="1"/>
  <c r="Q85" i="7"/>
  <c r="X85" i="7"/>
  <c r="L85" i="7"/>
  <c r="K85" i="7" s="1"/>
  <c r="G86" i="7"/>
  <c r="N86" i="7"/>
  <c r="O86" i="7"/>
  <c r="P735" i="21"/>
  <c r="Q735" i="21"/>
  <c r="M734" i="21"/>
  <c r="J734" i="21" s="1"/>
  <c r="I734" i="21" s="1"/>
  <c r="H735" i="21" s="1"/>
  <c r="G736" i="21" s="1"/>
  <c r="L736" i="21" s="1"/>
  <c r="R734" i="21"/>
  <c r="S734" i="21" s="1"/>
  <c r="AA44" i="12"/>
  <c r="AB44" i="12" s="1"/>
  <c r="Y44" i="12"/>
  <c r="V44" i="12"/>
  <c r="J85" i="7" l="1"/>
  <c r="I85" i="7" s="1"/>
  <c r="H86" i="7" s="1"/>
  <c r="R86" i="7"/>
  <c r="S86" i="7" s="1"/>
  <c r="P86" i="7"/>
  <c r="M86" i="7"/>
  <c r="W85" i="7"/>
  <c r="K736" i="21"/>
  <c r="N736" i="21"/>
  <c r="F736" i="21"/>
  <c r="W736" i="21" s="1"/>
  <c r="O736" i="21"/>
  <c r="M735" i="21"/>
  <c r="J735" i="21" s="1"/>
  <c r="I735" i="21" s="1"/>
  <c r="H736" i="21" s="1"/>
  <c r="G737" i="21" s="1"/>
  <c r="L737" i="21" s="1"/>
  <c r="R735" i="21"/>
  <c r="S735" i="21" s="1"/>
  <c r="U44" i="12"/>
  <c r="T44" i="12" s="1"/>
  <c r="AC44" i="12"/>
  <c r="AD44" i="12" s="1"/>
  <c r="Z44" i="12"/>
  <c r="S44" i="12" l="1"/>
  <c r="Y86" i="7"/>
  <c r="V86" i="7"/>
  <c r="F87" i="7"/>
  <c r="Q86" i="7"/>
  <c r="T86" i="7"/>
  <c r="U86" i="7" s="1"/>
  <c r="L86" i="7"/>
  <c r="K86" i="7" s="1"/>
  <c r="X86" i="7"/>
  <c r="N737" i="21"/>
  <c r="O737" i="21"/>
  <c r="F737" i="21"/>
  <c r="W737" i="21" s="1"/>
  <c r="K737" i="21"/>
  <c r="P736" i="21"/>
  <c r="Q736" i="21"/>
  <c r="AE44" i="12"/>
  <c r="J86" i="7" l="1"/>
  <c r="I86" i="7" s="1"/>
  <c r="H87" i="7" s="1"/>
  <c r="Y87" i="7" s="1"/>
  <c r="W86" i="7"/>
  <c r="G87" i="7"/>
  <c r="N87" i="7"/>
  <c r="O87" i="7"/>
  <c r="M736" i="21"/>
  <c r="J736" i="21" s="1"/>
  <c r="I736" i="21" s="1"/>
  <c r="H737" i="21" s="1"/>
  <c r="G738" i="21" s="1"/>
  <c r="L738" i="21" s="1"/>
  <c r="R736" i="21"/>
  <c r="S736" i="21" s="1"/>
  <c r="Q737" i="21"/>
  <c r="P737" i="21"/>
  <c r="M44" i="12"/>
  <c r="L44" i="12" s="1"/>
  <c r="K44" i="12" s="1"/>
  <c r="F88" i="7" l="1"/>
  <c r="O88" i="7" s="1"/>
  <c r="V87" i="7"/>
  <c r="P87" i="7"/>
  <c r="M87" i="7"/>
  <c r="R87" i="7"/>
  <c r="S87" i="7" s="1"/>
  <c r="M737" i="21"/>
  <c r="J737" i="21" s="1"/>
  <c r="I737" i="21" s="1"/>
  <c r="H738" i="21" s="1"/>
  <c r="G739" i="21" s="1"/>
  <c r="L739" i="21" s="1"/>
  <c r="R737" i="21"/>
  <c r="S737" i="21" s="1"/>
  <c r="N738" i="21"/>
  <c r="O738" i="21"/>
  <c r="F738" i="21"/>
  <c r="W738" i="21" s="1"/>
  <c r="K738" i="21"/>
  <c r="H44" i="12"/>
  <c r="F45" i="12" s="1"/>
  <c r="P45" i="12"/>
  <c r="G88" i="7" l="1"/>
  <c r="N88" i="7"/>
  <c r="M88" i="7" s="1"/>
  <c r="Q87" i="7"/>
  <c r="T87" i="7"/>
  <c r="U87" i="7" s="1"/>
  <c r="L87" i="7"/>
  <c r="K87" i="7" s="1"/>
  <c r="X87" i="7"/>
  <c r="P738" i="21"/>
  <c r="Q738" i="21"/>
  <c r="K739" i="21"/>
  <c r="O739" i="21"/>
  <c r="F739" i="21"/>
  <c r="W739" i="21" s="1"/>
  <c r="N739" i="21"/>
  <c r="J87" i="7" l="1"/>
  <c r="I87" i="7" s="1"/>
  <c r="H88" i="7" s="1"/>
  <c r="R88" i="7"/>
  <c r="S88" i="7" s="1"/>
  <c r="P88" i="7"/>
  <c r="Q88" i="7" s="1"/>
  <c r="W87" i="7"/>
  <c r="X88" i="7"/>
  <c r="L88" i="7"/>
  <c r="K88" i="7" s="1"/>
  <c r="M738" i="21"/>
  <c r="J738" i="21" s="1"/>
  <c r="I738" i="21" s="1"/>
  <c r="H739" i="21" s="1"/>
  <c r="G740" i="21" s="1"/>
  <c r="L740" i="21" s="1"/>
  <c r="R738" i="21"/>
  <c r="S738" i="21" s="1"/>
  <c r="P739" i="21"/>
  <c r="Q739" i="21"/>
  <c r="W45" i="12"/>
  <c r="X45" i="12"/>
  <c r="G45" i="12"/>
  <c r="Q45" i="12"/>
  <c r="O45" i="12" s="1"/>
  <c r="N45" i="12" s="1"/>
  <c r="T88" i="7" l="1"/>
  <c r="U88" i="7" s="1"/>
  <c r="W88" i="7"/>
  <c r="Y88" i="7"/>
  <c r="V88" i="7"/>
  <c r="F89" i="7"/>
  <c r="M739" i="21"/>
  <c r="J739" i="21" s="1"/>
  <c r="I739" i="21" s="1"/>
  <c r="H740" i="21" s="1"/>
  <c r="G741" i="21" s="1"/>
  <c r="L741" i="21" s="1"/>
  <c r="R739" i="21"/>
  <c r="S739" i="21" s="1"/>
  <c r="N740" i="21"/>
  <c r="F740" i="21"/>
  <c r="W740" i="21" s="1"/>
  <c r="O740" i="21"/>
  <c r="K740" i="21"/>
  <c r="AA45" i="12"/>
  <c r="AB45" i="12" s="1"/>
  <c r="Y45" i="12"/>
  <c r="V45" i="12"/>
  <c r="J88" i="7" l="1"/>
  <c r="I88" i="7" s="1"/>
  <c r="H89" i="7" s="1"/>
  <c r="Y89" i="7" s="1"/>
  <c r="O89" i="7"/>
  <c r="G89" i="7"/>
  <c r="N89" i="7"/>
  <c r="P740" i="21"/>
  <c r="Q740" i="21"/>
  <c r="N741" i="21"/>
  <c r="K741" i="21"/>
  <c r="F741" i="21"/>
  <c r="W741" i="21" s="1"/>
  <c r="O741" i="21"/>
  <c r="Z45" i="12"/>
  <c r="AC45" i="12"/>
  <c r="AD45" i="12" s="1"/>
  <c r="U45" i="12"/>
  <c r="T45" i="12" s="1"/>
  <c r="S45" i="12" l="1"/>
  <c r="V89" i="7"/>
  <c r="F90" i="7"/>
  <c r="P89" i="7"/>
  <c r="M89" i="7"/>
  <c r="R89" i="7"/>
  <c r="S89" i="7" s="1"/>
  <c r="M740" i="21"/>
  <c r="J740" i="21" s="1"/>
  <c r="I740" i="21" s="1"/>
  <c r="H741" i="21" s="1"/>
  <c r="G742" i="21" s="1"/>
  <c r="L742" i="21" s="1"/>
  <c r="R740" i="21"/>
  <c r="S740" i="21" s="1"/>
  <c r="Q741" i="21"/>
  <c r="P741" i="21"/>
  <c r="AE45" i="12"/>
  <c r="L89" i="7" l="1"/>
  <c r="K89" i="7" s="1"/>
  <c r="X89" i="7"/>
  <c r="N90" i="7"/>
  <c r="G90" i="7"/>
  <c r="O90" i="7"/>
  <c r="T89" i="7"/>
  <c r="U89" i="7" s="1"/>
  <c r="Q89" i="7"/>
  <c r="M741" i="21"/>
  <c r="J741" i="21" s="1"/>
  <c r="I741" i="21" s="1"/>
  <c r="H742" i="21" s="1"/>
  <c r="G743" i="21" s="1"/>
  <c r="L743" i="21" s="1"/>
  <c r="R741" i="21"/>
  <c r="S741" i="21" s="1"/>
  <c r="K742" i="21"/>
  <c r="N742" i="21"/>
  <c r="F742" i="21"/>
  <c r="W742" i="21" s="1"/>
  <c r="O742" i="21"/>
  <c r="M45" i="12"/>
  <c r="L45" i="12" s="1"/>
  <c r="K45" i="12" s="1"/>
  <c r="M90" i="7" l="1"/>
  <c r="L90" i="7" s="1"/>
  <c r="K90" i="7" s="1"/>
  <c r="J89" i="7"/>
  <c r="P90" i="7"/>
  <c r="R90" i="7"/>
  <c r="S90" i="7" s="1"/>
  <c r="W89" i="7"/>
  <c r="I89" i="7"/>
  <c r="H90" i="7" s="1"/>
  <c r="P742" i="21"/>
  <c r="Q742" i="21"/>
  <c r="K743" i="21"/>
  <c r="F743" i="21"/>
  <c r="W743" i="21" s="1"/>
  <c r="N743" i="21"/>
  <c r="O743" i="21"/>
  <c r="H45" i="12"/>
  <c r="F46" i="12" s="1"/>
  <c r="P46" i="12"/>
  <c r="X90" i="7" l="1"/>
  <c r="Y90" i="7"/>
  <c r="F91" i="7"/>
  <c r="V90" i="7"/>
  <c r="Q90" i="7"/>
  <c r="T90" i="7"/>
  <c r="U90" i="7" s="1"/>
  <c r="W90" i="7"/>
  <c r="M742" i="21"/>
  <c r="J742" i="21" s="1"/>
  <c r="I742" i="21" s="1"/>
  <c r="H743" i="21" s="1"/>
  <c r="G744" i="21" s="1"/>
  <c r="L744" i="21" s="1"/>
  <c r="R742" i="21"/>
  <c r="S742" i="21" s="1"/>
  <c r="P743" i="21"/>
  <c r="Q743" i="21"/>
  <c r="J90" i="7" l="1"/>
  <c r="I90" i="7" s="1"/>
  <c r="H91" i="7" s="1"/>
  <c r="G91" i="7"/>
  <c r="N91" i="7"/>
  <c r="O91" i="7"/>
  <c r="K744" i="21"/>
  <c r="F744" i="21"/>
  <c r="W744" i="21" s="1"/>
  <c r="N744" i="21"/>
  <c r="O744" i="21"/>
  <c r="M743" i="21"/>
  <c r="J743" i="21" s="1"/>
  <c r="I743" i="21" s="1"/>
  <c r="H744" i="21" s="1"/>
  <c r="G745" i="21" s="1"/>
  <c r="L745" i="21" s="1"/>
  <c r="R743" i="21"/>
  <c r="S743" i="21" s="1"/>
  <c r="Q46" i="12"/>
  <c r="O46" i="12" s="1"/>
  <c r="N46" i="12" s="1"/>
  <c r="X46" i="12"/>
  <c r="W46" i="12"/>
  <c r="G46" i="12"/>
  <c r="Y91" i="7" l="1"/>
  <c r="F92" i="7"/>
  <c r="G92" i="7" s="1"/>
  <c r="V91" i="7"/>
  <c r="M91" i="7"/>
  <c r="R91" i="7"/>
  <c r="S91" i="7" s="1"/>
  <c r="P91" i="7"/>
  <c r="F745" i="21"/>
  <c r="W745" i="21" s="1"/>
  <c r="N745" i="21"/>
  <c r="K745" i="21"/>
  <c r="O745" i="21"/>
  <c r="Q744" i="21"/>
  <c r="P744" i="21"/>
  <c r="Y46" i="12"/>
  <c r="V46" i="12"/>
  <c r="AA46" i="12"/>
  <c r="AB46" i="12" s="1"/>
  <c r="O92" i="7" l="1"/>
  <c r="N92" i="7"/>
  <c r="T91" i="7"/>
  <c r="U91" i="7" s="1"/>
  <c r="Q91" i="7"/>
  <c r="L91" i="7"/>
  <c r="K91" i="7" s="1"/>
  <c r="X91" i="7"/>
  <c r="M744" i="21"/>
  <c r="J744" i="21" s="1"/>
  <c r="I744" i="21" s="1"/>
  <c r="H745" i="21" s="1"/>
  <c r="G746" i="21" s="1"/>
  <c r="L746" i="21" s="1"/>
  <c r="R744" i="21"/>
  <c r="S744" i="21" s="1"/>
  <c r="Q745" i="21"/>
  <c r="P745" i="21"/>
  <c r="U46" i="12"/>
  <c r="T46" i="12" s="1"/>
  <c r="AC46" i="12"/>
  <c r="AD46" i="12" s="1"/>
  <c r="Z46" i="12"/>
  <c r="S46" i="12" l="1"/>
  <c r="P92" i="7"/>
  <c r="Q92" i="7" s="1"/>
  <c r="R92" i="7"/>
  <c r="S92" i="7" s="1"/>
  <c r="M92" i="7"/>
  <c r="X92" i="7" s="1"/>
  <c r="J91" i="7"/>
  <c r="I91" i="7" s="1"/>
  <c r="H92" i="7" s="1"/>
  <c r="W91" i="7"/>
  <c r="M745" i="21"/>
  <c r="J745" i="21" s="1"/>
  <c r="I745" i="21" s="1"/>
  <c r="H746" i="21" s="1"/>
  <c r="G747" i="21" s="1"/>
  <c r="L747" i="21" s="1"/>
  <c r="R745" i="21"/>
  <c r="S745" i="21" s="1"/>
  <c r="F746" i="21"/>
  <c r="W746" i="21" s="1"/>
  <c r="K746" i="21"/>
  <c r="N746" i="21"/>
  <c r="O746" i="21"/>
  <c r="AE46" i="12"/>
  <c r="T92" i="7" l="1"/>
  <c r="U92" i="7" s="1"/>
  <c r="L92" i="7"/>
  <c r="K92" i="7" s="1"/>
  <c r="W92" i="7" s="1"/>
  <c r="Y92" i="7"/>
  <c r="V92" i="7"/>
  <c r="F93" i="7"/>
  <c r="Q746" i="21"/>
  <c r="P746" i="21"/>
  <c r="K747" i="21"/>
  <c r="O747" i="21"/>
  <c r="N747" i="21"/>
  <c r="F747" i="21"/>
  <c r="W747" i="21" s="1"/>
  <c r="M46" i="12"/>
  <c r="L46" i="12" s="1"/>
  <c r="K46" i="12" s="1"/>
  <c r="J92" i="7" l="1"/>
  <c r="I92" i="7" s="1"/>
  <c r="H93" i="7" s="1"/>
  <c r="O93" i="7"/>
  <c r="G93" i="7"/>
  <c r="N93" i="7"/>
  <c r="M746" i="21"/>
  <c r="J746" i="21" s="1"/>
  <c r="I746" i="21" s="1"/>
  <c r="H747" i="21" s="1"/>
  <c r="G748" i="21" s="1"/>
  <c r="L748" i="21" s="1"/>
  <c r="R746" i="21"/>
  <c r="S746" i="21" s="1"/>
  <c r="P747" i="21"/>
  <c r="Q747" i="21"/>
  <c r="H46" i="12"/>
  <c r="F47" i="12" s="1"/>
  <c r="P47" i="12"/>
  <c r="Y93" i="7" l="1"/>
  <c r="V93" i="7"/>
  <c r="F94" i="7"/>
  <c r="O94" i="7" s="1"/>
  <c r="M93" i="7"/>
  <c r="P93" i="7"/>
  <c r="R93" i="7"/>
  <c r="S93" i="7" s="1"/>
  <c r="N748" i="21"/>
  <c r="O748" i="21"/>
  <c r="F748" i="21"/>
  <c r="W748" i="21" s="1"/>
  <c r="K748" i="21"/>
  <c r="M747" i="21"/>
  <c r="J747" i="21" s="1"/>
  <c r="I747" i="21" s="1"/>
  <c r="H748" i="21" s="1"/>
  <c r="G749" i="21" s="1"/>
  <c r="L749" i="21" s="1"/>
  <c r="R747" i="21"/>
  <c r="S747" i="21" s="1"/>
  <c r="G94" i="7" l="1"/>
  <c r="N94" i="7"/>
  <c r="R94" i="7" s="1"/>
  <c r="S94" i="7" s="1"/>
  <c r="Q93" i="7"/>
  <c r="T93" i="7"/>
  <c r="U93" i="7" s="1"/>
  <c r="X93" i="7"/>
  <c r="L93" i="7"/>
  <c r="K93" i="7" s="1"/>
  <c r="F749" i="21"/>
  <c r="W749" i="21" s="1"/>
  <c r="O749" i="21"/>
  <c r="N749" i="21"/>
  <c r="K749" i="21"/>
  <c r="P748" i="21"/>
  <c r="Q748" i="21"/>
  <c r="W47" i="12"/>
  <c r="G47" i="12"/>
  <c r="X47" i="12"/>
  <c r="Q47" i="12"/>
  <c r="O47" i="12" s="1"/>
  <c r="N47" i="12" s="1"/>
  <c r="P94" i="7" l="1"/>
  <c r="T94" i="7" s="1"/>
  <c r="U94" i="7" s="1"/>
  <c r="M94" i="7"/>
  <c r="L94" i="7" s="1"/>
  <c r="K94" i="7" s="1"/>
  <c r="J93" i="7"/>
  <c r="I93" i="7" s="1"/>
  <c r="H94" i="7" s="1"/>
  <c r="W93" i="7"/>
  <c r="M748" i="21"/>
  <c r="J748" i="21" s="1"/>
  <c r="I748" i="21" s="1"/>
  <c r="H749" i="21" s="1"/>
  <c r="G750" i="21" s="1"/>
  <c r="L750" i="21" s="1"/>
  <c r="R748" i="21"/>
  <c r="S748" i="21" s="1"/>
  <c r="Q749" i="21"/>
  <c r="P749" i="21"/>
  <c r="Y47" i="12"/>
  <c r="V47" i="12"/>
  <c r="AA47" i="12"/>
  <c r="AB47" i="12" s="1"/>
  <c r="X94" i="7" l="1"/>
  <c r="Q94" i="7"/>
  <c r="J94" i="7"/>
  <c r="I94" i="7" s="1"/>
  <c r="W94" i="7"/>
  <c r="Y94" i="7"/>
  <c r="V94" i="7"/>
  <c r="F95" i="7"/>
  <c r="M749" i="21"/>
  <c r="J749" i="21" s="1"/>
  <c r="I749" i="21" s="1"/>
  <c r="H750" i="21" s="1"/>
  <c r="G751" i="21" s="1"/>
  <c r="L751" i="21" s="1"/>
  <c r="R749" i="21"/>
  <c r="S749" i="21" s="1"/>
  <c r="O750" i="21"/>
  <c r="K750" i="21"/>
  <c r="N750" i="21"/>
  <c r="F750" i="21"/>
  <c r="W750" i="21" s="1"/>
  <c r="AC47" i="12"/>
  <c r="AD47" i="12" s="1"/>
  <c r="Z47" i="12"/>
  <c r="U47" i="12"/>
  <c r="T47" i="12" s="1"/>
  <c r="S47" i="12" s="1"/>
  <c r="H95" i="7" l="1"/>
  <c r="Y95" i="7" s="1"/>
  <c r="N95" i="7"/>
  <c r="O95" i="7"/>
  <c r="G95" i="7"/>
  <c r="Q750" i="21"/>
  <c r="P750" i="21"/>
  <c r="F751" i="21"/>
  <c r="W751" i="21" s="1"/>
  <c r="N751" i="21"/>
  <c r="K751" i="21"/>
  <c r="O751" i="21"/>
  <c r="AE47" i="12"/>
  <c r="F96" i="7" l="1"/>
  <c r="O96" i="7" s="1"/>
  <c r="V95" i="7"/>
  <c r="P95" i="7"/>
  <c r="R95" i="7"/>
  <c r="S95" i="7" s="1"/>
  <c r="M95" i="7"/>
  <c r="Q751" i="21"/>
  <c r="P751" i="21"/>
  <c r="M750" i="21"/>
  <c r="J750" i="21" s="1"/>
  <c r="I750" i="21" s="1"/>
  <c r="H751" i="21" s="1"/>
  <c r="G752" i="21" s="1"/>
  <c r="L752" i="21" s="1"/>
  <c r="R750" i="21"/>
  <c r="S750" i="21" s="1"/>
  <c r="M47" i="12"/>
  <c r="L47" i="12" s="1"/>
  <c r="K47" i="12" s="1"/>
  <c r="G96" i="7" l="1"/>
  <c r="N96" i="7"/>
  <c r="R96" i="7" s="1"/>
  <c r="S96" i="7" s="1"/>
  <c r="L95" i="7"/>
  <c r="K95" i="7" s="1"/>
  <c r="X95" i="7"/>
  <c r="Q95" i="7"/>
  <c r="T95" i="7"/>
  <c r="U95" i="7" s="1"/>
  <c r="F752" i="21"/>
  <c r="W752" i="21" s="1"/>
  <c r="N752" i="21"/>
  <c r="O752" i="21"/>
  <c r="K752" i="21"/>
  <c r="M751" i="21"/>
  <c r="J751" i="21" s="1"/>
  <c r="I751" i="21" s="1"/>
  <c r="H752" i="21" s="1"/>
  <c r="G753" i="21" s="1"/>
  <c r="L753" i="21" s="1"/>
  <c r="R751" i="21"/>
  <c r="S751" i="21" s="1"/>
  <c r="H47" i="12"/>
  <c r="F48" i="12" s="1"/>
  <c r="P48" i="12"/>
  <c r="P96" i="7" l="1"/>
  <c r="Q96" i="7" s="1"/>
  <c r="M96" i="7"/>
  <c r="X96" i="7" s="1"/>
  <c r="J95" i="7"/>
  <c r="I95" i="7" s="1"/>
  <c r="H96" i="7" s="1"/>
  <c r="W95" i="7"/>
  <c r="P752" i="21"/>
  <c r="Q752" i="21"/>
  <c r="K753" i="21"/>
  <c r="N753" i="21"/>
  <c r="O753" i="21"/>
  <c r="F753" i="21"/>
  <c r="W753" i="21" s="1"/>
  <c r="L96" i="7" l="1"/>
  <c r="K96" i="7" s="1"/>
  <c r="W96" i="7" s="1"/>
  <c r="T96" i="7"/>
  <c r="U96" i="7" s="1"/>
  <c r="Y96" i="7"/>
  <c r="V96" i="7"/>
  <c r="F97" i="7"/>
  <c r="P753" i="21"/>
  <c r="Q753" i="21"/>
  <c r="M752" i="21"/>
  <c r="J752" i="21" s="1"/>
  <c r="I752" i="21" s="1"/>
  <c r="H753" i="21" s="1"/>
  <c r="G754" i="21" s="1"/>
  <c r="L754" i="21" s="1"/>
  <c r="R752" i="21"/>
  <c r="S752" i="21" s="1"/>
  <c r="W48" i="12"/>
  <c r="G48" i="12"/>
  <c r="X48" i="12"/>
  <c r="Q48" i="12"/>
  <c r="O48" i="12" s="1"/>
  <c r="N48" i="12" s="1"/>
  <c r="J96" i="7" l="1"/>
  <c r="I96" i="7" s="1"/>
  <c r="H97" i="7" s="1"/>
  <c r="O97" i="7"/>
  <c r="G97" i="7"/>
  <c r="N97" i="7"/>
  <c r="M753" i="21"/>
  <c r="J753" i="21" s="1"/>
  <c r="I753" i="21" s="1"/>
  <c r="H754" i="21" s="1"/>
  <c r="G755" i="21" s="1"/>
  <c r="L755" i="21" s="1"/>
  <c r="R753" i="21"/>
  <c r="S753" i="21" s="1"/>
  <c r="N754" i="21"/>
  <c r="O754" i="21"/>
  <c r="K754" i="21"/>
  <c r="F754" i="21"/>
  <c r="W754" i="21" s="1"/>
  <c r="V48" i="12"/>
  <c r="Y48" i="12"/>
  <c r="AA48" i="12"/>
  <c r="AB48" i="12" s="1"/>
  <c r="Y97" i="7" l="1"/>
  <c r="F98" i="7"/>
  <c r="O98" i="7" s="1"/>
  <c r="V97" i="7"/>
  <c r="M97" i="7"/>
  <c r="P97" i="7"/>
  <c r="R97" i="7"/>
  <c r="S97" i="7" s="1"/>
  <c r="G98" i="7"/>
  <c r="N98" i="7"/>
  <c r="Q754" i="21"/>
  <c r="P754" i="21"/>
  <c r="N755" i="21"/>
  <c r="F755" i="21"/>
  <c r="W755" i="21" s="1"/>
  <c r="K755" i="21"/>
  <c r="O755" i="21"/>
  <c r="Z48" i="12"/>
  <c r="AC48" i="12"/>
  <c r="AD48" i="12" s="1"/>
  <c r="U48" i="12"/>
  <c r="T48" i="12" s="1"/>
  <c r="S48" i="12" l="1"/>
  <c r="R98" i="7"/>
  <c r="S98" i="7" s="1"/>
  <c r="M98" i="7"/>
  <c r="P98" i="7"/>
  <c r="T97" i="7"/>
  <c r="U97" i="7" s="1"/>
  <c r="Q97" i="7"/>
  <c r="X97" i="7"/>
  <c r="L97" i="7"/>
  <c r="K97" i="7" s="1"/>
  <c r="P755" i="21"/>
  <c r="Q755" i="21"/>
  <c r="M754" i="21"/>
  <c r="J754" i="21" s="1"/>
  <c r="I754" i="21" s="1"/>
  <c r="H755" i="21" s="1"/>
  <c r="G756" i="21" s="1"/>
  <c r="L756" i="21" s="1"/>
  <c r="R754" i="21"/>
  <c r="S754" i="21" s="1"/>
  <c r="AE48" i="12"/>
  <c r="J97" i="7" l="1"/>
  <c r="I97" i="7" s="1"/>
  <c r="H98" i="7" s="1"/>
  <c r="W97" i="7"/>
  <c r="T98" i="7"/>
  <c r="U98" i="7" s="1"/>
  <c r="Q98" i="7"/>
  <c r="L98" i="7"/>
  <c r="K98" i="7" s="1"/>
  <c r="X98" i="7"/>
  <c r="N756" i="21"/>
  <c r="O756" i="21"/>
  <c r="K756" i="21"/>
  <c r="F756" i="21"/>
  <c r="W756" i="21" s="1"/>
  <c r="M755" i="21"/>
  <c r="J755" i="21" s="1"/>
  <c r="I755" i="21" s="1"/>
  <c r="H756" i="21" s="1"/>
  <c r="G757" i="21" s="1"/>
  <c r="L757" i="21" s="1"/>
  <c r="R755" i="21"/>
  <c r="S755" i="21" s="1"/>
  <c r="M48" i="12"/>
  <c r="L48" i="12" s="1"/>
  <c r="K48" i="12" s="1"/>
  <c r="J98" i="7" l="1"/>
  <c r="I98" i="7" s="1"/>
  <c r="Y98" i="7"/>
  <c r="V98" i="7"/>
  <c r="F99" i="7"/>
  <c r="W98" i="7"/>
  <c r="O757" i="21"/>
  <c r="K757" i="21"/>
  <c r="F757" i="21"/>
  <c r="W757" i="21" s="1"/>
  <c r="N757" i="21"/>
  <c r="Q756" i="21"/>
  <c r="P756" i="21"/>
  <c r="H48" i="12"/>
  <c r="F49" i="12" s="1"/>
  <c r="P49" i="12"/>
  <c r="N99" i="7" l="1"/>
  <c r="O99" i="7"/>
  <c r="G99" i="7"/>
  <c r="H99" i="7"/>
  <c r="Y99" i="7" s="1"/>
  <c r="M756" i="21"/>
  <c r="J756" i="21" s="1"/>
  <c r="I756" i="21" s="1"/>
  <c r="H757" i="21" s="1"/>
  <c r="G758" i="21" s="1"/>
  <c r="L758" i="21" s="1"/>
  <c r="R756" i="21"/>
  <c r="S756" i="21" s="1"/>
  <c r="P757" i="21"/>
  <c r="Q757" i="21"/>
  <c r="V99" i="7" l="1"/>
  <c r="F100" i="7"/>
  <c r="O100" i="7" s="1"/>
  <c r="M99" i="7"/>
  <c r="P99" i="7"/>
  <c r="R99" i="7"/>
  <c r="S99" i="7" s="1"/>
  <c r="N758" i="21"/>
  <c r="K758" i="21"/>
  <c r="F758" i="21"/>
  <c r="W758" i="21" s="1"/>
  <c r="O758" i="21"/>
  <c r="M757" i="21"/>
  <c r="J757" i="21" s="1"/>
  <c r="I757" i="21" s="1"/>
  <c r="H758" i="21" s="1"/>
  <c r="G759" i="21" s="1"/>
  <c r="L759" i="21" s="1"/>
  <c r="R757" i="21"/>
  <c r="S757" i="21" s="1"/>
  <c r="Q49" i="12"/>
  <c r="O49" i="12" s="1"/>
  <c r="N49" i="12" s="1"/>
  <c r="W49" i="12"/>
  <c r="G49" i="12"/>
  <c r="X49" i="12"/>
  <c r="N100" i="7" l="1"/>
  <c r="P100" i="7" s="1"/>
  <c r="G100" i="7"/>
  <c r="Q99" i="7"/>
  <c r="T99" i="7"/>
  <c r="U99" i="7" s="1"/>
  <c r="L99" i="7"/>
  <c r="K99" i="7" s="1"/>
  <c r="X99" i="7"/>
  <c r="F759" i="21"/>
  <c r="W759" i="21" s="1"/>
  <c r="O759" i="21"/>
  <c r="N759" i="21"/>
  <c r="K759" i="21"/>
  <c r="Q758" i="21"/>
  <c r="P758" i="21"/>
  <c r="AA49" i="12"/>
  <c r="AB49" i="12" s="1"/>
  <c r="V49" i="12"/>
  <c r="Y49" i="12"/>
  <c r="J99" i="7" l="1"/>
  <c r="I99" i="7" s="1"/>
  <c r="H100" i="7" s="1"/>
  <c r="R100" i="7"/>
  <c r="S100" i="7" s="1"/>
  <c r="M100" i="7"/>
  <c r="X100" i="7" s="1"/>
  <c r="W99" i="7"/>
  <c r="Q100" i="7"/>
  <c r="M758" i="21"/>
  <c r="J758" i="21" s="1"/>
  <c r="I758" i="21" s="1"/>
  <c r="H759" i="21" s="1"/>
  <c r="G760" i="21" s="1"/>
  <c r="L760" i="21" s="1"/>
  <c r="R758" i="21"/>
  <c r="S758" i="21" s="1"/>
  <c r="Q759" i="21"/>
  <c r="P759" i="21"/>
  <c r="U49" i="12"/>
  <c r="T49" i="12" s="1"/>
  <c r="AC49" i="12"/>
  <c r="AD49" i="12" s="1"/>
  <c r="Z49" i="12"/>
  <c r="L100" i="7" l="1"/>
  <c r="K100" i="7" s="1"/>
  <c r="S49" i="12"/>
  <c r="T100" i="7"/>
  <c r="U100" i="7" s="1"/>
  <c r="W100" i="7"/>
  <c r="Y100" i="7"/>
  <c r="F101" i="7"/>
  <c r="V100" i="7"/>
  <c r="M759" i="21"/>
  <c r="J759" i="21" s="1"/>
  <c r="I759" i="21" s="1"/>
  <c r="H760" i="21" s="1"/>
  <c r="G761" i="21" s="1"/>
  <c r="L761" i="21" s="1"/>
  <c r="R759" i="21"/>
  <c r="S759" i="21" s="1"/>
  <c r="O760" i="21"/>
  <c r="F760" i="21"/>
  <c r="W760" i="21" s="1"/>
  <c r="K760" i="21"/>
  <c r="N760" i="21"/>
  <c r="AE49" i="12"/>
  <c r="J100" i="7" l="1"/>
  <c r="I100" i="7" s="1"/>
  <c r="H101" i="7" s="1"/>
  <c r="Y101" i="7" s="1"/>
  <c r="O101" i="7"/>
  <c r="G101" i="7"/>
  <c r="N101" i="7"/>
  <c r="Q760" i="21"/>
  <c r="P760" i="21"/>
  <c r="K761" i="21"/>
  <c r="F761" i="21"/>
  <c r="W761" i="21" s="1"/>
  <c r="N761" i="21"/>
  <c r="O761" i="21"/>
  <c r="M49" i="12"/>
  <c r="L49" i="12" s="1"/>
  <c r="K49" i="12" s="1"/>
  <c r="V101" i="7" l="1"/>
  <c r="F102" i="7"/>
  <c r="R101" i="7"/>
  <c r="S101" i="7" s="1"/>
  <c r="M101" i="7"/>
  <c r="P101" i="7"/>
  <c r="G102" i="7"/>
  <c r="N102" i="7"/>
  <c r="O102" i="7"/>
  <c r="Q761" i="21"/>
  <c r="P761" i="21"/>
  <c r="M760" i="21"/>
  <c r="J760" i="21" s="1"/>
  <c r="I760" i="21" s="1"/>
  <c r="H761" i="21" s="1"/>
  <c r="G762" i="21" s="1"/>
  <c r="L762" i="21" s="1"/>
  <c r="R760" i="21"/>
  <c r="S760" i="21" s="1"/>
  <c r="P50" i="12"/>
  <c r="H49" i="12"/>
  <c r="F50" i="12" s="1"/>
  <c r="M102" i="7" l="1"/>
  <c r="R102" i="7"/>
  <c r="S102" i="7" s="1"/>
  <c r="P102" i="7"/>
  <c r="L101" i="7"/>
  <c r="K101" i="7" s="1"/>
  <c r="X101" i="7"/>
  <c r="Q101" i="7"/>
  <c r="T101" i="7"/>
  <c r="U101" i="7" s="1"/>
  <c r="M761" i="21"/>
  <c r="J761" i="21" s="1"/>
  <c r="I761" i="21" s="1"/>
  <c r="H762" i="21" s="1"/>
  <c r="G763" i="21" s="1"/>
  <c r="L763" i="21" s="1"/>
  <c r="R761" i="21"/>
  <c r="S761" i="21" s="1"/>
  <c r="O762" i="21"/>
  <c r="F762" i="21"/>
  <c r="W762" i="21" s="1"/>
  <c r="N762" i="21"/>
  <c r="K762" i="21"/>
  <c r="J101" i="7" l="1"/>
  <c r="I101" i="7" s="1"/>
  <c r="H102" i="7" s="1"/>
  <c r="W101" i="7"/>
  <c r="Q102" i="7"/>
  <c r="T102" i="7"/>
  <c r="U102" i="7" s="1"/>
  <c r="L102" i="7"/>
  <c r="K102" i="7" s="1"/>
  <c r="X102" i="7"/>
  <c r="Q762" i="21"/>
  <c r="P762" i="21"/>
  <c r="K763" i="21"/>
  <c r="F763" i="21"/>
  <c r="W763" i="21" s="1"/>
  <c r="N763" i="21"/>
  <c r="O763" i="21"/>
  <c r="X50" i="12"/>
  <c r="W50" i="12"/>
  <c r="G50" i="12"/>
  <c r="Q50" i="12"/>
  <c r="O50" i="12" s="1"/>
  <c r="N50" i="12" s="1"/>
  <c r="J102" i="7" l="1"/>
  <c r="I102" i="7" s="1"/>
  <c r="Y102" i="7"/>
  <c r="F103" i="7"/>
  <c r="V102" i="7"/>
  <c r="W102" i="7"/>
  <c r="P763" i="21"/>
  <c r="Q763" i="21"/>
  <c r="M762" i="21"/>
  <c r="J762" i="21" s="1"/>
  <c r="I762" i="21" s="1"/>
  <c r="H763" i="21" s="1"/>
  <c r="G764" i="21" s="1"/>
  <c r="L764" i="21" s="1"/>
  <c r="R762" i="21"/>
  <c r="S762" i="21" s="1"/>
  <c r="Y50" i="12"/>
  <c r="AA50" i="12"/>
  <c r="AB50" i="12" s="1"/>
  <c r="V50" i="12"/>
  <c r="H103" i="7" l="1"/>
  <c r="Y103" i="7" s="1"/>
  <c r="N103" i="7"/>
  <c r="O103" i="7"/>
  <c r="G103" i="7"/>
  <c r="M763" i="21"/>
  <c r="J763" i="21" s="1"/>
  <c r="I763" i="21" s="1"/>
  <c r="H764" i="21" s="1"/>
  <c r="G765" i="21" s="1"/>
  <c r="L765" i="21" s="1"/>
  <c r="R763" i="21"/>
  <c r="S763" i="21" s="1"/>
  <c r="O764" i="21"/>
  <c r="F764" i="21"/>
  <c r="W764" i="21" s="1"/>
  <c r="K764" i="21"/>
  <c r="N764" i="21"/>
  <c r="U50" i="12"/>
  <c r="T50" i="12" s="1"/>
  <c r="Z50" i="12"/>
  <c r="AC50" i="12"/>
  <c r="AD50" i="12" s="1"/>
  <c r="S50" i="12" l="1"/>
  <c r="F104" i="7"/>
  <c r="G104" i="7" s="1"/>
  <c r="V103" i="7"/>
  <c r="P103" i="7"/>
  <c r="R103" i="7"/>
  <c r="S103" i="7" s="1"/>
  <c r="M103" i="7"/>
  <c r="Q764" i="21"/>
  <c r="P764" i="21"/>
  <c r="F765" i="21"/>
  <c r="W765" i="21" s="1"/>
  <c r="O765" i="21"/>
  <c r="N765" i="21"/>
  <c r="K765" i="21"/>
  <c r="AE50" i="12"/>
  <c r="O104" i="7" l="1"/>
  <c r="N104" i="7"/>
  <c r="X103" i="7"/>
  <c r="L103" i="7"/>
  <c r="K103" i="7" s="1"/>
  <c r="T103" i="7"/>
  <c r="U103" i="7" s="1"/>
  <c r="Q103" i="7"/>
  <c r="P765" i="21"/>
  <c r="Q765" i="21"/>
  <c r="M764" i="21"/>
  <c r="J764" i="21" s="1"/>
  <c r="I764" i="21" s="1"/>
  <c r="H765" i="21" s="1"/>
  <c r="G766" i="21" s="1"/>
  <c r="L766" i="21" s="1"/>
  <c r="R764" i="21"/>
  <c r="S764" i="21" s="1"/>
  <c r="M50" i="12"/>
  <c r="L50" i="12" s="1"/>
  <c r="K50" i="12" s="1"/>
  <c r="R104" i="7" l="1"/>
  <c r="S104" i="7" s="1"/>
  <c r="M104" i="7"/>
  <c r="X104" i="7" s="1"/>
  <c r="P104" i="7"/>
  <c r="Q104" i="7" s="1"/>
  <c r="J103" i="7"/>
  <c r="I103" i="7" s="1"/>
  <c r="H104" i="7" s="1"/>
  <c r="W103" i="7"/>
  <c r="K766" i="21"/>
  <c r="N766" i="21"/>
  <c r="F766" i="21"/>
  <c r="W766" i="21" s="1"/>
  <c r="O766" i="21"/>
  <c r="M765" i="21"/>
  <c r="J765" i="21" s="1"/>
  <c r="I765" i="21" s="1"/>
  <c r="H766" i="21" s="1"/>
  <c r="G767" i="21" s="1"/>
  <c r="L767" i="21" s="1"/>
  <c r="R765" i="21"/>
  <c r="S765" i="21" s="1"/>
  <c r="H50" i="12"/>
  <c r="F51" i="12" s="1"/>
  <c r="P51" i="12"/>
  <c r="L104" i="7" l="1"/>
  <c r="K104" i="7" s="1"/>
  <c r="T104" i="7"/>
  <c r="U104" i="7" s="1"/>
  <c r="Y104" i="7"/>
  <c r="V104" i="7"/>
  <c r="F105" i="7"/>
  <c r="N767" i="21"/>
  <c r="O767" i="21"/>
  <c r="K767" i="21"/>
  <c r="F767" i="21"/>
  <c r="W767" i="21" s="1"/>
  <c r="P766" i="21"/>
  <c r="Q766" i="21"/>
  <c r="J104" i="7" l="1"/>
  <c r="I104" i="7" s="1"/>
  <c r="H105" i="7" s="1"/>
  <c r="Y105" i="7" s="1"/>
  <c r="W104" i="7"/>
  <c r="O105" i="7"/>
  <c r="N105" i="7"/>
  <c r="G105" i="7"/>
  <c r="P767" i="21"/>
  <c r="Q767" i="21"/>
  <c r="M766" i="21"/>
  <c r="J766" i="21" s="1"/>
  <c r="I766" i="21" s="1"/>
  <c r="H767" i="21" s="1"/>
  <c r="G768" i="21" s="1"/>
  <c r="L768" i="21" s="1"/>
  <c r="R766" i="21"/>
  <c r="S766" i="21" s="1"/>
  <c r="W51" i="12"/>
  <c r="G51" i="12"/>
  <c r="X51" i="12"/>
  <c r="Q51" i="12"/>
  <c r="O51" i="12" s="1"/>
  <c r="N51" i="12" s="1"/>
  <c r="F106" i="7" l="1"/>
  <c r="G106" i="7" s="1"/>
  <c r="V105" i="7"/>
  <c r="R105" i="7"/>
  <c r="S105" i="7" s="1"/>
  <c r="P105" i="7"/>
  <c r="M105" i="7"/>
  <c r="F768" i="21"/>
  <c r="W768" i="21" s="1"/>
  <c r="K768" i="21"/>
  <c r="N768" i="21"/>
  <c r="O768" i="21"/>
  <c r="M767" i="21"/>
  <c r="J767" i="21" s="1"/>
  <c r="I767" i="21" s="1"/>
  <c r="H768" i="21" s="1"/>
  <c r="G769" i="21" s="1"/>
  <c r="L769" i="21" s="1"/>
  <c r="R767" i="21"/>
  <c r="S767" i="21" s="1"/>
  <c r="AA51" i="12"/>
  <c r="AB51" i="12" s="1"/>
  <c r="V51" i="12"/>
  <c r="Y51" i="12"/>
  <c r="N106" i="7" l="1"/>
  <c r="O106" i="7"/>
  <c r="L105" i="7"/>
  <c r="K105" i="7" s="1"/>
  <c r="X105" i="7"/>
  <c r="Q105" i="7"/>
  <c r="T105" i="7"/>
  <c r="U105" i="7" s="1"/>
  <c r="K769" i="21"/>
  <c r="O769" i="21"/>
  <c r="F769" i="21"/>
  <c r="W769" i="21" s="1"/>
  <c r="N769" i="21"/>
  <c r="P768" i="21"/>
  <c r="Q768" i="21"/>
  <c r="AC51" i="12"/>
  <c r="AD51" i="12" s="1"/>
  <c r="Z51" i="12"/>
  <c r="U51" i="12"/>
  <c r="T51" i="12" s="1"/>
  <c r="S51" i="12" s="1"/>
  <c r="P106" i="7" l="1"/>
  <c r="Q106" i="7" s="1"/>
  <c r="M106" i="7"/>
  <c r="X106" i="7" s="1"/>
  <c r="R106" i="7"/>
  <c r="S106" i="7" s="1"/>
  <c r="J105" i="7"/>
  <c r="I105" i="7" s="1"/>
  <c r="H106" i="7" s="1"/>
  <c r="W105" i="7"/>
  <c r="M768" i="21"/>
  <c r="J768" i="21" s="1"/>
  <c r="I768" i="21" s="1"/>
  <c r="H769" i="21" s="1"/>
  <c r="G770" i="21" s="1"/>
  <c r="L770" i="21" s="1"/>
  <c r="R768" i="21"/>
  <c r="S768" i="21" s="1"/>
  <c r="Q769" i="21"/>
  <c r="P769" i="21"/>
  <c r="AE51" i="12"/>
  <c r="T106" i="7" l="1"/>
  <c r="U106" i="7" s="1"/>
  <c r="L106" i="7"/>
  <c r="K106" i="7" s="1"/>
  <c r="W106" i="7" s="1"/>
  <c r="Y106" i="7"/>
  <c r="V106" i="7"/>
  <c r="F107" i="7"/>
  <c r="M769" i="21"/>
  <c r="J769" i="21" s="1"/>
  <c r="I769" i="21" s="1"/>
  <c r="H770" i="21" s="1"/>
  <c r="G771" i="21" s="1"/>
  <c r="L771" i="21" s="1"/>
  <c r="R769" i="21"/>
  <c r="S769" i="21" s="1"/>
  <c r="K770" i="21"/>
  <c r="O770" i="21"/>
  <c r="N770" i="21"/>
  <c r="F770" i="21"/>
  <c r="W770" i="21" s="1"/>
  <c r="M51" i="12"/>
  <c r="L51" i="12" s="1"/>
  <c r="K51" i="12" s="1"/>
  <c r="J106" i="7" l="1"/>
  <c r="I106" i="7" s="1"/>
  <c r="H107" i="7" s="1"/>
  <c r="Y107" i="7" s="1"/>
  <c r="N107" i="7"/>
  <c r="O107" i="7"/>
  <c r="G107" i="7"/>
  <c r="Q770" i="21"/>
  <c r="P770" i="21"/>
  <c r="F771" i="21"/>
  <c r="W771" i="21" s="1"/>
  <c r="N771" i="21"/>
  <c r="K771" i="21"/>
  <c r="O771" i="21"/>
  <c r="H51" i="12"/>
  <c r="F52" i="12" s="1"/>
  <c r="P52" i="12"/>
  <c r="F108" i="7" l="1"/>
  <c r="G108" i="7" s="1"/>
  <c r="V107" i="7"/>
  <c r="P107" i="7"/>
  <c r="M107" i="7"/>
  <c r="R107" i="7"/>
  <c r="S107" i="7" s="1"/>
  <c r="P771" i="21"/>
  <c r="Q771" i="21"/>
  <c r="M770" i="21"/>
  <c r="J770" i="21" s="1"/>
  <c r="I770" i="21" s="1"/>
  <c r="H771" i="21" s="1"/>
  <c r="G772" i="21" s="1"/>
  <c r="L772" i="21" s="1"/>
  <c r="R770" i="21"/>
  <c r="S770" i="21" s="1"/>
  <c r="O108" i="7" l="1"/>
  <c r="N108" i="7"/>
  <c r="L107" i="7"/>
  <c r="K107" i="7" s="1"/>
  <c r="X107" i="7"/>
  <c r="T107" i="7"/>
  <c r="U107" i="7" s="1"/>
  <c r="Q107" i="7"/>
  <c r="M771" i="21"/>
  <c r="J771" i="21" s="1"/>
  <c r="I771" i="21" s="1"/>
  <c r="H772" i="21" s="1"/>
  <c r="G773" i="21" s="1"/>
  <c r="L773" i="21" s="1"/>
  <c r="R771" i="21"/>
  <c r="S771" i="21" s="1"/>
  <c r="O772" i="21"/>
  <c r="N772" i="21"/>
  <c r="K772" i="21"/>
  <c r="F772" i="21"/>
  <c r="W772" i="21" s="1"/>
  <c r="G52" i="12"/>
  <c r="X52" i="12"/>
  <c r="W52" i="12"/>
  <c r="Q52" i="12"/>
  <c r="O52" i="12" s="1"/>
  <c r="N52" i="12" s="1"/>
  <c r="M108" i="7" l="1"/>
  <c r="X108" i="7" s="1"/>
  <c r="R108" i="7"/>
  <c r="S108" i="7" s="1"/>
  <c r="P108" i="7"/>
  <c r="Q108" i="7" s="1"/>
  <c r="J107" i="7"/>
  <c r="I107" i="7" s="1"/>
  <c r="H108" i="7" s="1"/>
  <c r="W107" i="7"/>
  <c r="P772" i="21"/>
  <c r="Q772" i="21"/>
  <c r="O773" i="21"/>
  <c r="K773" i="21"/>
  <c r="N773" i="21"/>
  <c r="F773" i="21"/>
  <c r="W773" i="21" s="1"/>
  <c r="AA52" i="12"/>
  <c r="AB52" i="12" s="1"/>
  <c r="V52" i="12"/>
  <c r="Y52" i="12"/>
  <c r="L108" i="7" l="1"/>
  <c r="K108" i="7" s="1"/>
  <c r="W108" i="7" s="1"/>
  <c r="T108" i="7"/>
  <c r="U108" i="7" s="1"/>
  <c r="Y108" i="7"/>
  <c r="V108" i="7"/>
  <c r="F109" i="7"/>
  <c r="P773" i="21"/>
  <c r="Q773" i="21"/>
  <c r="M772" i="21"/>
  <c r="J772" i="21" s="1"/>
  <c r="I772" i="21" s="1"/>
  <c r="H773" i="21" s="1"/>
  <c r="G774" i="21" s="1"/>
  <c r="L774" i="21" s="1"/>
  <c r="R772" i="21"/>
  <c r="S772" i="21" s="1"/>
  <c r="Z52" i="12"/>
  <c r="AC52" i="12"/>
  <c r="AD52" i="12" s="1"/>
  <c r="U52" i="12"/>
  <c r="T52" i="12" s="1"/>
  <c r="S52" i="12" l="1"/>
  <c r="J108" i="7"/>
  <c r="I108" i="7" s="1"/>
  <c r="H109" i="7" s="1"/>
  <c r="Y109" i="7" s="1"/>
  <c r="N109" i="7"/>
  <c r="O109" i="7"/>
  <c r="G109" i="7"/>
  <c r="F774" i="21"/>
  <c r="W774" i="21" s="1"/>
  <c r="N774" i="21"/>
  <c r="K774" i="21"/>
  <c r="O774" i="21"/>
  <c r="M773" i="21"/>
  <c r="J773" i="21" s="1"/>
  <c r="I773" i="21" s="1"/>
  <c r="H774" i="21" s="1"/>
  <c r="G775" i="21" s="1"/>
  <c r="L775" i="21" s="1"/>
  <c r="R773" i="21"/>
  <c r="S773" i="21" s="1"/>
  <c r="AE52" i="12"/>
  <c r="F110" i="7" l="1"/>
  <c r="G110" i="7" s="1"/>
  <c r="V109" i="7"/>
  <c r="M109" i="7"/>
  <c r="P109" i="7"/>
  <c r="R109" i="7"/>
  <c r="S109" i="7" s="1"/>
  <c r="O775" i="21"/>
  <c r="K775" i="21"/>
  <c r="N775" i="21"/>
  <c r="F775" i="21"/>
  <c r="W775" i="21" s="1"/>
  <c r="P774" i="21"/>
  <c r="Q774" i="21"/>
  <c r="M52" i="12"/>
  <c r="L52" i="12" s="1"/>
  <c r="K52" i="12" s="1"/>
  <c r="N110" i="7" l="1"/>
  <c r="O110" i="7"/>
  <c r="T109" i="7"/>
  <c r="U109" i="7" s="1"/>
  <c r="Q109" i="7"/>
  <c r="L109" i="7"/>
  <c r="K109" i="7" s="1"/>
  <c r="X109" i="7"/>
  <c r="M774" i="21"/>
  <c r="J774" i="21" s="1"/>
  <c r="I774" i="21" s="1"/>
  <c r="H775" i="21" s="1"/>
  <c r="G776" i="21" s="1"/>
  <c r="L776" i="21" s="1"/>
  <c r="R774" i="21"/>
  <c r="S774" i="21" s="1"/>
  <c r="P775" i="21"/>
  <c r="Q775" i="21"/>
  <c r="H52" i="12"/>
  <c r="F53" i="12" s="1"/>
  <c r="P53" i="12"/>
  <c r="J109" i="7" l="1"/>
  <c r="I109" i="7" s="1"/>
  <c r="H110" i="7" s="1"/>
  <c r="M110" i="7"/>
  <c r="R110" i="7"/>
  <c r="S110" i="7" s="1"/>
  <c r="P110" i="7"/>
  <c r="Q110" i="7" s="1"/>
  <c r="W109" i="7"/>
  <c r="L110" i="7"/>
  <c r="K110" i="7" s="1"/>
  <c r="X110" i="7"/>
  <c r="M775" i="21"/>
  <c r="J775" i="21" s="1"/>
  <c r="I775" i="21" s="1"/>
  <c r="H776" i="21" s="1"/>
  <c r="G777" i="21" s="1"/>
  <c r="L777" i="21" s="1"/>
  <c r="R775" i="21"/>
  <c r="S775" i="21" s="1"/>
  <c r="K776" i="21"/>
  <c r="F776" i="21"/>
  <c r="W776" i="21" s="1"/>
  <c r="O776" i="21"/>
  <c r="N776" i="21"/>
  <c r="T110" i="7" l="1"/>
  <c r="U110" i="7" s="1"/>
  <c r="W110" i="7"/>
  <c r="Y110" i="7"/>
  <c r="V110" i="7"/>
  <c r="F111" i="7"/>
  <c r="Q776" i="21"/>
  <c r="P776" i="21"/>
  <c r="F777" i="21"/>
  <c r="W777" i="21" s="1"/>
  <c r="N777" i="21"/>
  <c r="K777" i="21"/>
  <c r="O777" i="21"/>
  <c r="Q53" i="12"/>
  <c r="O53" i="12" s="1"/>
  <c r="N53" i="12" s="1"/>
  <c r="X53" i="12"/>
  <c r="G53" i="12"/>
  <c r="W53" i="12"/>
  <c r="J110" i="7" l="1"/>
  <c r="I110" i="7" s="1"/>
  <c r="H111" i="7" s="1"/>
  <c r="Y111" i="7" s="1"/>
  <c r="O111" i="7"/>
  <c r="G111" i="7"/>
  <c r="N111" i="7"/>
  <c r="Q777" i="21"/>
  <c r="P777" i="21"/>
  <c r="M776" i="21"/>
  <c r="J776" i="21" s="1"/>
  <c r="I776" i="21" s="1"/>
  <c r="H777" i="21" s="1"/>
  <c r="G778" i="21" s="1"/>
  <c r="L778" i="21" s="1"/>
  <c r="R776" i="21"/>
  <c r="S776" i="21" s="1"/>
  <c r="AA53" i="12"/>
  <c r="AB53" i="12" s="1"/>
  <c r="V53" i="12"/>
  <c r="Y53" i="12"/>
  <c r="F112" i="7" l="1"/>
  <c r="V111" i="7"/>
  <c r="M111" i="7"/>
  <c r="R111" i="7"/>
  <c r="S111" i="7" s="1"/>
  <c r="P111" i="7"/>
  <c r="M777" i="21"/>
  <c r="J777" i="21" s="1"/>
  <c r="I777" i="21" s="1"/>
  <c r="H778" i="21" s="1"/>
  <c r="G779" i="21" s="1"/>
  <c r="L779" i="21" s="1"/>
  <c r="R777" i="21"/>
  <c r="S777" i="21" s="1"/>
  <c r="F778" i="21"/>
  <c r="W778" i="21" s="1"/>
  <c r="O778" i="21"/>
  <c r="K778" i="21"/>
  <c r="N778" i="21"/>
  <c r="Z53" i="12"/>
  <c r="AC53" i="12"/>
  <c r="AD53" i="12" s="1"/>
  <c r="U53" i="12"/>
  <c r="T53" i="12" s="1"/>
  <c r="S53" i="12" s="1"/>
  <c r="L111" i="7" l="1"/>
  <c r="K111" i="7" s="1"/>
  <c r="X111" i="7"/>
  <c r="Q111" i="7"/>
  <c r="T111" i="7"/>
  <c r="U111" i="7" s="1"/>
  <c r="G112" i="7"/>
  <c r="N112" i="7"/>
  <c r="O112" i="7"/>
  <c r="Q778" i="21"/>
  <c r="P778" i="21"/>
  <c r="F779" i="21"/>
  <c r="W779" i="21" s="1"/>
  <c r="N779" i="21"/>
  <c r="K779" i="21"/>
  <c r="O779" i="21"/>
  <c r="AE53" i="12"/>
  <c r="J111" i="7" l="1"/>
  <c r="I111" i="7" s="1"/>
  <c r="H112" i="7" s="1"/>
  <c r="M112" i="7"/>
  <c r="P112" i="7"/>
  <c r="R112" i="7"/>
  <c r="S112" i="7" s="1"/>
  <c r="W111" i="7"/>
  <c r="P779" i="21"/>
  <c r="Q779" i="21"/>
  <c r="M778" i="21"/>
  <c r="J778" i="21" s="1"/>
  <c r="I778" i="21" s="1"/>
  <c r="H779" i="21" s="1"/>
  <c r="G780" i="21" s="1"/>
  <c r="L780" i="21" s="1"/>
  <c r="R778" i="21"/>
  <c r="S778" i="21" s="1"/>
  <c r="M53" i="12"/>
  <c r="L53" i="12" s="1"/>
  <c r="K53" i="12" s="1"/>
  <c r="Y112" i="7" l="1"/>
  <c r="V112" i="7"/>
  <c r="F113" i="7"/>
  <c r="T112" i="7"/>
  <c r="U112" i="7" s="1"/>
  <c r="Q112" i="7"/>
  <c r="X112" i="7"/>
  <c r="L112" i="7"/>
  <c r="K112" i="7" s="1"/>
  <c r="M779" i="21"/>
  <c r="J779" i="21" s="1"/>
  <c r="I779" i="21" s="1"/>
  <c r="H780" i="21" s="1"/>
  <c r="G781" i="21" s="1"/>
  <c r="L781" i="21" s="1"/>
  <c r="R779" i="21"/>
  <c r="S779" i="21" s="1"/>
  <c r="K780" i="21"/>
  <c r="N780" i="21"/>
  <c r="F780" i="21"/>
  <c r="W780" i="21" s="1"/>
  <c r="O780" i="21"/>
  <c r="P54" i="12"/>
  <c r="H53" i="12"/>
  <c r="F54" i="12" s="1"/>
  <c r="J112" i="7" l="1"/>
  <c r="I112" i="7" s="1"/>
  <c r="H113" i="7" s="1"/>
  <c r="Y113" i="7" s="1"/>
  <c r="W112" i="7"/>
  <c r="O113" i="7"/>
  <c r="N113" i="7"/>
  <c r="G113" i="7"/>
  <c r="P780" i="21"/>
  <c r="Q780" i="21"/>
  <c r="O781" i="21"/>
  <c r="F781" i="21"/>
  <c r="W781" i="21" s="1"/>
  <c r="K781" i="21"/>
  <c r="N781" i="21"/>
  <c r="V113" i="7" l="1"/>
  <c r="F114" i="7"/>
  <c r="G114" i="7" s="1"/>
  <c r="P113" i="7"/>
  <c r="R113" i="7"/>
  <c r="S113" i="7" s="1"/>
  <c r="M113" i="7"/>
  <c r="Q781" i="21"/>
  <c r="P781" i="21"/>
  <c r="M780" i="21"/>
  <c r="J780" i="21" s="1"/>
  <c r="I780" i="21" s="1"/>
  <c r="H781" i="21" s="1"/>
  <c r="G782" i="21" s="1"/>
  <c r="L782" i="21" s="1"/>
  <c r="R780" i="21"/>
  <c r="S780" i="21" s="1"/>
  <c r="W54" i="12"/>
  <c r="X54" i="12"/>
  <c r="G54" i="12"/>
  <c r="Q54" i="12"/>
  <c r="O54" i="12" s="1"/>
  <c r="N54" i="12" s="1"/>
  <c r="O114" i="7" l="1"/>
  <c r="N114" i="7"/>
  <c r="L113" i="7"/>
  <c r="K113" i="7" s="1"/>
  <c r="X113" i="7"/>
  <c r="Q113" i="7"/>
  <c r="T113" i="7"/>
  <c r="U113" i="7" s="1"/>
  <c r="N782" i="21"/>
  <c r="K782" i="21"/>
  <c r="F782" i="21"/>
  <c r="W782" i="21" s="1"/>
  <c r="O782" i="21"/>
  <c r="M781" i="21"/>
  <c r="J781" i="21" s="1"/>
  <c r="I781" i="21" s="1"/>
  <c r="H782" i="21" s="1"/>
  <c r="G783" i="21" s="1"/>
  <c r="L783" i="21" s="1"/>
  <c r="R781" i="21"/>
  <c r="S781" i="21" s="1"/>
  <c r="AA54" i="12"/>
  <c r="AB54" i="12" s="1"/>
  <c r="V54" i="12"/>
  <c r="Y54" i="12"/>
  <c r="M114" i="7" l="1"/>
  <c r="X114" i="7" s="1"/>
  <c r="R114" i="7"/>
  <c r="S114" i="7" s="1"/>
  <c r="J113" i="7"/>
  <c r="I113" i="7" s="1"/>
  <c r="H114" i="7" s="1"/>
  <c r="P114" i="7"/>
  <c r="Q114" i="7" s="1"/>
  <c r="W113" i="7"/>
  <c r="F783" i="21"/>
  <c r="W783" i="21" s="1"/>
  <c r="O783" i="21"/>
  <c r="N783" i="21"/>
  <c r="K783" i="21"/>
  <c r="Q782" i="21"/>
  <c r="P782" i="21"/>
  <c r="Z54" i="12"/>
  <c r="AC54" i="12"/>
  <c r="AD54" i="12" s="1"/>
  <c r="U54" i="12"/>
  <c r="T54" i="12" s="1"/>
  <c r="S54" i="12" s="1"/>
  <c r="L114" i="7" l="1"/>
  <c r="K114" i="7" s="1"/>
  <c r="W114" i="7" s="1"/>
  <c r="T114" i="7"/>
  <c r="U114" i="7" s="1"/>
  <c r="Y114" i="7"/>
  <c r="V114" i="7"/>
  <c r="F115" i="7"/>
  <c r="M782" i="21"/>
  <c r="J782" i="21" s="1"/>
  <c r="I782" i="21" s="1"/>
  <c r="H783" i="21" s="1"/>
  <c r="G784" i="21" s="1"/>
  <c r="L784" i="21" s="1"/>
  <c r="R782" i="21"/>
  <c r="S782" i="21" s="1"/>
  <c r="P783" i="21"/>
  <c r="Q783" i="21"/>
  <c r="AE54" i="12"/>
  <c r="J114" i="7" l="1"/>
  <c r="I114" i="7" s="1"/>
  <c r="H115" i="7" s="1"/>
  <c r="Y115" i="7" s="1"/>
  <c r="N115" i="7"/>
  <c r="G115" i="7"/>
  <c r="O115" i="7"/>
  <c r="O784" i="21"/>
  <c r="F784" i="21"/>
  <c r="W784" i="21" s="1"/>
  <c r="N784" i="21"/>
  <c r="K784" i="21"/>
  <c r="M783" i="21"/>
  <c r="J783" i="21" s="1"/>
  <c r="I783" i="21" s="1"/>
  <c r="H784" i="21" s="1"/>
  <c r="G785" i="21" s="1"/>
  <c r="L785" i="21" s="1"/>
  <c r="R783" i="21"/>
  <c r="S783" i="21" s="1"/>
  <c r="M54" i="12"/>
  <c r="L54" i="12" s="1"/>
  <c r="K54" i="12" s="1"/>
  <c r="V115" i="7" l="1"/>
  <c r="F116" i="7"/>
  <c r="R115" i="7"/>
  <c r="S115" i="7" s="1"/>
  <c r="P115" i="7"/>
  <c r="M115" i="7"/>
  <c r="O785" i="21"/>
  <c r="F785" i="21"/>
  <c r="W785" i="21" s="1"/>
  <c r="K785" i="21"/>
  <c r="N785" i="21"/>
  <c r="Q784" i="21"/>
  <c r="P784" i="21"/>
  <c r="P55" i="12"/>
  <c r="H54" i="12"/>
  <c r="F55" i="12" s="1"/>
  <c r="T115" i="7" l="1"/>
  <c r="U115" i="7" s="1"/>
  <c r="Q115" i="7"/>
  <c r="G116" i="7"/>
  <c r="N116" i="7"/>
  <c r="O116" i="7"/>
  <c r="L115" i="7"/>
  <c r="K115" i="7" s="1"/>
  <c r="X115" i="7"/>
  <c r="M784" i="21"/>
  <c r="J784" i="21" s="1"/>
  <c r="I784" i="21" s="1"/>
  <c r="H785" i="21" s="1"/>
  <c r="G786" i="21" s="1"/>
  <c r="L786" i="21" s="1"/>
  <c r="R784" i="21"/>
  <c r="S784" i="21" s="1"/>
  <c r="Q785" i="21"/>
  <c r="P785" i="21"/>
  <c r="J115" i="7" l="1"/>
  <c r="I115" i="7" s="1"/>
  <c r="H116" i="7" s="1"/>
  <c r="W115" i="7"/>
  <c r="R116" i="7"/>
  <c r="S116" i="7" s="1"/>
  <c r="M116" i="7"/>
  <c r="P116" i="7"/>
  <c r="M785" i="21"/>
  <c r="J785" i="21" s="1"/>
  <c r="I785" i="21" s="1"/>
  <c r="H786" i="21" s="1"/>
  <c r="G787" i="21" s="1"/>
  <c r="L787" i="21" s="1"/>
  <c r="R785" i="21"/>
  <c r="S785" i="21" s="1"/>
  <c r="F786" i="21"/>
  <c r="W786" i="21" s="1"/>
  <c r="O786" i="21"/>
  <c r="K786" i="21"/>
  <c r="N786" i="21"/>
  <c r="W55" i="12"/>
  <c r="G55" i="12"/>
  <c r="X55" i="12"/>
  <c r="Q55" i="12"/>
  <c r="O55" i="12" s="1"/>
  <c r="N55" i="12" s="1"/>
  <c r="X116" i="7" l="1"/>
  <c r="L116" i="7"/>
  <c r="K116" i="7" s="1"/>
  <c r="Y116" i="7"/>
  <c r="F117" i="7"/>
  <c r="V116" i="7"/>
  <c r="Q116" i="7"/>
  <c r="T116" i="7"/>
  <c r="U116" i="7" s="1"/>
  <c r="P786" i="21"/>
  <c r="Q786" i="21"/>
  <c r="K787" i="21"/>
  <c r="N787" i="21"/>
  <c r="F787" i="21"/>
  <c r="W787" i="21" s="1"/>
  <c r="O787" i="21"/>
  <c r="AA55" i="12"/>
  <c r="AB55" i="12" s="1"/>
  <c r="Y55" i="12"/>
  <c r="V55" i="12"/>
  <c r="J116" i="7" l="1"/>
  <c r="I116" i="7" s="1"/>
  <c r="H117" i="7" s="1"/>
  <c r="Y117" i="7" s="1"/>
  <c r="W116" i="7"/>
  <c r="G117" i="7"/>
  <c r="O117" i="7"/>
  <c r="N117" i="7"/>
  <c r="Q787" i="21"/>
  <c r="P787" i="21"/>
  <c r="M786" i="21"/>
  <c r="J786" i="21" s="1"/>
  <c r="I786" i="21" s="1"/>
  <c r="H787" i="21" s="1"/>
  <c r="G788" i="21" s="1"/>
  <c r="L788" i="21" s="1"/>
  <c r="R786" i="21"/>
  <c r="S786" i="21" s="1"/>
  <c r="Z55" i="12"/>
  <c r="AC55" i="12"/>
  <c r="AD55" i="12" s="1"/>
  <c r="U55" i="12"/>
  <c r="T55" i="12" s="1"/>
  <c r="S55" i="12" s="1"/>
  <c r="F118" i="7" l="1"/>
  <c r="G118" i="7" s="1"/>
  <c r="V117" i="7"/>
  <c r="M117" i="7"/>
  <c r="P117" i="7"/>
  <c r="R117" i="7"/>
  <c r="S117" i="7" s="1"/>
  <c r="K788" i="21"/>
  <c r="F788" i="21"/>
  <c r="W788" i="21" s="1"/>
  <c r="O788" i="21"/>
  <c r="N788" i="21"/>
  <c r="M787" i="21"/>
  <c r="J787" i="21" s="1"/>
  <c r="I787" i="21" s="1"/>
  <c r="H788" i="21" s="1"/>
  <c r="G789" i="21" s="1"/>
  <c r="L789" i="21" s="1"/>
  <c r="R787" i="21"/>
  <c r="S787" i="21" s="1"/>
  <c r="AE55" i="12"/>
  <c r="N118" i="7" l="1"/>
  <c r="O118" i="7"/>
  <c r="T117" i="7"/>
  <c r="U117" i="7" s="1"/>
  <c r="Q117" i="7"/>
  <c r="L117" i="7"/>
  <c r="K117" i="7" s="1"/>
  <c r="X117" i="7"/>
  <c r="Q788" i="21"/>
  <c r="P788" i="21"/>
  <c r="F789" i="21"/>
  <c r="W789" i="21" s="1"/>
  <c r="O789" i="21"/>
  <c r="N789" i="21"/>
  <c r="K789" i="21"/>
  <c r="M55" i="12"/>
  <c r="L55" i="12" s="1"/>
  <c r="K55" i="12" s="1"/>
  <c r="J117" i="7" l="1"/>
  <c r="M118" i="7"/>
  <c r="X118" i="7" s="1"/>
  <c r="R118" i="7"/>
  <c r="S118" i="7" s="1"/>
  <c r="P118" i="7"/>
  <c r="W117" i="7"/>
  <c r="I117" i="7"/>
  <c r="H118" i="7" s="1"/>
  <c r="P789" i="21"/>
  <c r="Q789" i="21"/>
  <c r="M788" i="21"/>
  <c r="J788" i="21" s="1"/>
  <c r="I788" i="21" s="1"/>
  <c r="H789" i="21" s="1"/>
  <c r="G790" i="21" s="1"/>
  <c r="L790" i="21" s="1"/>
  <c r="R788" i="21"/>
  <c r="S788" i="21" s="1"/>
  <c r="H55" i="12"/>
  <c r="F56" i="12" s="1"/>
  <c r="P56" i="12"/>
  <c r="T118" i="7" l="1"/>
  <c r="U118" i="7" s="1"/>
  <c r="Q118" i="7"/>
  <c r="L118" i="7"/>
  <c r="K118" i="7" s="1"/>
  <c r="Y118" i="7"/>
  <c r="V118" i="7"/>
  <c r="F119" i="7"/>
  <c r="F790" i="21"/>
  <c r="W790" i="21" s="1"/>
  <c r="K790" i="21"/>
  <c r="O790" i="21"/>
  <c r="N790" i="21"/>
  <c r="M789" i="21"/>
  <c r="J789" i="21" s="1"/>
  <c r="I789" i="21" s="1"/>
  <c r="H790" i="21" s="1"/>
  <c r="G791" i="21" s="1"/>
  <c r="L791" i="21" s="1"/>
  <c r="R789" i="21"/>
  <c r="S789" i="21" s="1"/>
  <c r="J118" i="7" l="1"/>
  <c r="I118" i="7" s="1"/>
  <c r="H119" i="7" s="1"/>
  <c r="Y119" i="7" s="1"/>
  <c r="W118" i="7"/>
  <c r="G119" i="7"/>
  <c r="N119" i="7"/>
  <c r="O119" i="7"/>
  <c r="O791" i="21"/>
  <c r="K791" i="21"/>
  <c r="F791" i="21"/>
  <c r="W791" i="21" s="1"/>
  <c r="N791" i="21"/>
  <c r="Q790" i="21"/>
  <c r="P790" i="21"/>
  <c r="Q56" i="12"/>
  <c r="O56" i="12" s="1"/>
  <c r="N56" i="12" s="1"/>
  <c r="W56" i="12"/>
  <c r="X56" i="12"/>
  <c r="G56" i="12"/>
  <c r="V119" i="7" l="1"/>
  <c r="F120" i="7"/>
  <c r="N120" i="7" s="1"/>
  <c r="R119" i="7"/>
  <c r="S119" i="7" s="1"/>
  <c r="M119" i="7"/>
  <c r="P119" i="7"/>
  <c r="M790" i="21"/>
  <c r="J790" i="21" s="1"/>
  <c r="I790" i="21" s="1"/>
  <c r="H791" i="21" s="1"/>
  <c r="G792" i="21" s="1"/>
  <c r="L792" i="21" s="1"/>
  <c r="R790" i="21"/>
  <c r="S790" i="21" s="1"/>
  <c r="P791" i="21"/>
  <c r="Q791" i="21"/>
  <c r="AA56" i="12"/>
  <c r="AB56" i="12" s="1"/>
  <c r="V56" i="12"/>
  <c r="Y56" i="12"/>
  <c r="O120" i="7" l="1"/>
  <c r="P120" i="7" s="1"/>
  <c r="G120" i="7"/>
  <c r="Q119" i="7"/>
  <c r="T119" i="7"/>
  <c r="U119" i="7" s="1"/>
  <c r="X119" i="7"/>
  <c r="L119" i="7"/>
  <c r="K119" i="7" s="1"/>
  <c r="O792" i="21"/>
  <c r="F792" i="21"/>
  <c r="W792" i="21" s="1"/>
  <c r="N792" i="21"/>
  <c r="K792" i="21"/>
  <c r="M791" i="21"/>
  <c r="J791" i="21" s="1"/>
  <c r="I791" i="21" s="1"/>
  <c r="H792" i="21" s="1"/>
  <c r="G793" i="21" s="1"/>
  <c r="L793" i="21" s="1"/>
  <c r="R791" i="21"/>
  <c r="S791" i="21" s="1"/>
  <c r="Z56" i="12"/>
  <c r="AC56" i="12"/>
  <c r="AD56" i="12" s="1"/>
  <c r="U56" i="12"/>
  <c r="T56" i="12" s="1"/>
  <c r="S56" i="12" s="1"/>
  <c r="M120" i="7" l="1"/>
  <c r="L120" i="7" s="1"/>
  <c r="K120" i="7" s="1"/>
  <c r="R120" i="7"/>
  <c r="S120" i="7" s="1"/>
  <c r="J119" i="7"/>
  <c r="I119" i="7" s="1"/>
  <c r="H120" i="7" s="1"/>
  <c r="Q120" i="7"/>
  <c r="W119" i="7"/>
  <c r="K793" i="21"/>
  <c r="F793" i="21"/>
  <c r="W793" i="21" s="1"/>
  <c r="O793" i="21"/>
  <c r="N793" i="21"/>
  <c r="P792" i="21"/>
  <c r="Q792" i="21"/>
  <c r="AE56" i="12"/>
  <c r="X120" i="7" l="1"/>
  <c r="T120" i="7"/>
  <c r="U120" i="7" s="1"/>
  <c r="Y120" i="7"/>
  <c r="V120" i="7"/>
  <c r="F121" i="7"/>
  <c r="W120" i="7"/>
  <c r="Q793" i="21"/>
  <c r="P793" i="21"/>
  <c r="M792" i="21"/>
  <c r="J792" i="21" s="1"/>
  <c r="I792" i="21" s="1"/>
  <c r="H793" i="21" s="1"/>
  <c r="G794" i="21" s="1"/>
  <c r="L794" i="21" s="1"/>
  <c r="R792" i="21"/>
  <c r="S792" i="21" s="1"/>
  <c r="M56" i="12"/>
  <c r="L56" i="12" s="1"/>
  <c r="K56" i="12" s="1"/>
  <c r="J120" i="7" l="1"/>
  <c r="I120" i="7" s="1"/>
  <c r="H121" i="7" s="1"/>
  <c r="G121" i="7"/>
  <c r="N121" i="7"/>
  <c r="O121" i="7"/>
  <c r="O794" i="21"/>
  <c r="F794" i="21"/>
  <c r="W794" i="21" s="1"/>
  <c r="K794" i="21"/>
  <c r="N794" i="21"/>
  <c r="M793" i="21"/>
  <c r="J793" i="21" s="1"/>
  <c r="I793" i="21" s="1"/>
  <c r="H794" i="21" s="1"/>
  <c r="G795" i="21" s="1"/>
  <c r="L795" i="21" s="1"/>
  <c r="R793" i="21"/>
  <c r="S793" i="21" s="1"/>
  <c r="H56" i="12"/>
  <c r="F57" i="12" s="1"/>
  <c r="P57" i="12"/>
  <c r="Y121" i="7" l="1"/>
  <c r="V121" i="7"/>
  <c r="F122" i="7"/>
  <c r="N122" i="7" s="1"/>
  <c r="M121" i="7"/>
  <c r="P121" i="7"/>
  <c r="R121" i="7"/>
  <c r="S121" i="7" s="1"/>
  <c r="N795" i="21"/>
  <c r="F795" i="21"/>
  <c r="W795" i="21" s="1"/>
  <c r="K795" i="21"/>
  <c r="O795" i="21"/>
  <c r="P794" i="21"/>
  <c r="Q794" i="21"/>
  <c r="G122" i="7" l="1"/>
  <c r="O122" i="7"/>
  <c r="P122" i="7" s="1"/>
  <c r="T121" i="7"/>
  <c r="U121" i="7" s="1"/>
  <c r="Q121" i="7"/>
  <c r="X121" i="7"/>
  <c r="L121" i="7"/>
  <c r="K121" i="7" s="1"/>
  <c r="J121" i="7" s="1"/>
  <c r="Q795" i="21"/>
  <c r="P795" i="21"/>
  <c r="M794" i="21"/>
  <c r="J794" i="21" s="1"/>
  <c r="I794" i="21" s="1"/>
  <c r="H795" i="21" s="1"/>
  <c r="G796" i="21" s="1"/>
  <c r="L796" i="21" s="1"/>
  <c r="R794" i="21"/>
  <c r="S794" i="21" s="1"/>
  <c r="X57" i="12"/>
  <c r="Q57" i="12"/>
  <c r="O57" i="12" s="1"/>
  <c r="N57" i="12" s="1"/>
  <c r="G57" i="12"/>
  <c r="W57" i="12"/>
  <c r="M122" i="7" l="1"/>
  <c r="X122" i="7" s="1"/>
  <c r="R122" i="7"/>
  <c r="S122" i="7" s="1"/>
  <c r="W121" i="7"/>
  <c r="I121" i="7"/>
  <c r="H122" i="7" s="1"/>
  <c r="Q122" i="7"/>
  <c r="O796" i="21"/>
  <c r="N796" i="21"/>
  <c r="K796" i="21"/>
  <c r="F796" i="21"/>
  <c r="W796" i="21" s="1"/>
  <c r="M795" i="21"/>
  <c r="J795" i="21" s="1"/>
  <c r="I795" i="21" s="1"/>
  <c r="H796" i="21" s="1"/>
  <c r="G797" i="21" s="1"/>
  <c r="L797" i="21" s="1"/>
  <c r="R795" i="21"/>
  <c r="S795" i="21" s="1"/>
  <c r="AA57" i="12"/>
  <c r="AB57" i="12" s="1"/>
  <c r="Y57" i="12"/>
  <c r="V57" i="12"/>
  <c r="L122" i="7" l="1"/>
  <c r="K122" i="7" s="1"/>
  <c r="W122" i="7" s="1"/>
  <c r="T122" i="7"/>
  <c r="U122" i="7" s="1"/>
  <c r="Y122" i="7"/>
  <c r="V122" i="7"/>
  <c r="F123" i="7"/>
  <c r="K797" i="21"/>
  <c r="F797" i="21"/>
  <c r="W797" i="21" s="1"/>
  <c r="N797" i="21"/>
  <c r="O797" i="21"/>
  <c r="P796" i="21"/>
  <c r="Q796" i="21"/>
  <c r="U57" i="12"/>
  <c r="T57" i="12" s="1"/>
  <c r="AC57" i="12"/>
  <c r="AD57" i="12" s="1"/>
  <c r="Z57" i="12"/>
  <c r="J122" i="7" l="1"/>
  <c r="I122" i="7" s="1"/>
  <c r="H123" i="7" s="1"/>
  <c r="Y123" i="7" s="1"/>
  <c r="S57" i="12"/>
  <c r="N123" i="7"/>
  <c r="O123" i="7"/>
  <c r="G123" i="7"/>
  <c r="M796" i="21"/>
  <c r="J796" i="21" s="1"/>
  <c r="I796" i="21" s="1"/>
  <c r="H797" i="21" s="1"/>
  <c r="G798" i="21" s="1"/>
  <c r="L798" i="21" s="1"/>
  <c r="R796" i="21"/>
  <c r="S796" i="21" s="1"/>
  <c r="P797" i="21"/>
  <c r="Q797" i="21"/>
  <c r="AE57" i="12"/>
  <c r="F124" i="7" l="1"/>
  <c r="G124" i="7" s="1"/>
  <c r="V123" i="7"/>
  <c r="P123" i="7"/>
  <c r="M123" i="7"/>
  <c r="R123" i="7"/>
  <c r="S123" i="7" s="1"/>
  <c r="M797" i="21"/>
  <c r="J797" i="21" s="1"/>
  <c r="I797" i="21" s="1"/>
  <c r="H798" i="21" s="1"/>
  <c r="G799" i="21" s="1"/>
  <c r="L799" i="21" s="1"/>
  <c r="R797" i="21"/>
  <c r="S797" i="21" s="1"/>
  <c r="O798" i="21"/>
  <c r="F798" i="21"/>
  <c r="W798" i="21" s="1"/>
  <c r="N798" i="21"/>
  <c r="K798" i="21"/>
  <c r="M57" i="12"/>
  <c r="L57" i="12" s="1"/>
  <c r="K57" i="12" s="1"/>
  <c r="N124" i="7" l="1"/>
  <c r="O124" i="7"/>
  <c r="T123" i="7"/>
  <c r="U123" i="7" s="1"/>
  <c r="Q123" i="7"/>
  <c r="X123" i="7"/>
  <c r="L123" i="7"/>
  <c r="K123" i="7" s="1"/>
  <c r="J123" i="7" s="1"/>
  <c r="Q798" i="21"/>
  <c r="P798" i="21"/>
  <c r="N799" i="21"/>
  <c r="F799" i="21"/>
  <c r="W799" i="21" s="1"/>
  <c r="K799" i="21"/>
  <c r="O799" i="21"/>
  <c r="P58" i="12"/>
  <c r="H57" i="12"/>
  <c r="F58" i="12" s="1"/>
  <c r="R124" i="7" l="1"/>
  <c r="S124" i="7" s="1"/>
  <c r="M124" i="7"/>
  <c r="L124" i="7" s="1"/>
  <c r="K124" i="7" s="1"/>
  <c r="P124" i="7"/>
  <c r="Q124" i="7" s="1"/>
  <c r="W123" i="7"/>
  <c r="I123" i="7"/>
  <c r="H124" i="7" s="1"/>
  <c r="M798" i="21"/>
  <c r="J798" i="21" s="1"/>
  <c r="I798" i="21" s="1"/>
  <c r="H799" i="21" s="1"/>
  <c r="G800" i="21" s="1"/>
  <c r="L800" i="21" s="1"/>
  <c r="R798" i="21"/>
  <c r="S798" i="21" s="1"/>
  <c r="Q799" i="21"/>
  <c r="P799" i="21"/>
  <c r="X124" i="7" l="1"/>
  <c r="T124" i="7"/>
  <c r="U124" i="7" s="1"/>
  <c r="W124" i="7"/>
  <c r="Y124" i="7"/>
  <c r="F125" i="7"/>
  <c r="V124" i="7"/>
  <c r="M799" i="21"/>
  <c r="J799" i="21" s="1"/>
  <c r="I799" i="21" s="1"/>
  <c r="H800" i="21" s="1"/>
  <c r="G801" i="21" s="1"/>
  <c r="L801" i="21" s="1"/>
  <c r="R799" i="21"/>
  <c r="S799" i="21" s="1"/>
  <c r="N800" i="21"/>
  <c r="O800" i="21"/>
  <c r="F800" i="21"/>
  <c r="W800" i="21" s="1"/>
  <c r="K800" i="21"/>
  <c r="Q58" i="12"/>
  <c r="O58" i="12" s="1"/>
  <c r="N58" i="12" s="1"/>
  <c r="G58" i="12"/>
  <c r="X58" i="12"/>
  <c r="W58" i="12"/>
  <c r="J124" i="7" l="1"/>
  <c r="I124" i="7" s="1"/>
  <c r="H125" i="7" s="1"/>
  <c r="Y125" i="7" s="1"/>
  <c r="G125" i="7"/>
  <c r="O125" i="7"/>
  <c r="N125" i="7"/>
  <c r="Q800" i="21"/>
  <c r="P800" i="21"/>
  <c r="O801" i="21"/>
  <c r="F801" i="21"/>
  <c r="W801" i="21" s="1"/>
  <c r="N801" i="21"/>
  <c r="K801" i="21"/>
  <c r="Y58" i="12"/>
  <c r="AA58" i="12"/>
  <c r="AB58" i="12" s="1"/>
  <c r="V58" i="12"/>
  <c r="F126" i="7" l="1"/>
  <c r="N126" i="7" s="1"/>
  <c r="V125" i="7"/>
  <c r="M125" i="7"/>
  <c r="P125" i="7"/>
  <c r="R125" i="7"/>
  <c r="S125" i="7" s="1"/>
  <c r="P801" i="21"/>
  <c r="Q801" i="21"/>
  <c r="M800" i="21"/>
  <c r="J800" i="21" s="1"/>
  <c r="I800" i="21" s="1"/>
  <c r="H801" i="21" s="1"/>
  <c r="G802" i="21" s="1"/>
  <c r="L802" i="21" s="1"/>
  <c r="R800" i="21"/>
  <c r="S800" i="21" s="1"/>
  <c r="U58" i="12"/>
  <c r="T58" i="12" s="1"/>
  <c r="Z58" i="12"/>
  <c r="AC58" i="12"/>
  <c r="AD58" i="12" s="1"/>
  <c r="S58" i="12" l="1"/>
  <c r="G126" i="7"/>
  <c r="O126" i="7"/>
  <c r="M126" i="7" s="1"/>
  <c r="T125" i="7"/>
  <c r="U125" i="7" s="1"/>
  <c r="Q125" i="7"/>
  <c r="X125" i="7"/>
  <c r="L125" i="7"/>
  <c r="K125" i="7" s="1"/>
  <c r="M801" i="21"/>
  <c r="J801" i="21" s="1"/>
  <c r="I801" i="21" s="1"/>
  <c r="H802" i="21" s="1"/>
  <c r="G803" i="21" s="1"/>
  <c r="L803" i="21" s="1"/>
  <c r="R801" i="21"/>
  <c r="S801" i="21" s="1"/>
  <c r="K802" i="21"/>
  <c r="N802" i="21"/>
  <c r="O802" i="21"/>
  <c r="F802" i="21"/>
  <c r="W802" i="21" s="1"/>
  <c r="AE58" i="12"/>
  <c r="R126" i="7" l="1"/>
  <c r="S126" i="7" s="1"/>
  <c r="P126" i="7"/>
  <c r="Q126" i="7" s="1"/>
  <c r="J125" i="7"/>
  <c r="I125" i="7" s="1"/>
  <c r="H126" i="7" s="1"/>
  <c r="L126" i="7"/>
  <c r="K126" i="7" s="1"/>
  <c r="X126" i="7"/>
  <c r="W125" i="7"/>
  <c r="Q802" i="21"/>
  <c r="P802" i="21"/>
  <c r="F803" i="21"/>
  <c r="W803" i="21" s="1"/>
  <c r="K803" i="21"/>
  <c r="O803" i="21"/>
  <c r="N803" i="21"/>
  <c r="M58" i="12"/>
  <c r="L58" i="12" s="1"/>
  <c r="K58" i="12" s="1"/>
  <c r="T126" i="7" l="1"/>
  <c r="U126" i="7" s="1"/>
  <c r="Y126" i="7"/>
  <c r="F127" i="7"/>
  <c r="V126" i="7"/>
  <c r="W126" i="7"/>
  <c r="M802" i="21"/>
  <c r="J802" i="21" s="1"/>
  <c r="I802" i="21" s="1"/>
  <c r="H803" i="21" s="1"/>
  <c r="G804" i="21" s="1"/>
  <c r="L804" i="21" s="1"/>
  <c r="R802" i="21"/>
  <c r="S802" i="21" s="1"/>
  <c r="Q803" i="21"/>
  <c r="P803" i="21"/>
  <c r="H58" i="12"/>
  <c r="F59" i="12" s="1"/>
  <c r="P59" i="12"/>
  <c r="J126" i="7" l="1"/>
  <c r="I126" i="7" s="1"/>
  <c r="H127" i="7" s="1"/>
  <c r="O127" i="7"/>
  <c r="N127" i="7"/>
  <c r="G127" i="7"/>
  <c r="M803" i="21"/>
  <c r="J803" i="21" s="1"/>
  <c r="I803" i="21" s="1"/>
  <c r="H804" i="21" s="1"/>
  <c r="G805" i="21" s="1"/>
  <c r="L805" i="21" s="1"/>
  <c r="R803" i="21"/>
  <c r="S803" i="21" s="1"/>
  <c r="F804" i="21"/>
  <c r="W804" i="21" s="1"/>
  <c r="K804" i="21"/>
  <c r="N804" i="21"/>
  <c r="O804" i="21"/>
  <c r="Y127" i="7" l="1"/>
  <c r="F128" i="7"/>
  <c r="G128" i="7" s="1"/>
  <c r="V127" i="7"/>
  <c r="R127" i="7"/>
  <c r="S127" i="7" s="1"/>
  <c r="M127" i="7"/>
  <c r="P127" i="7"/>
  <c r="O128" i="7"/>
  <c r="Q804" i="21"/>
  <c r="P804" i="21"/>
  <c r="F805" i="21"/>
  <c r="W805" i="21" s="1"/>
  <c r="K805" i="21"/>
  <c r="O805" i="21"/>
  <c r="N805" i="21"/>
  <c r="X59" i="12"/>
  <c r="W59" i="12"/>
  <c r="Q59" i="12"/>
  <c r="O59" i="12" s="1"/>
  <c r="N59" i="12" s="1"/>
  <c r="G59" i="12"/>
  <c r="N128" i="7" l="1"/>
  <c r="P128" i="7" s="1"/>
  <c r="Q127" i="7"/>
  <c r="T127" i="7"/>
  <c r="U127" i="7" s="1"/>
  <c r="X127" i="7"/>
  <c r="L127" i="7"/>
  <c r="K127" i="7" s="1"/>
  <c r="Q805" i="21"/>
  <c r="P805" i="21"/>
  <c r="M804" i="21"/>
  <c r="J804" i="21" s="1"/>
  <c r="I804" i="21" s="1"/>
  <c r="H805" i="21" s="1"/>
  <c r="G806" i="21" s="1"/>
  <c r="L806" i="21" s="1"/>
  <c r="R804" i="21"/>
  <c r="S804" i="21" s="1"/>
  <c r="Y59" i="12"/>
  <c r="AA59" i="12"/>
  <c r="AB59" i="12" s="1"/>
  <c r="V59" i="12"/>
  <c r="J127" i="7" l="1"/>
  <c r="I127" i="7" s="1"/>
  <c r="H128" i="7" s="1"/>
  <c r="R128" i="7"/>
  <c r="S128" i="7" s="1"/>
  <c r="M128" i="7"/>
  <c r="L128" i="7" s="1"/>
  <c r="K128" i="7" s="1"/>
  <c r="Q128" i="7"/>
  <c r="W127" i="7"/>
  <c r="K806" i="21"/>
  <c r="F806" i="21"/>
  <c r="W806" i="21" s="1"/>
  <c r="N806" i="21"/>
  <c r="O806" i="21"/>
  <c r="M805" i="21"/>
  <c r="J805" i="21" s="1"/>
  <c r="I805" i="21" s="1"/>
  <c r="H806" i="21" s="1"/>
  <c r="G807" i="21" s="1"/>
  <c r="L807" i="21" s="1"/>
  <c r="R805" i="21"/>
  <c r="S805" i="21" s="1"/>
  <c r="U59" i="12"/>
  <c r="T59" i="12" s="1"/>
  <c r="Z59" i="12"/>
  <c r="AC59" i="12"/>
  <c r="AD59" i="12" s="1"/>
  <c r="T128" i="7" l="1"/>
  <c r="U128" i="7" s="1"/>
  <c r="X128" i="7"/>
  <c r="S59" i="12"/>
  <c r="Y128" i="7"/>
  <c r="V128" i="7"/>
  <c r="F129" i="7"/>
  <c r="W128" i="7"/>
  <c r="K807" i="21"/>
  <c r="F807" i="21"/>
  <c r="W807" i="21" s="1"/>
  <c r="O807" i="21"/>
  <c r="N807" i="21"/>
  <c r="Q806" i="21"/>
  <c r="P806" i="21"/>
  <c r="AE59" i="12"/>
  <c r="J128" i="7" l="1"/>
  <c r="I128" i="7" s="1"/>
  <c r="H129" i="7" s="1"/>
  <c r="O129" i="7"/>
  <c r="G129" i="7"/>
  <c r="N129" i="7"/>
  <c r="M806" i="21"/>
  <c r="J806" i="21" s="1"/>
  <c r="I806" i="21" s="1"/>
  <c r="H807" i="21" s="1"/>
  <c r="G808" i="21" s="1"/>
  <c r="L808" i="21" s="1"/>
  <c r="R806" i="21"/>
  <c r="S806" i="21" s="1"/>
  <c r="Q807" i="21"/>
  <c r="P807" i="21"/>
  <c r="M59" i="12"/>
  <c r="L59" i="12" s="1"/>
  <c r="K59" i="12" s="1"/>
  <c r="Y129" i="7" l="1"/>
  <c r="V129" i="7"/>
  <c r="F130" i="7"/>
  <c r="N130" i="7" s="1"/>
  <c r="R129" i="7"/>
  <c r="S129" i="7" s="1"/>
  <c r="P129" i="7"/>
  <c r="M129" i="7"/>
  <c r="M807" i="21"/>
  <c r="J807" i="21" s="1"/>
  <c r="I807" i="21" s="1"/>
  <c r="H808" i="21" s="1"/>
  <c r="G809" i="21" s="1"/>
  <c r="L809" i="21" s="1"/>
  <c r="R807" i="21"/>
  <c r="S807" i="21" s="1"/>
  <c r="N808" i="21"/>
  <c r="O808" i="21"/>
  <c r="K808" i="21"/>
  <c r="F808" i="21"/>
  <c r="W808" i="21" s="1"/>
  <c r="H59" i="12"/>
  <c r="F60" i="12" s="1"/>
  <c r="P60" i="12"/>
  <c r="O130" i="7" l="1"/>
  <c r="P130" i="7" s="1"/>
  <c r="Q130" i="7" s="1"/>
  <c r="G130" i="7"/>
  <c r="Q129" i="7"/>
  <c r="T129" i="7"/>
  <c r="U129" i="7" s="1"/>
  <c r="L129" i="7"/>
  <c r="K129" i="7" s="1"/>
  <c r="X129" i="7"/>
  <c r="P808" i="21"/>
  <c r="Q808" i="21"/>
  <c r="F809" i="21"/>
  <c r="W809" i="21" s="1"/>
  <c r="O809" i="21"/>
  <c r="K809" i="21"/>
  <c r="N809" i="21"/>
  <c r="R130" i="7" l="1"/>
  <c r="S130" i="7" s="1"/>
  <c r="M130" i="7"/>
  <c r="L130" i="7" s="1"/>
  <c r="K130" i="7" s="1"/>
  <c r="J129" i="7"/>
  <c r="I129" i="7" s="1"/>
  <c r="H130" i="7" s="1"/>
  <c r="W129" i="7"/>
  <c r="P809" i="21"/>
  <c r="Q809" i="21"/>
  <c r="M808" i="21"/>
  <c r="J808" i="21" s="1"/>
  <c r="I808" i="21" s="1"/>
  <c r="H809" i="21" s="1"/>
  <c r="G810" i="21" s="1"/>
  <c r="L810" i="21" s="1"/>
  <c r="R808" i="21"/>
  <c r="S808" i="21" s="1"/>
  <c r="W60" i="12"/>
  <c r="G60" i="12"/>
  <c r="Q60" i="12"/>
  <c r="O60" i="12" s="1"/>
  <c r="N60" i="12" s="1"/>
  <c r="X60" i="12"/>
  <c r="T130" i="7" l="1"/>
  <c r="U130" i="7" s="1"/>
  <c r="X130" i="7"/>
  <c r="W130" i="7"/>
  <c r="Y130" i="7"/>
  <c r="V130" i="7"/>
  <c r="F131" i="7"/>
  <c r="N810" i="21"/>
  <c r="F810" i="21"/>
  <c r="W810" i="21" s="1"/>
  <c r="K810" i="21"/>
  <c r="O810" i="21"/>
  <c r="M809" i="21"/>
  <c r="J809" i="21" s="1"/>
  <c r="I809" i="21" s="1"/>
  <c r="H810" i="21" s="1"/>
  <c r="G811" i="21" s="1"/>
  <c r="L811" i="21" s="1"/>
  <c r="R809" i="21"/>
  <c r="S809" i="21" s="1"/>
  <c r="Y60" i="12"/>
  <c r="AA60" i="12"/>
  <c r="AB60" i="12" s="1"/>
  <c r="V60" i="12"/>
  <c r="J130" i="7" l="1"/>
  <c r="I130" i="7" s="1"/>
  <c r="H131" i="7" s="1"/>
  <c r="Y131" i="7" s="1"/>
  <c r="G131" i="7"/>
  <c r="O131" i="7"/>
  <c r="N131" i="7"/>
  <c r="K811" i="21"/>
  <c r="F811" i="21"/>
  <c r="W811" i="21" s="1"/>
  <c r="N811" i="21"/>
  <c r="O811" i="21"/>
  <c r="Q810" i="21"/>
  <c r="P810" i="21"/>
  <c r="AC60" i="12"/>
  <c r="AD60" i="12" s="1"/>
  <c r="Z60" i="12"/>
  <c r="U60" i="12"/>
  <c r="T60" i="12" s="1"/>
  <c r="S60" i="12" l="1"/>
  <c r="V131" i="7"/>
  <c r="F132" i="7"/>
  <c r="N132" i="7" s="1"/>
  <c r="P131" i="7"/>
  <c r="M131" i="7"/>
  <c r="R131" i="7"/>
  <c r="S131" i="7" s="1"/>
  <c r="M810" i="21"/>
  <c r="J810" i="21" s="1"/>
  <c r="I810" i="21" s="1"/>
  <c r="H811" i="21" s="1"/>
  <c r="G812" i="21" s="1"/>
  <c r="L812" i="21" s="1"/>
  <c r="R810" i="21"/>
  <c r="S810" i="21" s="1"/>
  <c r="P811" i="21"/>
  <c r="Q811" i="21"/>
  <c r="AE60" i="12"/>
  <c r="O132" i="7" l="1"/>
  <c r="R132" i="7" s="1"/>
  <c r="S132" i="7" s="1"/>
  <c r="G132" i="7"/>
  <c r="L131" i="7"/>
  <c r="K131" i="7" s="1"/>
  <c r="X131" i="7"/>
  <c r="Q131" i="7"/>
  <c r="T131" i="7"/>
  <c r="U131" i="7" s="1"/>
  <c r="M811" i="21"/>
  <c r="J811" i="21" s="1"/>
  <c r="I811" i="21" s="1"/>
  <c r="H812" i="21" s="1"/>
  <c r="G813" i="21" s="1"/>
  <c r="L813" i="21" s="1"/>
  <c r="R811" i="21"/>
  <c r="S811" i="21" s="1"/>
  <c r="O812" i="21"/>
  <c r="N812" i="21"/>
  <c r="F812" i="21"/>
  <c r="W812" i="21" s="1"/>
  <c r="K812" i="21"/>
  <c r="M60" i="12"/>
  <c r="L60" i="12" s="1"/>
  <c r="K60" i="12" s="1"/>
  <c r="P132" i="7" l="1"/>
  <c r="T132" i="7" s="1"/>
  <c r="U132" i="7" s="1"/>
  <c r="M132" i="7"/>
  <c r="X132" i="7" s="1"/>
  <c r="J131" i="7"/>
  <c r="I131" i="7" s="1"/>
  <c r="H132" i="7" s="1"/>
  <c r="W131" i="7"/>
  <c r="Q812" i="21"/>
  <c r="P812" i="21"/>
  <c r="F813" i="21"/>
  <c r="W813" i="21" s="1"/>
  <c r="K813" i="21"/>
  <c r="O813" i="21"/>
  <c r="N813" i="21"/>
  <c r="H60" i="12"/>
  <c r="F61" i="12" s="1"/>
  <c r="P61" i="12"/>
  <c r="Q132" i="7" l="1"/>
  <c r="L132" i="7"/>
  <c r="K132" i="7" s="1"/>
  <c r="J132" i="7" s="1"/>
  <c r="I132" i="7" s="1"/>
  <c r="Y132" i="7"/>
  <c r="V132" i="7"/>
  <c r="F133" i="7"/>
  <c r="Q813" i="21"/>
  <c r="P813" i="21"/>
  <c r="M812" i="21"/>
  <c r="J812" i="21" s="1"/>
  <c r="I812" i="21" s="1"/>
  <c r="H813" i="21" s="1"/>
  <c r="G814" i="21" s="1"/>
  <c r="L814" i="21" s="1"/>
  <c r="R812" i="21"/>
  <c r="S812" i="21" s="1"/>
  <c r="W132" i="7" l="1"/>
  <c r="H133" i="7"/>
  <c r="Y133" i="7" s="1"/>
  <c r="N133" i="7"/>
  <c r="G133" i="7"/>
  <c r="O133" i="7"/>
  <c r="N814" i="21"/>
  <c r="O814" i="21"/>
  <c r="F814" i="21"/>
  <c r="W814" i="21" s="1"/>
  <c r="K814" i="21"/>
  <c r="M813" i="21"/>
  <c r="J813" i="21" s="1"/>
  <c r="I813" i="21" s="1"/>
  <c r="H814" i="21" s="1"/>
  <c r="G815" i="21" s="1"/>
  <c r="L815" i="21" s="1"/>
  <c r="R813" i="21"/>
  <c r="S813" i="21" s="1"/>
  <c r="X61" i="12"/>
  <c r="G61" i="12"/>
  <c r="Q61" i="12"/>
  <c r="O61" i="12" s="1"/>
  <c r="N61" i="12" s="1"/>
  <c r="W61" i="12"/>
  <c r="F134" i="7" l="1"/>
  <c r="O134" i="7" s="1"/>
  <c r="V133" i="7"/>
  <c r="M133" i="7"/>
  <c r="P133" i="7"/>
  <c r="R133" i="7"/>
  <c r="S133" i="7" s="1"/>
  <c r="Q814" i="21"/>
  <c r="P814" i="21"/>
  <c r="F815" i="21"/>
  <c r="W815" i="21" s="1"/>
  <c r="K815" i="21"/>
  <c r="N815" i="21"/>
  <c r="O815" i="21"/>
  <c r="AA61" i="12"/>
  <c r="AB61" i="12" s="1"/>
  <c r="Y61" i="12"/>
  <c r="V61" i="12"/>
  <c r="N134" i="7" l="1"/>
  <c r="R134" i="7" s="1"/>
  <c r="S134" i="7" s="1"/>
  <c r="G134" i="7"/>
  <c r="L133" i="7"/>
  <c r="K133" i="7" s="1"/>
  <c r="X133" i="7"/>
  <c r="T133" i="7"/>
  <c r="U133" i="7" s="1"/>
  <c r="Q133" i="7"/>
  <c r="M814" i="21"/>
  <c r="J814" i="21" s="1"/>
  <c r="I814" i="21" s="1"/>
  <c r="H815" i="21" s="1"/>
  <c r="G816" i="21" s="1"/>
  <c r="L816" i="21" s="1"/>
  <c r="R814" i="21"/>
  <c r="S814" i="21" s="1"/>
  <c r="P815" i="21"/>
  <c r="Q815" i="21"/>
  <c r="U61" i="12"/>
  <c r="T61" i="12" s="1"/>
  <c r="Z61" i="12"/>
  <c r="AC61" i="12"/>
  <c r="AD61" i="12" s="1"/>
  <c r="P134" i="7" l="1"/>
  <c r="Q134" i="7" s="1"/>
  <c r="S61" i="12"/>
  <c r="M134" i="7"/>
  <c r="X134" i="7" s="1"/>
  <c r="J133" i="7"/>
  <c r="I133" i="7" s="1"/>
  <c r="H134" i="7" s="1"/>
  <c r="W133" i="7"/>
  <c r="N816" i="21"/>
  <c r="O816" i="21"/>
  <c r="F816" i="21"/>
  <c r="W816" i="21" s="1"/>
  <c r="K816" i="21"/>
  <c r="M815" i="21"/>
  <c r="J815" i="21" s="1"/>
  <c r="I815" i="21" s="1"/>
  <c r="H816" i="21" s="1"/>
  <c r="G817" i="21" s="1"/>
  <c r="L817" i="21" s="1"/>
  <c r="R815" i="21"/>
  <c r="S815" i="21" s="1"/>
  <c r="AE61" i="12"/>
  <c r="T134" i="7" l="1"/>
  <c r="U134" i="7" s="1"/>
  <c r="L134" i="7"/>
  <c r="K134" i="7" s="1"/>
  <c r="W134" i="7" s="1"/>
  <c r="Y134" i="7"/>
  <c r="F135" i="7"/>
  <c r="V134" i="7"/>
  <c r="O817" i="21"/>
  <c r="N817" i="21"/>
  <c r="F817" i="21"/>
  <c r="W817" i="21" s="1"/>
  <c r="K817" i="21"/>
  <c r="Q816" i="21"/>
  <c r="P816" i="21"/>
  <c r="M61" i="12"/>
  <c r="L61" i="12" s="1"/>
  <c r="K61" i="12" s="1"/>
  <c r="J134" i="7" l="1"/>
  <c r="I134" i="7" s="1"/>
  <c r="H135" i="7" s="1"/>
  <c r="Y135" i="7" s="1"/>
  <c r="O135" i="7"/>
  <c r="G135" i="7"/>
  <c r="N135" i="7"/>
  <c r="M816" i="21"/>
  <c r="J816" i="21" s="1"/>
  <c r="I816" i="21" s="1"/>
  <c r="H817" i="21" s="1"/>
  <c r="G818" i="21" s="1"/>
  <c r="L818" i="21" s="1"/>
  <c r="R816" i="21"/>
  <c r="S816" i="21" s="1"/>
  <c r="P817" i="21"/>
  <c r="Q817" i="21"/>
  <c r="P62" i="12"/>
  <c r="H61" i="12"/>
  <c r="F62" i="12" s="1"/>
  <c r="V135" i="7" l="1"/>
  <c r="F136" i="7"/>
  <c r="M135" i="7"/>
  <c r="P135" i="7"/>
  <c r="R135" i="7"/>
  <c r="S135" i="7" s="1"/>
  <c r="O136" i="7"/>
  <c r="G136" i="7"/>
  <c r="N136" i="7"/>
  <c r="N818" i="21"/>
  <c r="K818" i="21"/>
  <c r="O818" i="21"/>
  <c r="F818" i="21"/>
  <c r="W818" i="21" s="1"/>
  <c r="M817" i="21"/>
  <c r="J817" i="21" s="1"/>
  <c r="I817" i="21" s="1"/>
  <c r="H818" i="21" s="1"/>
  <c r="G819" i="21" s="1"/>
  <c r="L819" i="21" s="1"/>
  <c r="R817" i="21"/>
  <c r="S817" i="21" s="1"/>
  <c r="P136" i="7" l="1"/>
  <c r="R136" i="7"/>
  <c r="S136" i="7" s="1"/>
  <c r="M136" i="7"/>
  <c r="T135" i="7"/>
  <c r="U135" i="7" s="1"/>
  <c r="Q135" i="7"/>
  <c r="L135" i="7"/>
  <c r="K135" i="7" s="1"/>
  <c r="X135" i="7"/>
  <c r="Q818" i="21"/>
  <c r="P818" i="21"/>
  <c r="K819" i="21"/>
  <c r="F819" i="21"/>
  <c r="W819" i="21" s="1"/>
  <c r="N819" i="21"/>
  <c r="O819" i="21"/>
  <c r="Q62" i="12"/>
  <c r="O62" i="12" s="1"/>
  <c r="N62" i="12" s="1"/>
  <c r="G62" i="12"/>
  <c r="W62" i="12"/>
  <c r="X62" i="12"/>
  <c r="J135" i="7" l="1"/>
  <c r="I135" i="7" s="1"/>
  <c r="H136" i="7" s="1"/>
  <c r="W135" i="7"/>
  <c r="X136" i="7"/>
  <c r="L136" i="7"/>
  <c r="K136" i="7" s="1"/>
  <c r="T136" i="7"/>
  <c r="U136" i="7" s="1"/>
  <c r="Q136" i="7"/>
  <c r="P819" i="21"/>
  <c r="Q819" i="21"/>
  <c r="M818" i="21"/>
  <c r="J818" i="21" s="1"/>
  <c r="I818" i="21" s="1"/>
  <c r="H819" i="21" s="1"/>
  <c r="G820" i="21" s="1"/>
  <c r="L820" i="21" s="1"/>
  <c r="R818" i="21"/>
  <c r="S818" i="21" s="1"/>
  <c r="AA62" i="12"/>
  <c r="AB62" i="12" s="1"/>
  <c r="Y62" i="12"/>
  <c r="V62" i="12"/>
  <c r="J136" i="7" l="1"/>
  <c r="I136" i="7" s="1"/>
  <c r="Y136" i="7"/>
  <c r="F137" i="7"/>
  <c r="V136" i="7"/>
  <c r="W136" i="7"/>
  <c r="M819" i="21"/>
  <c r="J819" i="21" s="1"/>
  <c r="I819" i="21" s="1"/>
  <c r="H820" i="21" s="1"/>
  <c r="G821" i="21" s="1"/>
  <c r="L821" i="21" s="1"/>
  <c r="R819" i="21"/>
  <c r="S819" i="21" s="1"/>
  <c r="O820" i="21"/>
  <c r="K820" i="21"/>
  <c r="F820" i="21"/>
  <c r="W820" i="21" s="1"/>
  <c r="N820" i="21"/>
  <c r="Z62" i="12"/>
  <c r="AC62" i="12"/>
  <c r="AD62" i="12" s="1"/>
  <c r="U62" i="12"/>
  <c r="T62" i="12" s="1"/>
  <c r="S62" i="12" s="1"/>
  <c r="N137" i="7" l="1"/>
  <c r="H137" i="7"/>
  <c r="Y137" i="7" s="1"/>
  <c r="G137" i="7"/>
  <c r="O137" i="7"/>
  <c r="O821" i="21"/>
  <c r="F821" i="21"/>
  <c r="W821" i="21" s="1"/>
  <c r="N821" i="21"/>
  <c r="K821" i="21"/>
  <c r="P820" i="21"/>
  <c r="Q820" i="21"/>
  <c r="AE62" i="12"/>
  <c r="F138" i="7" l="1"/>
  <c r="N138" i="7" s="1"/>
  <c r="V137" i="7"/>
  <c r="P137" i="7"/>
  <c r="M137" i="7"/>
  <c r="R137" i="7"/>
  <c r="S137" i="7" s="1"/>
  <c r="M820" i="21"/>
  <c r="J820" i="21" s="1"/>
  <c r="I820" i="21" s="1"/>
  <c r="H821" i="21" s="1"/>
  <c r="G822" i="21" s="1"/>
  <c r="L822" i="21" s="1"/>
  <c r="R820" i="21"/>
  <c r="S820" i="21" s="1"/>
  <c r="Q821" i="21"/>
  <c r="P821" i="21"/>
  <c r="M62" i="12"/>
  <c r="L62" i="12" s="1"/>
  <c r="K62" i="12" s="1"/>
  <c r="O138" i="7" l="1"/>
  <c r="R138" i="7" s="1"/>
  <c r="S138" i="7" s="1"/>
  <c r="G138" i="7"/>
  <c r="L137" i="7"/>
  <c r="K137" i="7" s="1"/>
  <c r="X137" i="7"/>
  <c r="Q137" i="7"/>
  <c r="T137" i="7"/>
  <c r="U137" i="7" s="1"/>
  <c r="M821" i="21"/>
  <c r="J821" i="21" s="1"/>
  <c r="I821" i="21" s="1"/>
  <c r="H822" i="21" s="1"/>
  <c r="G823" i="21" s="1"/>
  <c r="L823" i="21" s="1"/>
  <c r="R821" i="21"/>
  <c r="S821" i="21" s="1"/>
  <c r="K822" i="21"/>
  <c r="O822" i="21"/>
  <c r="F822" i="21"/>
  <c r="W822" i="21" s="1"/>
  <c r="N822" i="21"/>
  <c r="H62" i="12"/>
  <c r="F63" i="12" s="1"/>
  <c r="P63" i="12"/>
  <c r="P138" i="7" l="1"/>
  <c r="Q138" i="7" s="1"/>
  <c r="M138" i="7"/>
  <c r="X138" i="7" s="1"/>
  <c r="J137" i="7"/>
  <c r="I137" i="7" s="1"/>
  <c r="H138" i="7" s="1"/>
  <c r="W137" i="7"/>
  <c r="P822" i="21"/>
  <c r="Q822" i="21"/>
  <c r="O823" i="21"/>
  <c r="F823" i="21"/>
  <c r="W823" i="21" s="1"/>
  <c r="N823" i="21"/>
  <c r="K823" i="21"/>
  <c r="L138" i="7" l="1"/>
  <c r="K138" i="7" s="1"/>
  <c r="W138" i="7" s="1"/>
  <c r="T138" i="7"/>
  <c r="U138" i="7" s="1"/>
  <c r="Y138" i="7"/>
  <c r="F139" i="7"/>
  <c r="V138" i="7"/>
  <c r="M822" i="21"/>
  <c r="J822" i="21" s="1"/>
  <c r="I822" i="21" s="1"/>
  <c r="H823" i="21" s="1"/>
  <c r="G824" i="21" s="1"/>
  <c r="L824" i="21" s="1"/>
  <c r="R822" i="21"/>
  <c r="S822" i="21" s="1"/>
  <c r="Q823" i="21"/>
  <c r="P823" i="21"/>
  <c r="Q63" i="12"/>
  <c r="O63" i="12" s="1"/>
  <c r="N63" i="12" s="1"/>
  <c r="G63" i="12"/>
  <c r="W63" i="12"/>
  <c r="X63" i="12"/>
  <c r="J138" i="7" l="1"/>
  <c r="I138" i="7" s="1"/>
  <c r="H139" i="7" s="1"/>
  <c r="V139" i="7" s="1"/>
  <c r="N139" i="7"/>
  <c r="O139" i="7"/>
  <c r="G139" i="7"/>
  <c r="M823" i="21"/>
  <c r="J823" i="21" s="1"/>
  <c r="I823" i="21" s="1"/>
  <c r="H824" i="21" s="1"/>
  <c r="G825" i="21" s="1"/>
  <c r="L825" i="21" s="1"/>
  <c r="R823" i="21"/>
  <c r="S823" i="21" s="1"/>
  <c r="F824" i="21"/>
  <c r="W824" i="21" s="1"/>
  <c r="O824" i="21"/>
  <c r="N824" i="21"/>
  <c r="K824" i="21"/>
  <c r="V63" i="12"/>
  <c r="AA63" i="12"/>
  <c r="AB63" i="12" s="1"/>
  <c r="Y63" i="12"/>
  <c r="Y139" i="7" l="1"/>
  <c r="F140" i="7"/>
  <c r="O140" i="7" s="1"/>
  <c r="M139" i="7"/>
  <c r="P139" i="7"/>
  <c r="R139" i="7"/>
  <c r="S139" i="7" s="1"/>
  <c r="P824" i="21"/>
  <c r="Q824" i="21"/>
  <c r="F825" i="21"/>
  <c r="W825" i="21" s="1"/>
  <c r="O825" i="21"/>
  <c r="K825" i="21"/>
  <c r="N825" i="21"/>
  <c r="U63" i="12"/>
  <c r="T63" i="12" s="1"/>
  <c r="AC63" i="12"/>
  <c r="AD63" i="12" s="1"/>
  <c r="Z63" i="12"/>
  <c r="S63" i="12" l="1"/>
  <c r="G140" i="7"/>
  <c r="N140" i="7"/>
  <c r="P140" i="7" s="1"/>
  <c r="Q140" i="7" s="1"/>
  <c r="X139" i="7"/>
  <c r="L139" i="7"/>
  <c r="K139" i="7" s="1"/>
  <c r="T139" i="7"/>
  <c r="U139" i="7" s="1"/>
  <c r="Q139" i="7"/>
  <c r="Q825" i="21"/>
  <c r="P825" i="21"/>
  <c r="M824" i="21"/>
  <c r="J824" i="21" s="1"/>
  <c r="I824" i="21" s="1"/>
  <c r="H825" i="21" s="1"/>
  <c r="G826" i="21" s="1"/>
  <c r="L826" i="21" s="1"/>
  <c r="R824" i="21"/>
  <c r="S824" i="21" s="1"/>
  <c r="AE63" i="12"/>
  <c r="M140" i="7" l="1"/>
  <c r="X140" i="7" s="1"/>
  <c r="R140" i="7"/>
  <c r="S140" i="7" s="1"/>
  <c r="J139" i="7"/>
  <c r="I139" i="7" s="1"/>
  <c r="H140" i="7" s="1"/>
  <c r="W139" i="7"/>
  <c r="F826" i="21"/>
  <c r="W826" i="21" s="1"/>
  <c r="N826" i="21"/>
  <c r="O826" i="21"/>
  <c r="K826" i="21"/>
  <c r="M825" i="21"/>
  <c r="J825" i="21" s="1"/>
  <c r="I825" i="21" s="1"/>
  <c r="H826" i="21" s="1"/>
  <c r="G827" i="21" s="1"/>
  <c r="L827" i="21" s="1"/>
  <c r="R825" i="21"/>
  <c r="S825" i="21" s="1"/>
  <c r="M63" i="12"/>
  <c r="L63" i="12" s="1"/>
  <c r="K63" i="12" s="1"/>
  <c r="T140" i="7" l="1"/>
  <c r="U140" i="7" s="1"/>
  <c r="L140" i="7"/>
  <c r="K140" i="7" s="1"/>
  <c r="Y140" i="7"/>
  <c r="F141" i="7"/>
  <c r="V140" i="7"/>
  <c r="Q826" i="21"/>
  <c r="P826" i="21"/>
  <c r="N827" i="21"/>
  <c r="K827" i="21"/>
  <c r="O827" i="21"/>
  <c r="F827" i="21"/>
  <c r="W827" i="21" s="1"/>
  <c r="H63" i="12"/>
  <c r="F64" i="12" s="1"/>
  <c r="P64" i="12"/>
  <c r="J140" i="7" l="1"/>
  <c r="I140" i="7" s="1"/>
  <c r="H141" i="7" s="1"/>
  <c r="W140" i="7"/>
  <c r="N141" i="7"/>
  <c r="G141" i="7"/>
  <c r="O141" i="7"/>
  <c r="Q827" i="21"/>
  <c r="P827" i="21"/>
  <c r="M826" i="21"/>
  <c r="J826" i="21" s="1"/>
  <c r="I826" i="21" s="1"/>
  <c r="H827" i="21" s="1"/>
  <c r="G828" i="21" s="1"/>
  <c r="L828" i="21" s="1"/>
  <c r="R826" i="21"/>
  <c r="S826" i="21" s="1"/>
  <c r="V141" i="7" l="1"/>
  <c r="Y141" i="7"/>
  <c r="F142" i="7"/>
  <c r="M141" i="7"/>
  <c r="R141" i="7"/>
  <c r="S141" i="7" s="1"/>
  <c r="P141" i="7"/>
  <c r="N828" i="21"/>
  <c r="K828" i="21"/>
  <c r="O828" i="21"/>
  <c r="F828" i="21"/>
  <c r="W828" i="21" s="1"/>
  <c r="M827" i="21"/>
  <c r="J827" i="21" s="1"/>
  <c r="I827" i="21" s="1"/>
  <c r="H828" i="21" s="1"/>
  <c r="G829" i="21" s="1"/>
  <c r="L829" i="21" s="1"/>
  <c r="R827" i="21"/>
  <c r="S827" i="21" s="1"/>
  <c r="G64" i="12"/>
  <c r="X64" i="12"/>
  <c r="Q64" i="12"/>
  <c r="O64" i="12" s="1"/>
  <c r="N64" i="12" s="1"/>
  <c r="W64" i="12"/>
  <c r="N142" i="7" l="1"/>
  <c r="G142" i="7"/>
  <c r="O142" i="7"/>
  <c r="T141" i="7"/>
  <c r="U141" i="7" s="1"/>
  <c r="Q141" i="7"/>
  <c r="X141" i="7"/>
  <c r="L141" i="7"/>
  <c r="K141" i="7" s="1"/>
  <c r="J141" i="7" s="1"/>
  <c r="N829" i="21"/>
  <c r="O829" i="21"/>
  <c r="K829" i="21"/>
  <c r="F829" i="21"/>
  <c r="W829" i="21" s="1"/>
  <c r="P828" i="21"/>
  <c r="Q828" i="21"/>
  <c r="AA64" i="12"/>
  <c r="AB64" i="12" s="1"/>
  <c r="Y64" i="12"/>
  <c r="V64" i="12"/>
  <c r="M142" i="7" l="1"/>
  <c r="L142" i="7" s="1"/>
  <c r="K142" i="7" s="1"/>
  <c r="I141" i="7"/>
  <c r="H142" i="7" s="1"/>
  <c r="W141" i="7"/>
  <c r="R142" i="7"/>
  <c r="S142" i="7" s="1"/>
  <c r="P142" i="7"/>
  <c r="M828" i="21"/>
  <c r="J828" i="21" s="1"/>
  <c r="I828" i="21" s="1"/>
  <c r="H829" i="21" s="1"/>
  <c r="G830" i="21" s="1"/>
  <c r="L830" i="21" s="1"/>
  <c r="R828" i="21"/>
  <c r="S828" i="21" s="1"/>
  <c r="Q829" i="21"/>
  <c r="P829" i="21"/>
  <c r="U64" i="12"/>
  <c r="T64" i="12" s="1"/>
  <c r="AC64" i="12"/>
  <c r="AD64" i="12" s="1"/>
  <c r="Z64" i="12"/>
  <c r="S64" i="12" l="1"/>
  <c r="X142" i="7"/>
  <c r="Q142" i="7"/>
  <c r="T142" i="7"/>
  <c r="U142" i="7" s="1"/>
  <c r="Y142" i="7"/>
  <c r="V142" i="7"/>
  <c r="F143" i="7"/>
  <c r="W142" i="7"/>
  <c r="M829" i="21"/>
  <c r="J829" i="21" s="1"/>
  <c r="I829" i="21" s="1"/>
  <c r="H830" i="21" s="1"/>
  <c r="G831" i="21" s="1"/>
  <c r="L831" i="21" s="1"/>
  <c r="R829" i="21"/>
  <c r="S829" i="21" s="1"/>
  <c r="K830" i="21"/>
  <c r="O830" i="21"/>
  <c r="N830" i="21"/>
  <c r="F830" i="21"/>
  <c r="W830" i="21" s="1"/>
  <c r="AE64" i="12"/>
  <c r="J142" i="7" l="1"/>
  <c r="I142" i="7" s="1"/>
  <c r="H143" i="7" s="1"/>
  <c r="Y143" i="7" s="1"/>
  <c r="O143" i="7"/>
  <c r="N143" i="7"/>
  <c r="G143" i="7"/>
  <c r="Q830" i="21"/>
  <c r="P830" i="21"/>
  <c r="O831" i="21"/>
  <c r="K831" i="21"/>
  <c r="F831" i="21"/>
  <c r="W831" i="21" s="1"/>
  <c r="N831" i="21"/>
  <c r="M64" i="12"/>
  <c r="L64" i="12" s="1"/>
  <c r="K64" i="12" s="1"/>
  <c r="V143" i="7" l="1"/>
  <c r="F144" i="7"/>
  <c r="O144" i="7" s="1"/>
  <c r="R143" i="7"/>
  <c r="S143" i="7" s="1"/>
  <c r="P143" i="7"/>
  <c r="M143" i="7"/>
  <c r="P831" i="21"/>
  <c r="Q831" i="21"/>
  <c r="M830" i="21"/>
  <c r="J830" i="21" s="1"/>
  <c r="I830" i="21" s="1"/>
  <c r="H831" i="21" s="1"/>
  <c r="G832" i="21" s="1"/>
  <c r="L832" i="21" s="1"/>
  <c r="R830" i="21"/>
  <c r="S830" i="21" s="1"/>
  <c r="H64" i="12"/>
  <c r="F65" i="12" s="1"/>
  <c r="P65" i="12"/>
  <c r="G144" i="7" l="1"/>
  <c r="N144" i="7"/>
  <c r="P144" i="7" s="1"/>
  <c r="T143" i="7"/>
  <c r="U143" i="7" s="1"/>
  <c r="Q143" i="7"/>
  <c r="L143" i="7"/>
  <c r="K143" i="7" s="1"/>
  <c r="X143" i="7"/>
  <c r="N832" i="21"/>
  <c r="K832" i="21"/>
  <c r="O832" i="21"/>
  <c r="F832" i="21"/>
  <c r="W832" i="21" s="1"/>
  <c r="M831" i="21"/>
  <c r="J831" i="21" s="1"/>
  <c r="I831" i="21" s="1"/>
  <c r="H832" i="21" s="1"/>
  <c r="G833" i="21" s="1"/>
  <c r="L833" i="21" s="1"/>
  <c r="R831" i="21"/>
  <c r="S831" i="21" s="1"/>
  <c r="J143" i="7" l="1"/>
  <c r="I143" i="7" s="1"/>
  <c r="H144" i="7" s="1"/>
  <c r="M144" i="7"/>
  <c r="X144" i="7" s="1"/>
  <c r="R144" i="7"/>
  <c r="S144" i="7" s="1"/>
  <c r="W143" i="7"/>
  <c r="Q144" i="7"/>
  <c r="T144" i="7"/>
  <c r="U144" i="7" s="1"/>
  <c r="N833" i="21"/>
  <c r="F833" i="21"/>
  <c r="W833" i="21" s="1"/>
  <c r="K833" i="21"/>
  <c r="O833" i="21"/>
  <c r="P832" i="21"/>
  <c r="Q832" i="21"/>
  <c r="Q65" i="12"/>
  <c r="O65" i="12" s="1"/>
  <c r="N65" i="12" s="1"/>
  <c r="X65" i="12"/>
  <c r="W65" i="12"/>
  <c r="G65" i="12"/>
  <c r="L144" i="7" l="1"/>
  <c r="K144" i="7" s="1"/>
  <c r="J144" i="7" s="1"/>
  <c r="I144" i="7" s="1"/>
  <c r="Y144" i="7"/>
  <c r="V144" i="7"/>
  <c r="F145" i="7"/>
  <c r="M832" i="21"/>
  <c r="J832" i="21" s="1"/>
  <c r="I832" i="21" s="1"/>
  <c r="H833" i="21" s="1"/>
  <c r="G834" i="21" s="1"/>
  <c r="L834" i="21" s="1"/>
  <c r="R832" i="21"/>
  <c r="S832" i="21" s="1"/>
  <c r="P833" i="21"/>
  <c r="Q833" i="21"/>
  <c r="AA65" i="12"/>
  <c r="AB65" i="12" s="1"/>
  <c r="V65" i="12"/>
  <c r="Y65" i="12"/>
  <c r="W144" i="7" l="1"/>
  <c r="H145" i="7"/>
  <c r="Y145" i="7" s="1"/>
  <c r="N145" i="7"/>
  <c r="G145" i="7"/>
  <c r="O145" i="7"/>
  <c r="M833" i="21"/>
  <c r="J833" i="21" s="1"/>
  <c r="I833" i="21" s="1"/>
  <c r="H834" i="21" s="1"/>
  <c r="G835" i="21" s="1"/>
  <c r="L835" i="21" s="1"/>
  <c r="R833" i="21"/>
  <c r="S833" i="21" s="1"/>
  <c r="F834" i="21"/>
  <c r="W834" i="21" s="1"/>
  <c r="N834" i="21"/>
  <c r="O834" i="21"/>
  <c r="K834" i="21"/>
  <c r="AC65" i="12"/>
  <c r="AD65" i="12" s="1"/>
  <c r="Z65" i="12"/>
  <c r="U65" i="12"/>
  <c r="T65" i="12" s="1"/>
  <c r="S65" i="12" s="1"/>
  <c r="F146" i="7" l="1"/>
  <c r="N146" i="7" s="1"/>
  <c r="V145" i="7"/>
  <c r="P145" i="7"/>
  <c r="M145" i="7"/>
  <c r="R145" i="7"/>
  <c r="S145" i="7" s="1"/>
  <c r="Q834" i="21"/>
  <c r="P834" i="21"/>
  <c r="F835" i="21"/>
  <c r="W835" i="21" s="1"/>
  <c r="O835" i="21"/>
  <c r="K835" i="21"/>
  <c r="N835" i="21"/>
  <c r="AE65" i="12"/>
  <c r="G146" i="7" l="1"/>
  <c r="O146" i="7"/>
  <c r="P146" i="7" s="1"/>
  <c r="Q146" i="7" s="1"/>
  <c r="X145" i="7"/>
  <c r="L145" i="7"/>
  <c r="K145" i="7" s="1"/>
  <c r="Q145" i="7"/>
  <c r="T145" i="7"/>
  <c r="U145" i="7" s="1"/>
  <c r="M834" i="21"/>
  <c r="J834" i="21" s="1"/>
  <c r="I834" i="21" s="1"/>
  <c r="H835" i="21" s="1"/>
  <c r="G836" i="21" s="1"/>
  <c r="L836" i="21" s="1"/>
  <c r="R834" i="21"/>
  <c r="S834" i="21" s="1"/>
  <c r="P835" i="21"/>
  <c r="Q835" i="21"/>
  <c r="M65" i="12"/>
  <c r="L65" i="12" s="1"/>
  <c r="K65" i="12" s="1"/>
  <c r="M146" i="7" l="1"/>
  <c r="L146" i="7" s="1"/>
  <c r="K146" i="7" s="1"/>
  <c r="R146" i="7"/>
  <c r="S146" i="7" s="1"/>
  <c r="J145" i="7"/>
  <c r="I145" i="7" s="1"/>
  <c r="H146" i="7" s="1"/>
  <c r="X146" i="7"/>
  <c r="W145" i="7"/>
  <c r="O836" i="21"/>
  <c r="F836" i="21"/>
  <c r="W836" i="21" s="1"/>
  <c r="N836" i="21"/>
  <c r="K836" i="21"/>
  <c r="M835" i="21"/>
  <c r="J835" i="21" s="1"/>
  <c r="I835" i="21" s="1"/>
  <c r="H836" i="21" s="1"/>
  <c r="G837" i="21" s="1"/>
  <c r="L837" i="21" s="1"/>
  <c r="R835" i="21"/>
  <c r="S835" i="21" s="1"/>
  <c r="P66" i="12"/>
  <c r="H65" i="12"/>
  <c r="F66" i="12" s="1"/>
  <c r="T146" i="7" l="1"/>
  <c r="U146" i="7" s="1"/>
  <c r="W146" i="7"/>
  <c r="Y146" i="7"/>
  <c r="F147" i="7"/>
  <c r="V146" i="7"/>
  <c r="N837" i="21"/>
  <c r="O837" i="21"/>
  <c r="K837" i="21"/>
  <c r="F837" i="21"/>
  <c r="W837" i="21" s="1"/>
  <c r="P836" i="21"/>
  <c r="Q836" i="21"/>
  <c r="J146" i="7" l="1"/>
  <c r="I146" i="7" s="1"/>
  <c r="H147" i="7" s="1"/>
  <c r="Y147" i="7" s="1"/>
  <c r="G147" i="7"/>
  <c r="N147" i="7"/>
  <c r="O147" i="7"/>
  <c r="M836" i="21"/>
  <c r="J836" i="21" s="1"/>
  <c r="I836" i="21" s="1"/>
  <c r="H837" i="21" s="1"/>
  <c r="G838" i="21" s="1"/>
  <c r="L838" i="21" s="1"/>
  <c r="R836" i="21"/>
  <c r="S836" i="21" s="1"/>
  <c r="Q837" i="21"/>
  <c r="P837" i="21"/>
  <c r="Q66" i="12"/>
  <c r="O66" i="12" s="1"/>
  <c r="N66" i="12" s="1"/>
  <c r="X66" i="12"/>
  <c r="G66" i="12"/>
  <c r="W66" i="12"/>
  <c r="V147" i="7" l="1"/>
  <c r="F148" i="7"/>
  <c r="O148" i="7" s="1"/>
  <c r="P147" i="7"/>
  <c r="M147" i="7"/>
  <c r="R147" i="7"/>
  <c r="S147" i="7" s="1"/>
  <c r="M837" i="21"/>
  <c r="J837" i="21" s="1"/>
  <c r="I837" i="21" s="1"/>
  <c r="H838" i="21" s="1"/>
  <c r="G839" i="21" s="1"/>
  <c r="L839" i="21" s="1"/>
  <c r="R837" i="21"/>
  <c r="S837" i="21" s="1"/>
  <c r="O838" i="21"/>
  <c r="F838" i="21"/>
  <c r="W838" i="21" s="1"/>
  <c r="N838" i="21"/>
  <c r="K838" i="21"/>
  <c r="AA66" i="12"/>
  <c r="AB66" i="12" s="1"/>
  <c r="Y66" i="12"/>
  <c r="V66" i="12"/>
  <c r="N148" i="7" l="1"/>
  <c r="P148" i="7" s="1"/>
  <c r="G148" i="7"/>
  <c r="T147" i="7"/>
  <c r="U147" i="7" s="1"/>
  <c r="Q147" i="7"/>
  <c r="X147" i="7"/>
  <c r="L147" i="7"/>
  <c r="K147" i="7" s="1"/>
  <c r="J147" i="7" s="1"/>
  <c r="Q838" i="21"/>
  <c r="P838" i="21"/>
  <c r="K839" i="21"/>
  <c r="O839" i="21"/>
  <c r="N839" i="21"/>
  <c r="F839" i="21"/>
  <c r="W839" i="21" s="1"/>
  <c r="U66" i="12"/>
  <c r="T66" i="12" s="1"/>
  <c r="Z66" i="12"/>
  <c r="AC66" i="12"/>
  <c r="AD66" i="12" s="1"/>
  <c r="S66" i="12" l="1"/>
  <c r="R148" i="7"/>
  <c r="S148" i="7" s="1"/>
  <c r="M148" i="7"/>
  <c r="X148" i="7" s="1"/>
  <c r="Q148" i="7"/>
  <c r="W147" i="7"/>
  <c r="I147" i="7"/>
  <c r="H148" i="7" s="1"/>
  <c r="P839" i="21"/>
  <c r="Q839" i="21"/>
  <c r="M838" i="21"/>
  <c r="J838" i="21" s="1"/>
  <c r="I838" i="21" s="1"/>
  <c r="H839" i="21" s="1"/>
  <c r="G840" i="21" s="1"/>
  <c r="L840" i="21" s="1"/>
  <c r="R838" i="21"/>
  <c r="S838" i="21" s="1"/>
  <c r="AE66" i="12"/>
  <c r="L148" i="7" l="1"/>
  <c r="K148" i="7" s="1"/>
  <c r="T148" i="7"/>
  <c r="U148" i="7" s="1"/>
  <c r="Y148" i="7"/>
  <c r="F149" i="7"/>
  <c r="V148" i="7"/>
  <c r="W148" i="7"/>
  <c r="F840" i="21"/>
  <c r="W840" i="21" s="1"/>
  <c r="K840" i="21"/>
  <c r="N840" i="21"/>
  <c r="O840" i="21"/>
  <c r="M839" i="21"/>
  <c r="J839" i="21" s="1"/>
  <c r="I839" i="21" s="1"/>
  <c r="H840" i="21" s="1"/>
  <c r="G841" i="21" s="1"/>
  <c r="L841" i="21" s="1"/>
  <c r="R839" i="21"/>
  <c r="S839" i="21" s="1"/>
  <c r="M66" i="12"/>
  <c r="L66" i="12" s="1"/>
  <c r="K66" i="12" s="1"/>
  <c r="J148" i="7" l="1"/>
  <c r="I148" i="7" s="1"/>
  <c r="H149" i="7" s="1"/>
  <c r="V149" i="7" s="1"/>
  <c r="G149" i="7"/>
  <c r="O149" i="7"/>
  <c r="N149" i="7"/>
  <c r="K841" i="21"/>
  <c r="O841" i="21"/>
  <c r="F841" i="21"/>
  <c r="W841" i="21" s="1"/>
  <c r="N841" i="21"/>
  <c r="P840" i="21"/>
  <c r="Q840" i="21"/>
  <c r="H66" i="12"/>
  <c r="F67" i="12" s="1"/>
  <c r="P67" i="12"/>
  <c r="Y149" i="7" l="1"/>
  <c r="F150" i="7"/>
  <c r="G150" i="7" s="1"/>
  <c r="R149" i="7"/>
  <c r="S149" i="7" s="1"/>
  <c r="M149" i="7"/>
  <c r="P149" i="7"/>
  <c r="M840" i="21"/>
  <c r="J840" i="21" s="1"/>
  <c r="I840" i="21" s="1"/>
  <c r="H841" i="21" s="1"/>
  <c r="G842" i="21" s="1"/>
  <c r="L842" i="21" s="1"/>
  <c r="R840" i="21"/>
  <c r="S840" i="21" s="1"/>
  <c r="Q841" i="21"/>
  <c r="P841" i="21"/>
  <c r="N150" i="7" l="1"/>
  <c r="O150" i="7"/>
  <c r="Q149" i="7"/>
  <c r="T149" i="7"/>
  <c r="U149" i="7" s="1"/>
  <c r="L149" i="7"/>
  <c r="K149" i="7" s="1"/>
  <c r="X149" i="7"/>
  <c r="M841" i="21"/>
  <c r="J841" i="21" s="1"/>
  <c r="I841" i="21" s="1"/>
  <c r="H842" i="21" s="1"/>
  <c r="G843" i="21" s="1"/>
  <c r="L843" i="21" s="1"/>
  <c r="R841" i="21"/>
  <c r="S841" i="21" s="1"/>
  <c r="N842" i="21"/>
  <c r="F842" i="21"/>
  <c r="W842" i="21" s="1"/>
  <c r="K842" i="21"/>
  <c r="O842" i="21"/>
  <c r="Q67" i="12"/>
  <c r="O67" i="12" s="1"/>
  <c r="N67" i="12" s="1"/>
  <c r="G67" i="12"/>
  <c r="W67" i="12"/>
  <c r="X67" i="12"/>
  <c r="J149" i="7" l="1"/>
  <c r="P150" i="7"/>
  <c r="Q150" i="7" s="1"/>
  <c r="M150" i="7"/>
  <c r="X150" i="7" s="1"/>
  <c r="R150" i="7"/>
  <c r="S150" i="7" s="1"/>
  <c r="W149" i="7"/>
  <c r="I149" i="7"/>
  <c r="H150" i="7" s="1"/>
  <c r="V150" i="7" s="1"/>
  <c r="Q842" i="21"/>
  <c r="P842" i="21"/>
  <c r="N843" i="21"/>
  <c r="K843" i="21"/>
  <c r="F843" i="21"/>
  <c r="W843" i="21" s="1"/>
  <c r="O843" i="21"/>
  <c r="AA67" i="12"/>
  <c r="AB67" i="12" s="1"/>
  <c r="V67" i="12"/>
  <c r="Y67" i="12"/>
  <c r="T150" i="7" l="1"/>
  <c r="U150" i="7" s="1"/>
  <c r="L150" i="7"/>
  <c r="K150" i="7" s="1"/>
  <c r="Y150" i="7"/>
  <c r="F151" i="7"/>
  <c r="Q843" i="21"/>
  <c r="P843" i="21"/>
  <c r="M842" i="21"/>
  <c r="J842" i="21" s="1"/>
  <c r="I842" i="21" s="1"/>
  <c r="H843" i="21" s="1"/>
  <c r="G844" i="21" s="1"/>
  <c r="L844" i="21" s="1"/>
  <c r="R842" i="21"/>
  <c r="S842" i="21" s="1"/>
  <c r="Z67" i="12"/>
  <c r="AC67" i="12"/>
  <c r="AD67" i="12" s="1"/>
  <c r="U67" i="12"/>
  <c r="T67" i="12" s="1"/>
  <c r="S67" i="12" l="1"/>
  <c r="J150" i="7"/>
  <c r="I150" i="7" s="1"/>
  <c r="H151" i="7" s="1"/>
  <c r="F152" i="7" s="1"/>
  <c r="W150" i="7"/>
  <c r="O151" i="7"/>
  <c r="N151" i="7"/>
  <c r="G151" i="7"/>
  <c r="K844" i="21"/>
  <c r="F844" i="21"/>
  <c r="W844" i="21" s="1"/>
  <c r="O844" i="21"/>
  <c r="N844" i="21"/>
  <c r="M843" i="21"/>
  <c r="J843" i="21" s="1"/>
  <c r="I843" i="21" s="1"/>
  <c r="H844" i="21" s="1"/>
  <c r="G845" i="21" s="1"/>
  <c r="L845" i="21" s="1"/>
  <c r="R843" i="21"/>
  <c r="S843" i="21" s="1"/>
  <c r="AE67" i="12"/>
  <c r="N152" i="7" l="1"/>
  <c r="G152" i="7"/>
  <c r="O152" i="7"/>
  <c r="M151" i="7"/>
  <c r="P151" i="7"/>
  <c r="R151" i="7"/>
  <c r="S151" i="7" s="1"/>
  <c r="V151" i="7"/>
  <c r="Y151" i="7"/>
  <c r="Q844" i="21"/>
  <c r="P844" i="21"/>
  <c r="N845" i="21"/>
  <c r="K845" i="21"/>
  <c r="O845" i="21"/>
  <c r="F845" i="21"/>
  <c r="W845" i="21" s="1"/>
  <c r="M67" i="12"/>
  <c r="L67" i="12" s="1"/>
  <c r="K67" i="12" s="1"/>
  <c r="T151" i="7" l="1"/>
  <c r="U151" i="7" s="1"/>
  <c r="Q151" i="7"/>
  <c r="L151" i="7"/>
  <c r="K151" i="7" s="1"/>
  <c r="X151" i="7"/>
  <c r="P152" i="7"/>
  <c r="M152" i="7"/>
  <c r="R152" i="7"/>
  <c r="S152" i="7" s="1"/>
  <c r="P845" i="21"/>
  <c r="Q845" i="21"/>
  <c r="M844" i="21"/>
  <c r="J844" i="21" s="1"/>
  <c r="I844" i="21" s="1"/>
  <c r="H845" i="21" s="1"/>
  <c r="G846" i="21" s="1"/>
  <c r="L846" i="21" s="1"/>
  <c r="R844" i="21"/>
  <c r="S844" i="21" s="1"/>
  <c r="H67" i="12"/>
  <c r="F68" i="12" s="1"/>
  <c r="P68" i="12"/>
  <c r="J151" i="7" l="1"/>
  <c r="I151" i="7" s="1"/>
  <c r="H152" i="7" s="1"/>
  <c r="V152" i="7" s="1"/>
  <c r="T152" i="7"/>
  <c r="U152" i="7" s="1"/>
  <c r="Q152" i="7"/>
  <c r="L152" i="7"/>
  <c r="K152" i="7" s="1"/>
  <c r="X152" i="7"/>
  <c r="W151" i="7"/>
  <c r="O846" i="21"/>
  <c r="F846" i="21"/>
  <c r="W846" i="21" s="1"/>
  <c r="N846" i="21"/>
  <c r="K846" i="21"/>
  <c r="M845" i="21"/>
  <c r="J845" i="21" s="1"/>
  <c r="I845" i="21" s="1"/>
  <c r="H846" i="21" s="1"/>
  <c r="G847" i="21" s="1"/>
  <c r="L847" i="21" s="1"/>
  <c r="R845" i="21"/>
  <c r="S845" i="21" s="1"/>
  <c r="J152" i="7" l="1"/>
  <c r="W152" i="7"/>
  <c r="I152" i="7"/>
  <c r="Y152" i="7"/>
  <c r="F153" i="7"/>
  <c r="O847" i="21"/>
  <c r="N847" i="21"/>
  <c r="F847" i="21"/>
  <c r="W847" i="21" s="1"/>
  <c r="K847" i="21"/>
  <c r="P846" i="21"/>
  <c r="Q846" i="21"/>
  <c r="X68" i="12"/>
  <c r="G68" i="12"/>
  <c r="Q68" i="12"/>
  <c r="O68" i="12" s="1"/>
  <c r="N68" i="12" s="1"/>
  <c r="W68" i="12"/>
  <c r="G153" i="7" l="1"/>
  <c r="O153" i="7"/>
  <c r="N153" i="7"/>
  <c r="H153" i="7"/>
  <c r="Y153" i="7" s="1"/>
  <c r="M846" i="21"/>
  <c r="J846" i="21" s="1"/>
  <c r="I846" i="21" s="1"/>
  <c r="H847" i="21" s="1"/>
  <c r="G848" i="21" s="1"/>
  <c r="L848" i="21" s="1"/>
  <c r="R846" i="21"/>
  <c r="S846" i="21" s="1"/>
  <c r="P847" i="21"/>
  <c r="Q847" i="21"/>
  <c r="AA68" i="12"/>
  <c r="AB68" i="12" s="1"/>
  <c r="Y68" i="12"/>
  <c r="V68" i="12"/>
  <c r="V153" i="7" l="1"/>
  <c r="F154" i="7"/>
  <c r="O154" i="7" s="1"/>
  <c r="R153" i="7"/>
  <c r="S153" i="7" s="1"/>
  <c r="P153" i="7"/>
  <c r="M153" i="7"/>
  <c r="N848" i="21"/>
  <c r="K848" i="21"/>
  <c r="O848" i="21"/>
  <c r="F848" i="21"/>
  <c r="W848" i="21" s="1"/>
  <c r="M847" i="21"/>
  <c r="J847" i="21" s="1"/>
  <c r="I847" i="21" s="1"/>
  <c r="H848" i="21" s="1"/>
  <c r="G849" i="21" s="1"/>
  <c r="L849" i="21" s="1"/>
  <c r="R847" i="21"/>
  <c r="S847" i="21" s="1"/>
  <c r="AC68" i="12"/>
  <c r="AD68" i="12" s="1"/>
  <c r="Z68" i="12"/>
  <c r="U68" i="12"/>
  <c r="T68" i="12" s="1"/>
  <c r="S68" i="12" s="1"/>
  <c r="N154" i="7" l="1"/>
  <c r="R154" i="7" s="1"/>
  <c r="S154" i="7" s="1"/>
  <c r="G154" i="7"/>
  <c r="Q153" i="7"/>
  <c r="T153" i="7"/>
  <c r="U153" i="7" s="1"/>
  <c r="X153" i="7"/>
  <c r="L153" i="7"/>
  <c r="K153" i="7" s="1"/>
  <c r="O849" i="21"/>
  <c r="F849" i="21"/>
  <c r="W849" i="21" s="1"/>
  <c r="K849" i="21"/>
  <c r="N849" i="21"/>
  <c r="P848" i="21"/>
  <c r="Q848" i="21"/>
  <c r="AE68" i="12"/>
  <c r="P154" i="7" l="1"/>
  <c r="Q154" i="7" s="1"/>
  <c r="M154" i="7"/>
  <c r="X154" i="7" s="1"/>
  <c r="J153" i="7"/>
  <c r="I153" i="7" s="1"/>
  <c r="H154" i="7" s="1"/>
  <c r="V154" i="7" s="1"/>
  <c r="W153" i="7"/>
  <c r="P849" i="21"/>
  <c r="Q849" i="21"/>
  <c r="M848" i="21"/>
  <c r="J848" i="21" s="1"/>
  <c r="I848" i="21" s="1"/>
  <c r="H849" i="21" s="1"/>
  <c r="G850" i="21" s="1"/>
  <c r="L850" i="21" s="1"/>
  <c r="R848" i="21"/>
  <c r="S848" i="21" s="1"/>
  <c r="M68" i="12"/>
  <c r="L68" i="12" s="1"/>
  <c r="K68" i="12" s="1"/>
  <c r="T154" i="7" l="1"/>
  <c r="U154" i="7" s="1"/>
  <c r="L154" i="7"/>
  <c r="K154" i="7" s="1"/>
  <c r="Y154" i="7"/>
  <c r="F155" i="7"/>
  <c r="O850" i="21"/>
  <c r="N850" i="21"/>
  <c r="F850" i="21"/>
  <c r="W850" i="21" s="1"/>
  <c r="K850" i="21"/>
  <c r="M849" i="21"/>
  <c r="J849" i="21" s="1"/>
  <c r="I849" i="21" s="1"/>
  <c r="H850" i="21" s="1"/>
  <c r="G851" i="21" s="1"/>
  <c r="L851" i="21" s="1"/>
  <c r="R849" i="21"/>
  <c r="S849" i="21" s="1"/>
  <c r="P69" i="12"/>
  <c r="H68" i="12"/>
  <c r="F69" i="12" s="1"/>
  <c r="J154" i="7" l="1"/>
  <c r="I154" i="7" s="1"/>
  <c r="H155" i="7" s="1"/>
  <c r="Y155" i="7" s="1"/>
  <c r="W154" i="7"/>
  <c r="O155" i="7"/>
  <c r="G155" i="7"/>
  <c r="N155" i="7"/>
  <c r="Q850" i="21"/>
  <c r="P850" i="21"/>
  <c r="K851" i="21"/>
  <c r="N851" i="21"/>
  <c r="O851" i="21"/>
  <c r="F851" i="21"/>
  <c r="W851" i="21" s="1"/>
  <c r="F156" i="7" l="1"/>
  <c r="G156" i="7" s="1"/>
  <c r="V155" i="7"/>
  <c r="R155" i="7"/>
  <c r="S155" i="7" s="1"/>
  <c r="M155" i="7"/>
  <c r="P155" i="7"/>
  <c r="Q851" i="21"/>
  <c r="P851" i="21"/>
  <c r="M850" i="21"/>
  <c r="J850" i="21" s="1"/>
  <c r="I850" i="21" s="1"/>
  <c r="H851" i="21" s="1"/>
  <c r="G852" i="21" s="1"/>
  <c r="L852" i="21" s="1"/>
  <c r="R850" i="21"/>
  <c r="S850" i="21" s="1"/>
  <c r="W69" i="12"/>
  <c r="Q69" i="12"/>
  <c r="O69" i="12" s="1"/>
  <c r="N69" i="12" s="1"/>
  <c r="G69" i="12"/>
  <c r="X69" i="12"/>
  <c r="N156" i="7" l="1"/>
  <c r="O156" i="7"/>
  <c r="Q155" i="7"/>
  <c r="T155" i="7"/>
  <c r="U155" i="7" s="1"/>
  <c r="L155" i="7"/>
  <c r="K155" i="7" s="1"/>
  <c r="X155" i="7"/>
  <c r="K852" i="21"/>
  <c r="F852" i="21"/>
  <c r="W852" i="21" s="1"/>
  <c r="O852" i="21"/>
  <c r="N852" i="21"/>
  <c r="M851" i="21"/>
  <c r="J851" i="21" s="1"/>
  <c r="I851" i="21" s="1"/>
  <c r="H852" i="21" s="1"/>
  <c r="G853" i="21" s="1"/>
  <c r="L853" i="21" s="1"/>
  <c r="R851" i="21"/>
  <c r="S851" i="21" s="1"/>
  <c r="Y69" i="12"/>
  <c r="AA69" i="12"/>
  <c r="AB69" i="12" s="1"/>
  <c r="V69" i="12"/>
  <c r="J155" i="7" l="1"/>
  <c r="I155" i="7" s="1"/>
  <c r="H156" i="7" s="1"/>
  <c r="V156" i="7" s="1"/>
  <c r="P156" i="7"/>
  <c r="Q156" i="7" s="1"/>
  <c r="R156" i="7"/>
  <c r="S156" i="7" s="1"/>
  <c r="M156" i="7"/>
  <c r="X156" i="7" s="1"/>
  <c r="W155" i="7"/>
  <c r="P852" i="21"/>
  <c r="Q852" i="21"/>
  <c r="F853" i="21"/>
  <c r="W853" i="21" s="1"/>
  <c r="N853" i="21"/>
  <c r="O853" i="21"/>
  <c r="K853" i="21"/>
  <c r="U69" i="12"/>
  <c r="T69" i="12" s="1"/>
  <c r="AC69" i="12"/>
  <c r="AD69" i="12" s="1"/>
  <c r="Z69" i="12"/>
  <c r="S69" i="12" l="1"/>
  <c r="L156" i="7"/>
  <c r="K156" i="7" s="1"/>
  <c r="W156" i="7" s="1"/>
  <c r="T156" i="7"/>
  <c r="U156" i="7" s="1"/>
  <c r="Y156" i="7"/>
  <c r="F157" i="7"/>
  <c r="P853" i="21"/>
  <c r="Q853" i="21"/>
  <c r="M852" i="21"/>
  <c r="J852" i="21" s="1"/>
  <c r="I852" i="21" s="1"/>
  <c r="H853" i="21" s="1"/>
  <c r="G854" i="21" s="1"/>
  <c r="L854" i="21" s="1"/>
  <c r="R852" i="21"/>
  <c r="S852" i="21" s="1"/>
  <c r="AE69" i="12"/>
  <c r="J156" i="7" l="1"/>
  <c r="I156" i="7" s="1"/>
  <c r="H157" i="7" s="1"/>
  <c r="Y157" i="7" s="1"/>
  <c r="G157" i="7"/>
  <c r="N157" i="7"/>
  <c r="O157" i="7"/>
  <c r="F854" i="21"/>
  <c r="W854" i="21" s="1"/>
  <c r="N854" i="21"/>
  <c r="O854" i="21"/>
  <c r="K854" i="21"/>
  <c r="M853" i="21"/>
  <c r="J853" i="21" s="1"/>
  <c r="I853" i="21" s="1"/>
  <c r="H854" i="21" s="1"/>
  <c r="G855" i="21" s="1"/>
  <c r="L855" i="21" s="1"/>
  <c r="R853" i="21"/>
  <c r="S853" i="21" s="1"/>
  <c r="M69" i="12"/>
  <c r="L69" i="12" s="1"/>
  <c r="K69" i="12" s="1"/>
  <c r="V157" i="7" l="1"/>
  <c r="F158" i="7"/>
  <c r="R157" i="7"/>
  <c r="S157" i="7" s="1"/>
  <c r="P157" i="7"/>
  <c r="M157" i="7"/>
  <c r="N158" i="7"/>
  <c r="O158" i="7"/>
  <c r="G158" i="7"/>
  <c r="O855" i="21"/>
  <c r="K855" i="21"/>
  <c r="N855" i="21"/>
  <c r="F855" i="21"/>
  <c r="W855" i="21" s="1"/>
  <c r="Q854" i="21"/>
  <c r="P854" i="21"/>
  <c r="H69" i="12"/>
  <c r="F70" i="12" s="1"/>
  <c r="P70" i="12"/>
  <c r="R158" i="7" l="1"/>
  <c r="S158" i="7" s="1"/>
  <c r="X157" i="7"/>
  <c r="L157" i="7"/>
  <c r="K157" i="7" s="1"/>
  <c r="Q157" i="7"/>
  <c r="T157" i="7"/>
  <c r="U157" i="7" s="1"/>
  <c r="P158" i="7"/>
  <c r="M158" i="7"/>
  <c r="Q855" i="21"/>
  <c r="P855" i="21"/>
  <c r="M854" i="21"/>
  <c r="J854" i="21" s="1"/>
  <c r="I854" i="21" s="1"/>
  <c r="H855" i="21" s="1"/>
  <c r="G856" i="21" s="1"/>
  <c r="L856" i="21" s="1"/>
  <c r="R854" i="21"/>
  <c r="S854" i="21" s="1"/>
  <c r="J157" i="7" l="1"/>
  <c r="I157" i="7" s="1"/>
  <c r="H158" i="7" s="1"/>
  <c r="V158" i="7" s="1"/>
  <c r="W157" i="7"/>
  <c r="L158" i="7"/>
  <c r="K158" i="7" s="1"/>
  <c r="X158" i="7"/>
  <c r="T158" i="7"/>
  <c r="U158" i="7" s="1"/>
  <c r="Q158" i="7"/>
  <c r="F856" i="21"/>
  <c r="W856" i="21" s="1"/>
  <c r="N856" i="21"/>
  <c r="O856" i="21"/>
  <c r="K856" i="21"/>
  <c r="M855" i="21"/>
  <c r="J855" i="21" s="1"/>
  <c r="I855" i="21" s="1"/>
  <c r="H856" i="21" s="1"/>
  <c r="G857" i="21" s="1"/>
  <c r="L857" i="21" s="1"/>
  <c r="R855" i="21"/>
  <c r="S855" i="21" s="1"/>
  <c r="W70" i="12"/>
  <c r="Q70" i="12"/>
  <c r="O70" i="12" s="1"/>
  <c r="N70" i="12" s="1"/>
  <c r="X70" i="12"/>
  <c r="G70" i="12"/>
  <c r="J158" i="7" l="1"/>
  <c r="I158" i="7" s="1"/>
  <c r="W158" i="7"/>
  <c r="Y158" i="7"/>
  <c r="F159" i="7"/>
  <c r="K857" i="21"/>
  <c r="N857" i="21"/>
  <c r="F857" i="21"/>
  <c r="W857" i="21" s="1"/>
  <c r="O857" i="21"/>
  <c r="P856" i="21"/>
  <c r="Q856" i="21"/>
  <c r="AA70" i="12"/>
  <c r="AB70" i="12" s="1"/>
  <c r="V70" i="12"/>
  <c r="Y70" i="12"/>
  <c r="N159" i="7" l="1"/>
  <c r="O159" i="7"/>
  <c r="G159" i="7"/>
  <c r="H159" i="7"/>
  <c r="Y159" i="7" s="1"/>
  <c r="M856" i="21"/>
  <c r="J856" i="21" s="1"/>
  <c r="I856" i="21" s="1"/>
  <c r="H857" i="21" s="1"/>
  <c r="G858" i="21" s="1"/>
  <c r="L858" i="21" s="1"/>
  <c r="R856" i="21"/>
  <c r="S856" i="21" s="1"/>
  <c r="Q857" i="21"/>
  <c r="P857" i="21"/>
  <c r="Z70" i="12"/>
  <c r="AC70" i="12"/>
  <c r="AD70" i="12" s="1"/>
  <c r="U70" i="12"/>
  <c r="T70" i="12" s="1"/>
  <c r="S70" i="12" l="1"/>
  <c r="V159" i="7"/>
  <c r="F160" i="7"/>
  <c r="P159" i="7"/>
  <c r="M159" i="7"/>
  <c r="R159" i="7"/>
  <c r="S159" i="7" s="1"/>
  <c r="M857" i="21"/>
  <c r="J857" i="21" s="1"/>
  <c r="I857" i="21" s="1"/>
  <c r="H858" i="21" s="1"/>
  <c r="G859" i="21" s="1"/>
  <c r="L859" i="21" s="1"/>
  <c r="R857" i="21"/>
  <c r="S857" i="21" s="1"/>
  <c r="F858" i="21"/>
  <c r="W858" i="21" s="1"/>
  <c r="N858" i="21"/>
  <c r="K858" i="21"/>
  <c r="O858" i="21"/>
  <c r="AE70" i="12"/>
  <c r="T159" i="7" l="1"/>
  <c r="U159" i="7" s="1"/>
  <c r="Q159" i="7"/>
  <c r="L159" i="7"/>
  <c r="K159" i="7" s="1"/>
  <c r="X159" i="7"/>
  <c r="N160" i="7"/>
  <c r="G160" i="7"/>
  <c r="O160" i="7"/>
  <c r="P858" i="21"/>
  <c r="Q858" i="21"/>
  <c r="N859" i="21"/>
  <c r="F859" i="21"/>
  <c r="W859" i="21" s="1"/>
  <c r="K859" i="21"/>
  <c r="O859" i="21"/>
  <c r="M70" i="12"/>
  <c r="L70" i="12" s="1"/>
  <c r="K70" i="12" s="1"/>
  <c r="J159" i="7" l="1"/>
  <c r="I159" i="7" s="1"/>
  <c r="H160" i="7" s="1"/>
  <c r="V160" i="7" s="1"/>
  <c r="R160" i="7"/>
  <c r="S160" i="7" s="1"/>
  <c r="P160" i="7"/>
  <c r="M160" i="7"/>
  <c r="W159" i="7"/>
  <c r="P859" i="21"/>
  <c r="Q859" i="21"/>
  <c r="M858" i="21"/>
  <c r="J858" i="21" s="1"/>
  <c r="I858" i="21" s="1"/>
  <c r="H859" i="21" s="1"/>
  <c r="G860" i="21" s="1"/>
  <c r="L860" i="21" s="1"/>
  <c r="R858" i="21"/>
  <c r="S858" i="21" s="1"/>
  <c r="H70" i="12"/>
  <c r="F71" i="12" s="1"/>
  <c r="P71" i="12"/>
  <c r="Y160" i="7" l="1"/>
  <c r="F161" i="7"/>
  <c r="Q160" i="7"/>
  <c r="T160" i="7"/>
  <c r="U160" i="7" s="1"/>
  <c r="X160" i="7"/>
  <c r="L160" i="7"/>
  <c r="K160" i="7" s="1"/>
  <c r="M859" i="21"/>
  <c r="J859" i="21" s="1"/>
  <c r="I859" i="21" s="1"/>
  <c r="H860" i="21" s="1"/>
  <c r="G861" i="21" s="1"/>
  <c r="L861" i="21" s="1"/>
  <c r="R859" i="21"/>
  <c r="S859" i="21" s="1"/>
  <c r="O860" i="21"/>
  <c r="F860" i="21"/>
  <c r="W860" i="21" s="1"/>
  <c r="N860" i="21"/>
  <c r="K860" i="21"/>
  <c r="J160" i="7" l="1"/>
  <c r="I160" i="7" s="1"/>
  <c r="H161" i="7" s="1"/>
  <c r="O161" i="7"/>
  <c r="N161" i="7"/>
  <c r="G161" i="7"/>
  <c r="W160" i="7"/>
  <c r="Q860" i="21"/>
  <c r="P860" i="21"/>
  <c r="F861" i="21"/>
  <c r="W861" i="21" s="1"/>
  <c r="N861" i="21"/>
  <c r="O861" i="21"/>
  <c r="K861" i="21"/>
  <c r="G71" i="12"/>
  <c r="Q71" i="12"/>
  <c r="O71" i="12" s="1"/>
  <c r="N71" i="12" s="1"/>
  <c r="X71" i="12"/>
  <c r="W71" i="12"/>
  <c r="V161" i="7" l="1"/>
  <c r="Y161" i="7"/>
  <c r="P161" i="7"/>
  <c r="M161" i="7"/>
  <c r="R161" i="7"/>
  <c r="S161" i="7" s="1"/>
  <c r="F162" i="7"/>
  <c r="P861" i="21"/>
  <c r="Q861" i="21"/>
  <c r="M860" i="21"/>
  <c r="J860" i="21" s="1"/>
  <c r="I860" i="21" s="1"/>
  <c r="H861" i="21" s="1"/>
  <c r="G862" i="21" s="1"/>
  <c r="L862" i="21" s="1"/>
  <c r="R860" i="21"/>
  <c r="S860" i="21" s="1"/>
  <c r="V71" i="12"/>
  <c r="Y71" i="12"/>
  <c r="AA71" i="12"/>
  <c r="AB71" i="12" s="1"/>
  <c r="N162" i="7" l="1"/>
  <c r="O162" i="7"/>
  <c r="G162" i="7"/>
  <c r="L161" i="7"/>
  <c r="K161" i="7" s="1"/>
  <c r="X161" i="7"/>
  <c r="Q161" i="7"/>
  <c r="T161" i="7"/>
  <c r="U161" i="7" s="1"/>
  <c r="M861" i="21"/>
  <c r="J861" i="21" s="1"/>
  <c r="I861" i="21" s="1"/>
  <c r="H862" i="21" s="1"/>
  <c r="G863" i="21" s="1"/>
  <c r="L863" i="21" s="1"/>
  <c r="R861" i="21"/>
  <c r="S861" i="21" s="1"/>
  <c r="O862" i="21"/>
  <c r="F862" i="21"/>
  <c r="W862" i="21" s="1"/>
  <c r="K862" i="21"/>
  <c r="N862" i="21"/>
  <c r="Z71" i="12"/>
  <c r="AC71" i="12"/>
  <c r="AD71" i="12" s="1"/>
  <c r="U71" i="12"/>
  <c r="T71" i="12" s="1"/>
  <c r="S71" i="12" s="1"/>
  <c r="J161" i="7" l="1"/>
  <c r="I161" i="7" s="1"/>
  <c r="H162" i="7" s="1"/>
  <c r="V162" i="7" s="1"/>
  <c r="W161" i="7"/>
  <c r="M162" i="7"/>
  <c r="P162" i="7"/>
  <c r="R162" i="7"/>
  <c r="S162" i="7" s="1"/>
  <c r="Q862" i="21"/>
  <c r="P862" i="21"/>
  <c r="K863" i="21"/>
  <c r="F863" i="21"/>
  <c r="W863" i="21" s="1"/>
  <c r="N863" i="21"/>
  <c r="O863" i="21"/>
  <c r="AE71" i="12"/>
  <c r="X162" i="7" l="1"/>
  <c r="L162" i="7"/>
  <c r="K162" i="7" s="1"/>
  <c r="Q162" i="7"/>
  <c r="T162" i="7"/>
  <c r="U162" i="7" s="1"/>
  <c r="Y162" i="7"/>
  <c r="F163" i="7"/>
  <c r="M862" i="21"/>
  <c r="J862" i="21" s="1"/>
  <c r="I862" i="21" s="1"/>
  <c r="H863" i="21" s="1"/>
  <c r="G864" i="21" s="1"/>
  <c r="L864" i="21" s="1"/>
  <c r="R862" i="21"/>
  <c r="S862" i="21" s="1"/>
  <c r="P863" i="21"/>
  <c r="Q863" i="21"/>
  <c r="M71" i="12"/>
  <c r="L71" i="12" s="1"/>
  <c r="K71" i="12" s="1"/>
  <c r="J162" i="7" l="1"/>
  <c r="I162" i="7" s="1"/>
  <c r="H163" i="7" s="1"/>
  <c r="Y163" i="7" s="1"/>
  <c r="G163" i="7"/>
  <c r="O163" i="7"/>
  <c r="N163" i="7"/>
  <c r="W162" i="7"/>
  <c r="N864" i="21"/>
  <c r="K864" i="21"/>
  <c r="F864" i="21"/>
  <c r="W864" i="21" s="1"/>
  <c r="O864" i="21"/>
  <c r="M863" i="21"/>
  <c r="J863" i="21" s="1"/>
  <c r="I863" i="21" s="1"/>
  <c r="H864" i="21" s="1"/>
  <c r="G865" i="21" s="1"/>
  <c r="L865" i="21" s="1"/>
  <c r="R863" i="21"/>
  <c r="S863" i="21" s="1"/>
  <c r="H71" i="12"/>
  <c r="F72" i="12" s="1"/>
  <c r="P72" i="12"/>
  <c r="V163" i="7" l="1"/>
  <c r="F164" i="7"/>
  <c r="R163" i="7"/>
  <c r="S163" i="7" s="1"/>
  <c r="P163" i="7"/>
  <c r="M163" i="7"/>
  <c r="P864" i="21"/>
  <c r="Q864" i="21"/>
  <c r="K865" i="21"/>
  <c r="N865" i="21"/>
  <c r="F865" i="21"/>
  <c r="W865" i="21" s="1"/>
  <c r="O865" i="21"/>
  <c r="X163" i="7" l="1"/>
  <c r="L163" i="7"/>
  <c r="K163" i="7" s="1"/>
  <c r="T163" i="7"/>
  <c r="U163" i="7" s="1"/>
  <c r="Q163" i="7"/>
  <c r="O164" i="7"/>
  <c r="G164" i="7"/>
  <c r="N164" i="7"/>
  <c r="P865" i="21"/>
  <c r="Q865" i="21"/>
  <c r="M864" i="21"/>
  <c r="J864" i="21" s="1"/>
  <c r="I864" i="21" s="1"/>
  <c r="H865" i="21" s="1"/>
  <c r="G866" i="21" s="1"/>
  <c r="L866" i="21" s="1"/>
  <c r="R864" i="21"/>
  <c r="S864" i="21" s="1"/>
  <c r="W72" i="12"/>
  <c r="X72" i="12"/>
  <c r="G72" i="12"/>
  <c r="Q72" i="12"/>
  <c r="O72" i="12" s="1"/>
  <c r="N72" i="12" s="1"/>
  <c r="J163" i="7" l="1"/>
  <c r="I163" i="7" s="1"/>
  <c r="H164" i="7" s="1"/>
  <c r="V164" i="7" s="1"/>
  <c r="R164" i="7"/>
  <c r="S164" i="7" s="1"/>
  <c r="M164" i="7"/>
  <c r="P164" i="7"/>
  <c r="W163" i="7"/>
  <c r="K866" i="21"/>
  <c r="N866" i="21"/>
  <c r="O866" i="21"/>
  <c r="F866" i="21"/>
  <c r="W866" i="21" s="1"/>
  <c r="M865" i="21"/>
  <c r="J865" i="21" s="1"/>
  <c r="I865" i="21" s="1"/>
  <c r="H866" i="21" s="1"/>
  <c r="G867" i="21" s="1"/>
  <c r="L867" i="21" s="1"/>
  <c r="R865" i="21"/>
  <c r="S865" i="21" s="1"/>
  <c r="V72" i="12"/>
  <c r="AA72" i="12"/>
  <c r="AB72" i="12" s="1"/>
  <c r="Y72" i="12"/>
  <c r="Y164" i="7" l="1"/>
  <c r="F165" i="7"/>
  <c r="Q164" i="7"/>
  <c r="T164" i="7"/>
  <c r="U164" i="7" s="1"/>
  <c r="L164" i="7"/>
  <c r="K164" i="7" s="1"/>
  <c r="X164" i="7"/>
  <c r="F867" i="21"/>
  <c r="W867" i="21" s="1"/>
  <c r="N867" i="21"/>
  <c r="O867" i="21"/>
  <c r="K867" i="21"/>
  <c r="Q866" i="21"/>
  <c r="P866" i="21"/>
  <c r="Z72" i="12"/>
  <c r="AC72" i="12"/>
  <c r="AD72" i="12" s="1"/>
  <c r="U72" i="12"/>
  <c r="T72" i="12" s="1"/>
  <c r="S72" i="12" l="1"/>
  <c r="J164" i="7"/>
  <c r="I164" i="7" s="1"/>
  <c r="H165" i="7" s="1"/>
  <c r="F166" i="7" s="1"/>
  <c r="W164" i="7"/>
  <c r="O165" i="7"/>
  <c r="G165" i="7"/>
  <c r="N165" i="7"/>
  <c r="M866" i="21"/>
  <c r="J866" i="21" s="1"/>
  <c r="I866" i="21" s="1"/>
  <c r="H867" i="21" s="1"/>
  <c r="G868" i="21" s="1"/>
  <c r="L868" i="21" s="1"/>
  <c r="R866" i="21"/>
  <c r="S866" i="21" s="1"/>
  <c r="Q867" i="21"/>
  <c r="P867" i="21"/>
  <c r="AE72" i="12"/>
  <c r="G166" i="7" l="1"/>
  <c r="O166" i="7"/>
  <c r="N166" i="7"/>
  <c r="M165" i="7"/>
  <c r="P165" i="7"/>
  <c r="R165" i="7"/>
  <c r="S165" i="7" s="1"/>
  <c r="V165" i="7"/>
  <c r="Y165" i="7"/>
  <c r="M867" i="21"/>
  <c r="J867" i="21" s="1"/>
  <c r="I867" i="21" s="1"/>
  <c r="H868" i="21" s="1"/>
  <c r="G869" i="21" s="1"/>
  <c r="L869" i="21" s="1"/>
  <c r="R867" i="21"/>
  <c r="S867" i="21" s="1"/>
  <c r="O868" i="21"/>
  <c r="F868" i="21"/>
  <c r="W868" i="21" s="1"/>
  <c r="N868" i="21"/>
  <c r="K868" i="21"/>
  <c r="M72" i="12"/>
  <c r="L72" i="12" s="1"/>
  <c r="K72" i="12" s="1"/>
  <c r="M166" i="7" l="1"/>
  <c r="P166" i="7"/>
  <c r="R166" i="7"/>
  <c r="S166" i="7" s="1"/>
  <c r="Q165" i="7"/>
  <c r="T165" i="7"/>
  <c r="U165" i="7" s="1"/>
  <c r="L165" i="7"/>
  <c r="K165" i="7" s="1"/>
  <c r="J165" i="7" s="1"/>
  <c r="X165" i="7"/>
  <c r="Q868" i="21"/>
  <c r="P868" i="21"/>
  <c r="N869" i="21"/>
  <c r="O869" i="21"/>
  <c r="K869" i="21"/>
  <c r="F869" i="21"/>
  <c r="W869" i="21" s="1"/>
  <c r="H72" i="12"/>
  <c r="F73" i="12" s="1"/>
  <c r="P73" i="12"/>
  <c r="W165" i="7" l="1"/>
  <c r="I165" i="7"/>
  <c r="H166" i="7" s="1"/>
  <c r="V166" i="7" s="1"/>
  <c r="Q166" i="7"/>
  <c r="T166" i="7"/>
  <c r="U166" i="7" s="1"/>
  <c r="X166" i="7"/>
  <c r="L166" i="7"/>
  <c r="K166" i="7" s="1"/>
  <c r="Q869" i="21"/>
  <c r="P869" i="21"/>
  <c r="M868" i="21"/>
  <c r="J868" i="21" s="1"/>
  <c r="I868" i="21" s="1"/>
  <c r="H869" i="21" s="1"/>
  <c r="G870" i="21" s="1"/>
  <c r="L870" i="21" s="1"/>
  <c r="R868" i="21"/>
  <c r="S868" i="21" s="1"/>
  <c r="J166" i="7" l="1"/>
  <c r="I166" i="7" s="1"/>
  <c r="W166" i="7"/>
  <c r="Y166" i="7"/>
  <c r="F167" i="7"/>
  <c r="K870" i="21"/>
  <c r="N870" i="21"/>
  <c r="F870" i="21"/>
  <c r="W870" i="21" s="1"/>
  <c r="O870" i="21"/>
  <c r="M869" i="21"/>
  <c r="J869" i="21" s="1"/>
  <c r="I869" i="21" s="1"/>
  <c r="H870" i="21" s="1"/>
  <c r="G871" i="21" s="1"/>
  <c r="L871" i="21" s="1"/>
  <c r="R869" i="21"/>
  <c r="S869" i="21" s="1"/>
  <c r="W73" i="12"/>
  <c r="Q73" i="12"/>
  <c r="O73" i="12" s="1"/>
  <c r="N73" i="12" s="1"/>
  <c r="G73" i="12"/>
  <c r="X73" i="12"/>
  <c r="N167" i="7" l="1"/>
  <c r="O167" i="7"/>
  <c r="G167" i="7"/>
  <c r="H167" i="7"/>
  <c r="F168" i="7" s="1"/>
  <c r="F871" i="21"/>
  <c r="W871" i="21" s="1"/>
  <c r="K871" i="21"/>
  <c r="O871" i="21"/>
  <c r="N871" i="21"/>
  <c r="P870" i="21"/>
  <c r="Q870" i="21"/>
  <c r="V73" i="12"/>
  <c r="AA73" i="12"/>
  <c r="AB73" i="12" s="1"/>
  <c r="Y73" i="12"/>
  <c r="N168" i="7" l="1"/>
  <c r="O168" i="7"/>
  <c r="G168" i="7"/>
  <c r="V167" i="7"/>
  <c r="Y167" i="7"/>
  <c r="M167" i="7"/>
  <c r="P167" i="7"/>
  <c r="R167" i="7"/>
  <c r="S167" i="7" s="1"/>
  <c r="M870" i="21"/>
  <c r="J870" i="21" s="1"/>
  <c r="I870" i="21" s="1"/>
  <c r="H871" i="21" s="1"/>
  <c r="G872" i="21" s="1"/>
  <c r="L872" i="21" s="1"/>
  <c r="R870" i="21"/>
  <c r="S870" i="21" s="1"/>
  <c r="Q871" i="21"/>
  <c r="P871" i="21"/>
  <c r="AC73" i="12"/>
  <c r="AD73" i="12" s="1"/>
  <c r="Z73" i="12"/>
  <c r="U73" i="12"/>
  <c r="T73" i="12" s="1"/>
  <c r="S73" i="12" s="1"/>
  <c r="L167" i="7" l="1"/>
  <c r="K167" i="7" s="1"/>
  <c r="X167" i="7"/>
  <c r="Q167" i="7"/>
  <c r="T167" i="7"/>
  <c r="U167" i="7" s="1"/>
  <c r="M168" i="7"/>
  <c r="P168" i="7"/>
  <c r="R168" i="7"/>
  <c r="S168" i="7" s="1"/>
  <c r="N872" i="21"/>
  <c r="F872" i="21"/>
  <c r="W872" i="21" s="1"/>
  <c r="O872" i="21"/>
  <c r="K872" i="21"/>
  <c r="M871" i="21"/>
  <c r="J871" i="21" s="1"/>
  <c r="I871" i="21" s="1"/>
  <c r="H872" i="21" s="1"/>
  <c r="G873" i="21" s="1"/>
  <c r="L873" i="21" s="1"/>
  <c r="R871" i="21"/>
  <c r="S871" i="21" s="1"/>
  <c r="AE73" i="12"/>
  <c r="J167" i="7" l="1"/>
  <c r="I167" i="7" s="1"/>
  <c r="H168" i="7" s="1"/>
  <c r="V168" i="7" s="1"/>
  <c r="X168" i="7"/>
  <c r="L168" i="7"/>
  <c r="K168" i="7" s="1"/>
  <c r="T168" i="7"/>
  <c r="U168" i="7" s="1"/>
  <c r="Q168" i="7"/>
  <c r="W167" i="7"/>
  <c r="O873" i="21"/>
  <c r="K873" i="21"/>
  <c r="N873" i="21"/>
  <c r="F873" i="21"/>
  <c r="W873" i="21" s="1"/>
  <c r="Q872" i="21"/>
  <c r="P872" i="21"/>
  <c r="M73" i="12"/>
  <c r="L73" i="12" s="1"/>
  <c r="K73" i="12" s="1"/>
  <c r="J168" i="7" l="1"/>
  <c r="I168" i="7" s="1"/>
  <c r="Y168" i="7"/>
  <c r="F169" i="7"/>
  <c r="W168" i="7"/>
  <c r="M872" i="21"/>
  <c r="J872" i="21" s="1"/>
  <c r="I872" i="21" s="1"/>
  <c r="H873" i="21" s="1"/>
  <c r="G874" i="21" s="1"/>
  <c r="L874" i="21" s="1"/>
  <c r="R872" i="21"/>
  <c r="S872" i="21" s="1"/>
  <c r="Q873" i="21"/>
  <c r="P873" i="21"/>
  <c r="H73" i="12"/>
  <c r="F74" i="12" s="1"/>
  <c r="P74" i="12"/>
  <c r="H169" i="7" l="1"/>
  <c r="Y169" i="7" s="1"/>
  <c r="O169" i="7"/>
  <c r="N169" i="7"/>
  <c r="G169" i="7"/>
  <c r="F874" i="21"/>
  <c r="W874" i="21" s="1"/>
  <c r="O874" i="21"/>
  <c r="N874" i="21"/>
  <c r="K874" i="21"/>
  <c r="M873" i="21"/>
  <c r="J873" i="21" s="1"/>
  <c r="I873" i="21" s="1"/>
  <c r="H874" i="21" s="1"/>
  <c r="G875" i="21" s="1"/>
  <c r="L875" i="21" s="1"/>
  <c r="R873" i="21"/>
  <c r="S873" i="21" s="1"/>
  <c r="F170" i="7" l="1"/>
  <c r="N170" i="7" s="1"/>
  <c r="V169" i="7"/>
  <c r="P169" i="7"/>
  <c r="R169" i="7"/>
  <c r="S169" i="7" s="1"/>
  <c r="M169" i="7"/>
  <c r="O875" i="21"/>
  <c r="K875" i="21"/>
  <c r="N875" i="21"/>
  <c r="F875" i="21"/>
  <c r="W875" i="21" s="1"/>
  <c r="Q874" i="21"/>
  <c r="P874" i="21"/>
  <c r="G74" i="12"/>
  <c r="X74" i="12"/>
  <c r="Q74" i="12"/>
  <c r="O74" i="12" s="1"/>
  <c r="N74" i="12" s="1"/>
  <c r="W74" i="12"/>
  <c r="G170" i="7" l="1"/>
  <c r="O170" i="7"/>
  <c r="P170" i="7" s="1"/>
  <c r="L169" i="7"/>
  <c r="K169" i="7" s="1"/>
  <c r="X169" i="7"/>
  <c r="Q169" i="7"/>
  <c r="T169" i="7"/>
  <c r="U169" i="7" s="1"/>
  <c r="M874" i="21"/>
  <c r="J874" i="21" s="1"/>
  <c r="I874" i="21" s="1"/>
  <c r="H875" i="21" s="1"/>
  <c r="G876" i="21" s="1"/>
  <c r="L876" i="21" s="1"/>
  <c r="R874" i="21"/>
  <c r="S874" i="21" s="1"/>
  <c r="Q875" i="21"/>
  <c r="P875" i="21"/>
  <c r="V74" i="12"/>
  <c r="AA74" i="12"/>
  <c r="AB74" i="12" s="1"/>
  <c r="Y74" i="12"/>
  <c r="R170" i="7" l="1"/>
  <c r="S170" i="7" s="1"/>
  <c r="M170" i="7"/>
  <c r="X170" i="7" s="1"/>
  <c r="J169" i="7"/>
  <c r="I169" i="7" s="1"/>
  <c r="H170" i="7" s="1"/>
  <c r="V170" i="7" s="1"/>
  <c r="Q170" i="7"/>
  <c r="W169" i="7"/>
  <c r="M875" i="21"/>
  <c r="J875" i="21" s="1"/>
  <c r="I875" i="21" s="1"/>
  <c r="H876" i="21" s="1"/>
  <c r="G877" i="21" s="1"/>
  <c r="L877" i="21" s="1"/>
  <c r="R875" i="21"/>
  <c r="S875" i="21" s="1"/>
  <c r="O876" i="21"/>
  <c r="K876" i="21"/>
  <c r="F876" i="21"/>
  <c r="W876" i="21" s="1"/>
  <c r="N876" i="21"/>
  <c r="U74" i="12"/>
  <c r="T74" i="12" s="1"/>
  <c r="Z74" i="12"/>
  <c r="AC74" i="12"/>
  <c r="AD74" i="12" s="1"/>
  <c r="S74" i="12" l="1"/>
  <c r="T170" i="7"/>
  <c r="U170" i="7" s="1"/>
  <c r="L170" i="7"/>
  <c r="K170" i="7" s="1"/>
  <c r="W170" i="7" s="1"/>
  <c r="Y170" i="7"/>
  <c r="F171" i="7"/>
  <c r="Q876" i="21"/>
  <c r="P876" i="21"/>
  <c r="F877" i="21"/>
  <c r="W877" i="21" s="1"/>
  <c r="K877" i="21"/>
  <c r="O877" i="21"/>
  <c r="N877" i="21"/>
  <c r="AE74" i="12"/>
  <c r="J170" i="7" l="1"/>
  <c r="I170" i="7" s="1"/>
  <c r="H171" i="7" s="1"/>
  <c r="F172" i="7" s="1"/>
  <c r="N171" i="7"/>
  <c r="G171" i="7"/>
  <c r="O171" i="7"/>
  <c r="P877" i="21"/>
  <c r="Q877" i="21"/>
  <c r="M876" i="21"/>
  <c r="J876" i="21" s="1"/>
  <c r="I876" i="21" s="1"/>
  <c r="H877" i="21" s="1"/>
  <c r="G878" i="21" s="1"/>
  <c r="L878" i="21" s="1"/>
  <c r="R876" i="21"/>
  <c r="S876" i="21" s="1"/>
  <c r="M74" i="12"/>
  <c r="L74" i="12" s="1"/>
  <c r="K74" i="12" s="1"/>
  <c r="Y171" i="7" l="1"/>
  <c r="V171" i="7"/>
  <c r="N172" i="7"/>
  <c r="G172" i="7"/>
  <c r="O172" i="7"/>
  <c r="P171" i="7"/>
  <c r="M171" i="7"/>
  <c r="R171" i="7"/>
  <c r="S171" i="7" s="1"/>
  <c r="K878" i="21"/>
  <c r="N878" i="21"/>
  <c r="F878" i="21"/>
  <c r="W878" i="21" s="1"/>
  <c r="O878" i="21"/>
  <c r="M877" i="21"/>
  <c r="J877" i="21" s="1"/>
  <c r="I877" i="21" s="1"/>
  <c r="H878" i="21" s="1"/>
  <c r="G879" i="21" s="1"/>
  <c r="L879" i="21" s="1"/>
  <c r="R877" i="21"/>
  <c r="S877" i="21" s="1"/>
  <c r="P75" i="12"/>
  <c r="H74" i="12"/>
  <c r="F75" i="12" s="1"/>
  <c r="X171" i="7" l="1"/>
  <c r="L171" i="7"/>
  <c r="K171" i="7" s="1"/>
  <c r="Q171" i="7"/>
  <c r="T171" i="7"/>
  <c r="U171" i="7" s="1"/>
  <c r="P172" i="7"/>
  <c r="R172" i="7"/>
  <c r="S172" i="7" s="1"/>
  <c r="M172" i="7"/>
  <c r="F879" i="21"/>
  <c r="W879" i="21" s="1"/>
  <c r="O879" i="21"/>
  <c r="K879" i="21"/>
  <c r="N879" i="21"/>
  <c r="Q878" i="21"/>
  <c r="P878" i="21"/>
  <c r="J171" i="7" l="1"/>
  <c r="I171" i="7" s="1"/>
  <c r="H172" i="7" s="1"/>
  <c r="V172" i="7" s="1"/>
  <c r="X172" i="7"/>
  <c r="L172" i="7"/>
  <c r="K172" i="7" s="1"/>
  <c r="T172" i="7"/>
  <c r="U172" i="7" s="1"/>
  <c r="Q172" i="7"/>
  <c r="W171" i="7"/>
  <c r="M878" i="21"/>
  <c r="J878" i="21" s="1"/>
  <c r="I878" i="21" s="1"/>
  <c r="H879" i="21" s="1"/>
  <c r="G880" i="21" s="1"/>
  <c r="L880" i="21" s="1"/>
  <c r="R878" i="21"/>
  <c r="S878" i="21" s="1"/>
  <c r="Q879" i="21"/>
  <c r="P879" i="21"/>
  <c r="G75" i="12"/>
  <c r="W75" i="12"/>
  <c r="X75" i="12"/>
  <c r="Q75" i="12"/>
  <c r="O75" i="12" s="1"/>
  <c r="N75" i="12" s="1"/>
  <c r="J172" i="7" l="1"/>
  <c r="I172" i="7" s="1"/>
  <c r="Y172" i="7"/>
  <c r="F173" i="7"/>
  <c r="W172" i="7"/>
  <c r="M879" i="21"/>
  <c r="J879" i="21" s="1"/>
  <c r="I879" i="21" s="1"/>
  <c r="H880" i="21" s="1"/>
  <c r="G881" i="21" s="1"/>
  <c r="L881" i="21" s="1"/>
  <c r="R879" i="21"/>
  <c r="S879" i="21" s="1"/>
  <c r="K880" i="21"/>
  <c r="N880" i="21"/>
  <c r="O880" i="21"/>
  <c r="F880" i="21"/>
  <c r="W880" i="21" s="1"/>
  <c r="Y75" i="12"/>
  <c r="V75" i="12"/>
  <c r="AA75" i="12"/>
  <c r="AB75" i="12" s="1"/>
  <c r="H173" i="7" l="1"/>
  <c r="Y173" i="7" s="1"/>
  <c r="N173" i="7"/>
  <c r="G173" i="7"/>
  <c r="O173" i="7"/>
  <c r="V173" i="7"/>
  <c r="O881" i="21"/>
  <c r="K881" i="21"/>
  <c r="F881" i="21"/>
  <c r="W881" i="21" s="1"/>
  <c r="N881" i="21"/>
  <c r="P880" i="21"/>
  <c r="Q880" i="21"/>
  <c r="U75" i="12"/>
  <c r="T75" i="12" s="1"/>
  <c r="Z75" i="12"/>
  <c r="AC75" i="12"/>
  <c r="AD75" i="12" s="1"/>
  <c r="S75" i="12" l="1"/>
  <c r="F174" i="7"/>
  <c r="N174" i="7" s="1"/>
  <c r="P173" i="7"/>
  <c r="R173" i="7"/>
  <c r="S173" i="7" s="1"/>
  <c r="M173" i="7"/>
  <c r="G174" i="7"/>
  <c r="O174" i="7"/>
  <c r="Q881" i="21"/>
  <c r="P881" i="21"/>
  <c r="M880" i="21"/>
  <c r="J880" i="21" s="1"/>
  <c r="I880" i="21" s="1"/>
  <c r="H881" i="21" s="1"/>
  <c r="G882" i="21" s="1"/>
  <c r="L882" i="21" s="1"/>
  <c r="R880" i="21"/>
  <c r="S880" i="21" s="1"/>
  <c r="AE75" i="12"/>
  <c r="P174" i="7" l="1"/>
  <c r="M174" i="7"/>
  <c r="R174" i="7"/>
  <c r="S174" i="7" s="1"/>
  <c r="L173" i="7"/>
  <c r="K173" i="7" s="1"/>
  <c r="X173" i="7"/>
  <c r="T173" i="7"/>
  <c r="U173" i="7" s="1"/>
  <c r="Q173" i="7"/>
  <c r="M881" i="21"/>
  <c r="J881" i="21" s="1"/>
  <c r="I881" i="21" s="1"/>
  <c r="H882" i="21" s="1"/>
  <c r="G883" i="21" s="1"/>
  <c r="L883" i="21" s="1"/>
  <c r="R881" i="21"/>
  <c r="S881" i="21" s="1"/>
  <c r="N882" i="21"/>
  <c r="O882" i="21"/>
  <c r="F882" i="21"/>
  <c r="W882" i="21" s="1"/>
  <c r="K882" i="21"/>
  <c r="M75" i="12"/>
  <c r="L75" i="12" s="1"/>
  <c r="K75" i="12" s="1"/>
  <c r="J173" i="7" l="1"/>
  <c r="I173" i="7" s="1"/>
  <c r="H174" i="7" s="1"/>
  <c r="V174" i="7" s="1"/>
  <c r="W173" i="7"/>
  <c r="L174" i="7"/>
  <c r="K174" i="7" s="1"/>
  <c r="X174" i="7"/>
  <c r="T174" i="7"/>
  <c r="U174" i="7" s="1"/>
  <c r="Q174" i="7"/>
  <c r="Q882" i="21"/>
  <c r="P882" i="21"/>
  <c r="O883" i="21"/>
  <c r="K883" i="21"/>
  <c r="F883" i="21"/>
  <c r="W883" i="21" s="1"/>
  <c r="N883" i="21"/>
  <c r="H75" i="12"/>
  <c r="F76" i="12" s="1"/>
  <c r="P76" i="12"/>
  <c r="J174" i="7" l="1"/>
  <c r="I174" i="7" s="1"/>
  <c r="W174" i="7"/>
  <c r="Y174" i="7"/>
  <c r="F175" i="7"/>
  <c r="P883" i="21"/>
  <c r="Q883" i="21"/>
  <c r="M882" i="21"/>
  <c r="J882" i="21" s="1"/>
  <c r="I882" i="21" s="1"/>
  <c r="H883" i="21" s="1"/>
  <c r="G884" i="21" s="1"/>
  <c r="L884" i="21" s="1"/>
  <c r="R882" i="21"/>
  <c r="S882" i="21" s="1"/>
  <c r="G175" i="7" l="1"/>
  <c r="H175" i="7"/>
  <c r="Y175" i="7" s="1"/>
  <c r="O175" i="7"/>
  <c r="N175" i="7"/>
  <c r="O884" i="21"/>
  <c r="K884" i="21"/>
  <c r="F884" i="21"/>
  <c r="W884" i="21" s="1"/>
  <c r="N884" i="21"/>
  <c r="M883" i="21"/>
  <c r="J883" i="21" s="1"/>
  <c r="I883" i="21" s="1"/>
  <c r="H884" i="21" s="1"/>
  <c r="G885" i="21" s="1"/>
  <c r="L885" i="21" s="1"/>
  <c r="R883" i="21"/>
  <c r="S883" i="21" s="1"/>
  <c r="Q76" i="12"/>
  <c r="O76" i="12" s="1"/>
  <c r="N76" i="12" s="1"/>
  <c r="G76" i="12"/>
  <c r="W76" i="12"/>
  <c r="X76" i="12"/>
  <c r="V175" i="7" l="1"/>
  <c r="F176" i="7"/>
  <c r="O176" i="7" s="1"/>
  <c r="M175" i="7"/>
  <c r="P175" i="7"/>
  <c r="R175" i="7"/>
  <c r="S175" i="7" s="1"/>
  <c r="K885" i="21"/>
  <c r="O885" i="21"/>
  <c r="N885" i="21"/>
  <c r="F885" i="21"/>
  <c r="W885" i="21" s="1"/>
  <c r="Q884" i="21"/>
  <c r="P884" i="21"/>
  <c r="Y76" i="12"/>
  <c r="AA76" i="12"/>
  <c r="AB76" i="12" s="1"/>
  <c r="V76" i="12"/>
  <c r="N176" i="7" l="1"/>
  <c r="P176" i="7" s="1"/>
  <c r="G176" i="7"/>
  <c r="Q175" i="7"/>
  <c r="T175" i="7"/>
  <c r="U175" i="7" s="1"/>
  <c r="L175" i="7"/>
  <c r="K175" i="7" s="1"/>
  <c r="X175" i="7"/>
  <c r="M884" i="21"/>
  <c r="J884" i="21" s="1"/>
  <c r="I884" i="21" s="1"/>
  <c r="H885" i="21" s="1"/>
  <c r="G886" i="21" s="1"/>
  <c r="L886" i="21" s="1"/>
  <c r="R884" i="21"/>
  <c r="S884" i="21" s="1"/>
  <c r="Q885" i="21"/>
  <c r="P885" i="21"/>
  <c r="U76" i="12"/>
  <c r="T76" i="12" s="1"/>
  <c r="Z76" i="12"/>
  <c r="AC76" i="12"/>
  <c r="AD76" i="12" s="1"/>
  <c r="S76" i="12" l="1"/>
  <c r="M176" i="7"/>
  <c r="X176" i="7" s="1"/>
  <c r="R176" i="7"/>
  <c r="S176" i="7" s="1"/>
  <c r="J175" i="7"/>
  <c r="I175" i="7" s="1"/>
  <c r="H176" i="7" s="1"/>
  <c r="V176" i="7" s="1"/>
  <c r="W175" i="7"/>
  <c r="Q176" i="7"/>
  <c r="M885" i="21"/>
  <c r="J885" i="21" s="1"/>
  <c r="I885" i="21" s="1"/>
  <c r="H886" i="21" s="1"/>
  <c r="G887" i="21" s="1"/>
  <c r="L887" i="21" s="1"/>
  <c r="R885" i="21"/>
  <c r="S885" i="21" s="1"/>
  <c r="F886" i="21"/>
  <c r="W886" i="21" s="1"/>
  <c r="O886" i="21"/>
  <c r="K886" i="21"/>
  <c r="N886" i="21"/>
  <c r="AE76" i="12"/>
  <c r="T176" i="7" l="1"/>
  <c r="U176" i="7" s="1"/>
  <c r="L176" i="7"/>
  <c r="K176" i="7" s="1"/>
  <c r="Y176" i="7"/>
  <c r="F177" i="7"/>
  <c r="Q886" i="21"/>
  <c r="P886" i="21"/>
  <c r="K887" i="21"/>
  <c r="O887" i="21"/>
  <c r="F887" i="21"/>
  <c r="W887" i="21" s="1"/>
  <c r="N887" i="21"/>
  <c r="M76" i="12"/>
  <c r="L76" i="12" s="1"/>
  <c r="K76" i="12" s="1"/>
  <c r="J176" i="7" l="1"/>
  <c r="I176" i="7" s="1"/>
  <c r="H177" i="7" s="1"/>
  <c r="W176" i="7"/>
  <c r="G177" i="7"/>
  <c r="N177" i="7"/>
  <c r="O177" i="7"/>
  <c r="Q887" i="21"/>
  <c r="P887" i="21"/>
  <c r="M886" i="21"/>
  <c r="J886" i="21" s="1"/>
  <c r="I886" i="21" s="1"/>
  <c r="H887" i="21" s="1"/>
  <c r="G888" i="21" s="1"/>
  <c r="L888" i="21" s="1"/>
  <c r="R886" i="21"/>
  <c r="S886" i="21" s="1"/>
  <c r="H76" i="12"/>
  <c r="F77" i="12" s="1"/>
  <c r="P77" i="12"/>
  <c r="Y177" i="7" l="1"/>
  <c r="V177" i="7"/>
  <c r="F178" i="7"/>
  <c r="N178" i="7" s="1"/>
  <c r="R177" i="7"/>
  <c r="S177" i="7" s="1"/>
  <c r="M177" i="7"/>
  <c r="P177" i="7"/>
  <c r="K888" i="21"/>
  <c r="N888" i="21"/>
  <c r="F888" i="21"/>
  <c r="W888" i="21" s="1"/>
  <c r="O888" i="21"/>
  <c r="M887" i="21"/>
  <c r="J887" i="21" s="1"/>
  <c r="I887" i="21" s="1"/>
  <c r="H888" i="21" s="1"/>
  <c r="G889" i="21" s="1"/>
  <c r="L889" i="21" s="1"/>
  <c r="R887" i="21"/>
  <c r="S887" i="21" s="1"/>
  <c r="O178" i="7" l="1"/>
  <c r="M178" i="7" s="1"/>
  <c r="G178" i="7"/>
  <c r="T177" i="7"/>
  <c r="U177" i="7" s="1"/>
  <c r="Q177" i="7"/>
  <c r="L177" i="7"/>
  <c r="K177" i="7" s="1"/>
  <c r="X177" i="7"/>
  <c r="K889" i="21"/>
  <c r="N889" i="21"/>
  <c r="F889" i="21"/>
  <c r="W889" i="21" s="1"/>
  <c r="O889" i="21"/>
  <c r="Q888" i="21"/>
  <c r="P888" i="21"/>
  <c r="Q77" i="12"/>
  <c r="O77" i="12" s="1"/>
  <c r="N77" i="12" s="1"/>
  <c r="G77" i="12"/>
  <c r="W77" i="12"/>
  <c r="X77" i="12"/>
  <c r="R178" i="7" l="1"/>
  <c r="S178" i="7" s="1"/>
  <c r="P178" i="7"/>
  <c r="Q178" i="7" s="1"/>
  <c r="J177" i="7"/>
  <c r="I177" i="7" s="1"/>
  <c r="H178" i="7" s="1"/>
  <c r="V178" i="7" s="1"/>
  <c r="X178" i="7"/>
  <c r="L178" i="7"/>
  <c r="K178" i="7" s="1"/>
  <c r="W177" i="7"/>
  <c r="M888" i="21"/>
  <c r="J888" i="21" s="1"/>
  <c r="I888" i="21" s="1"/>
  <c r="H889" i="21" s="1"/>
  <c r="G890" i="21" s="1"/>
  <c r="L890" i="21" s="1"/>
  <c r="R888" i="21"/>
  <c r="S888" i="21" s="1"/>
  <c r="P889" i="21"/>
  <c r="Q889" i="21"/>
  <c r="V77" i="12"/>
  <c r="Y77" i="12"/>
  <c r="AA77" i="12"/>
  <c r="AB77" i="12" s="1"/>
  <c r="T178" i="7" l="1"/>
  <c r="U178" i="7" s="1"/>
  <c r="Y178" i="7"/>
  <c r="F179" i="7"/>
  <c r="W178" i="7"/>
  <c r="M889" i="21"/>
  <c r="J889" i="21" s="1"/>
  <c r="I889" i="21" s="1"/>
  <c r="H890" i="21" s="1"/>
  <c r="G891" i="21" s="1"/>
  <c r="L891" i="21" s="1"/>
  <c r="R889" i="21"/>
  <c r="S889" i="21" s="1"/>
  <c r="K890" i="21"/>
  <c r="O890" i="21"/>
  <c r="N890" i="21"/>
  <c r="F890" i="21"/>
  <c r="W890" i="21" s="1"/>
  <c r="Z77" i="12"/>
  <c r="AC77" i="12"/>
  <c r="AD77" i="12" s="1"/>
  <c r="U77" i="12"/>
  <c r="T77" i="12" s="1"/>
  <c r="S77" i="12" s="1"/>
  <c r="J178" i="7" l="1"/>
  <c r="I178" i="7" s="1"/>
  <c r="H179" i="7" s="1"/>
  <c r="Y179" i="7" s="1"/>
  <c r="N179" i="7"/>
  <c r="O179" i="7"/>
  <c r="G179" i="7"/>
  <c r="P890" i="21"/>
  <c r="Q890" i="21"/>
  <c r="K891" i="21"/>
  <c r="O891" i="21"/>
  <c r="F891" i="21"/>
  <c r="W891" i="21" s="1"/>
  <c r="N891" i="21"/>
  <c r="AE77" i="12"/>
  <c r="V179" i="7" l="1"/>
  <c r="F180" i="7"/>
  <c r="N180" i="7" s="1"/>
  <c r="P179" i="7"/>
  <c r="R179" i="7"/>
  <c r="S179" i="7" s="1"/>
  <c r="M179" i="7"/>
  <c r="Q891" i="21"/>
  <c r="P891" i="21"/>
  <c r="M890" i="21"/>
  <c r="J890" i="21" s="1"/>
  <c r="I890" i="21" s="1"/>
  <c r="H891" i="21" s="1"/>
  <c r="G892" i="21" s="1"/>
  <c r="L892" i="21" s="1"/>
  <c r="R890" i="21"/>
  <c r="S890" i="21" s="1"/>
  <c r="M77" i="12"/>
  <c r="L77" i="12" s="1"/>
  <c r="K77" i="12" s="1"/>
  <c r="O180" i="7" l="1"/>
  <c r="R180" i="7" s="1"/>
  <c r="S180" i="7" s="1"/>
  <c r="G180" i="7"/>
  <c r="X179" i="7"/>
  <c r="L179" i="7"/>
  <c r="K179" i="7" s="1"/>
  <c r="T179" i="7"/>
  <c r="U179" i="7" s="1"/>
  <c r="Q179" i="7"/>
  <c r="O892" i="21"/>
  <c r="N892" i="21"/>
  <c r="F892" i="21"/>
  <c r="W892" i="21" s="1"/>
  <c r="K892" i="21"/>
  <c r="M891" i="21"/>
  <c r="J891" i="21" s="1"/>
  <c r="I891" i="21" s="1"/>
  <c r="H892" i="21" s="1"/>
  <c r="G893" i="21" s="1"/>
  <c r="L893" i="21" s="1"/>
  <c r="R891" i="21"/>
  <c r="S891" i="21" s="1"/>
  <c r="P78" i="12"/>
  <c r="H77" i="12"/>
  <c r="F78" i="12" s="1"/>
  <c r="M180" i="7" l="1"/>
  <c r="X180" i="7" s="1"/>
  <c r="P180" i="7"/>
  <c r="Q180" i="7" s="1"/>
  <c r="J179" i="7"/>
  <c r="I179" i="7" s="1"/>
  <c r="H180" i="7" s="1"/>
  <c r="V180" i="7" s="1"/>
  <c r="W179" i="7"/>
  <c r="K893" i="21"/>
  <c r="F893" i="21"/>
  <c r="W893" i="21" s="1"/>
  <c r="O893" i="21"/>
  <c r="N893" i="21"/>
  <c r="P892" i="21"/>
  <c r="Q892" i="21"/>
  <c r="T180" i="7" l="1"/>
  <c r="U180" i="7" s="1"/>
  <c r="L180" i="7"/>
  <c r="K180" i="7" s="1"/>
  <c r="W180" i="7" s="1"/>
  <c r="Y180" i="7"/>
  <c r="F181" i="7"/>
  <c r="M892" i="21"/>
  <c r="J892" i="21" s="1"/>
  <c r="I892" i="21" s="1"/>
  <c r="H893" i="21" s="1"/>
  <c r="G894" i="21" s="1"/>
  <c r="L894" i="21" s="1"/>
  <c r="R892" i="21"/>
  <c r="S892" i="21" s="1"/>
  <c r="Q893" i="21"/>
  <c r="P893" i="21"/>
  <c r="X78" i="12"/>
  <c r="Q78" i="12"/>
  <c r="O78" i="12" s="1"/>
  <c r="N78" i="12" s="1"/>
  <c r="W78" i="12"/>
  <c r="G78" i="12"/>
  <c r="J180" i="7" l="1"/>
  <c r="I180" i="7" s="1"/>
  <c r="H181" i="7" s="1"/>
  <c r="F182" i="7" s="1"/>
  <c r="N181" i="7"/>
  <c r="G181" i="7"/>
  <c r="O181" i="7"/>
  <c r="M893" i="21"/>
  <c r="J893" i="21" s="1"/>
  <c r="I893" i="21" s="1"/>
  <c r="H894" i="21" s="1"/>
  <c r="G895" i="21" s="1"/>
  <c r="L895" i="21" s="1"/>
  <c r="R893" i="21"/>
  <c r="S893" i="21" s="1"/>
  <c r="K894" i="21"/>
  <c r="N894" i="21"/>
  <c r="O894" i="21"/>
  <c r="F894" i="21"/>
  <c r="W894" i="21" s="1"/>
  <c r="AA78" i="12"/>
  <c r="AB78" i="12" s="1"/>
  <c r="Y78" i="12"/>
  <c r="V78" i="12"/>
  <c r="O182" i="7" l="1"/>
  <c r="N182" i="7"/>
  <c r="G182" i="7"/>
  <c r="V181" i="7"/>
  <c r="Y181" i="7"/>
  <c r="R181" i="7"/>
  <c r="S181" i="7" s="1"/>
  <c r="P181" i="7"/>
  <c r="M181" i="7"/>
  <c r="P894" i="21"/>
  <c r="Q894" i="21"/>
  <c r="N895" i="21"/>
  <c r="F895" i="21"/>
  <c r="W895" i="21" s="1"/>
  <c r="K895" i="21"/>
  <c r="O895" i="21"/>
  <c r="Z78" i="12"/>
  <c r="AC78" i="12"/>
  <c r="AD78" i="12" s="1"/>
  <c r="U78" i="12"/>
  <c r="T78" i="12" s="1"/>
  <c r="S78" i="12" l="1"/>
  <c r="L181" i="7"/>
  <c r="K181" i="7" s="1"/>
  <c r="X181" i="7"/>
  <c r="P182" i="7"/>
  <c r="M182" i="7"/>
  <c r="R182" i="7"/>
  <c r="S182" i="7" s="1"/>
  <c r="Q181" i="7"/>
  <c r="T181" i="7"/>
  <c r="U181" i="7" s="1"/>
  <c r="Q895" i="21"/>
  <c r="P895" i="21"/>
  <c r="M894" i="21"/>
  <c r="J894" i="21" s="1"/>
  <c r="I894" i="21" s="1"/>
  <c r="H895" i="21" s="1"/>
  <c r="G896" i="21" s="1"/>
  <c r="L896" i="21" s="1"/>
  <c r="R894" i="21"/>
  <c r="S894" i="21" s="1"/>
  <c r="AE78" i="12"/>
  <c r="J181" i="7" l="1"/>
  <c r="I181" i="7" s="1"/>
  <c r="H182" i="7" s="1"/>
  <c r="V182" i="7" s="1"/>
  <c r="X182" i="7"/>
  <c r="L182" i="7"/>
  <c r="K182" i="7" s="1"/>
  <c r="Q182" i="7"/>
  <c r="T182" i="7"/>
  <c r="U182" i="7" s="1"/>
  <c r="W181" i="7"/>
  <c r="F896" i="21"/>
  <c r="W896" i="21" s="1"/>
  <c r="K896" i="21"/>
  <c r="O896" i="21"/>
  <c r="N896" i="21"/>
  <c r="M895" i="21"/>
  <c r="J895" i="21" s="1"/>
  <c r="I895" i="21" s="1"/>
  <c r="H896" i="21" s="1"/>
  <c r="G897" i="21" s="1"/>
  <c r="L897" i="21" s="1"/>
  <c r="R895" i="21"/>
  <c r="S895" i="21" s="1"/>
  <c r="M78" i="12"/>
  <c r="L78" i="12" s="1"/>
  <c r="K78" i="12" s="1"/>
  <c r="J182" i="7" l="1"/>
  <c r="I182" i="7" s="1"/>
  <c r="W182" i="7"/>
  <c r="Y182" i="7"/>
  <c r="F183" i="7"/>
  <c r="O897" i="21"/>
  <c r="F897" i="21"/>
  <c r="W897" i="21" s="1"/>
  <c r="K897" i="21"/>
  <c r="N897" i="21"/>
  <c r="Q896" i="21"/>
  <c r="P896" i="21"/>
  <c r="H78" i="12"/>
  <c r="F79" i="12" s="1"/>
  <c r="P79" i="12"/>
  <c r="N183" i="7" l="1"/>
  <c r="G183" i="7"/>
  <c r="O183" i="7"/>
  <c r="H183" i="7"/>
  <c r="Y183" i="7" s="1"/>
  <c r="M896" i="21"/>
  <c r="J896" i="21" s="1"/>
  <c r="I896" i="21" s="1"/>
  <c r="H897" i="21" s="1"/>
  <c r="G898" i="21" s="1"/>
  <c r="L898" i="21" s="1"/>
  <c r="R896" i="21"/>
  <c r="S896" i="21" s="1"/>
  <c r="Q897" i="21"/>
  <c r="P897" i="21"/>
  <c r="V183" i="7" l="1"/>
  <c r="F184" i="7"/>
  <c r="M183" i="7"/>
  <c r="R183" i="7"/>
  <c r="S183" i="7" s="1"/>
  <c r="P183" i="7"/>
  <c r="M897" i="21"/>
  <c r="J897" i="21" s="1"/>
  <c r="I897" i="21" s="1"/>
  <c r="H898" i="21" s="1"/>
  <c r="G899" i="21" s="1"/>
  <c r="L899" i="21" s="1"/>
  <c r="R897" i="21"/>
  <c r="S897" i="21" s="1"/>
  <c r="N898" i="21"/>
  <c r="F898" i="21"/>
  <c r="W898" i="21" s="1"/>
  <c r="O898" i="21"/>
  <c r="K898" i="21"/>
  <c r="W79" i="12"/>
  <c r="G79" i="12"/>
  <c r="X79" i="12"/>
  <c r="Q79" i="12"/>
  <c r="O79" i="12" s="1"/>
  <c r="N79" i="12" s="1"/>
  <c r="T183" i="7" l="1"/>
  <c r="U183" i="7" s="1"/>
  <c r="Q183" i="7"/>
  <c r="X183" i="7"/>
  <c r="L183" i="7"/>
  <c r="K183" i="7" s="1"/>
  <c r="G184" i="7"/>
  <c r="N184" i="7"/>
  <c r="O184" i="7"/>
  <c r="F899" i="21"/>
  <c r="W899" i="21" s="1"/>
  <c r="K899" i="21"/>
  <c r="N899" i="21"/>
  <c r="O899" i="21"/>
  <c r="Q898" i="21"/>
  <c r="P898" i="21"/>
  <c r="V79" i="12"/>
  <c r="Y79" i="12"/>
  <c r="AA79" i="12"/>
  <c r="AB79" i="12" s="1"/>
  <c r="J183" i="7" l="1"/>
  <c r="I183" i="7" s="1"/>
  <c r="H184" i="7" s="1"/>
  <c r="V184" i="7" s="1"/>
  <c r="P184" i="7"/>
  <c r="M184" i="7"/>
  <c r="R184" i="7"/>
  <c r="S184" i="7" s="1"/>
  <c r="W183" i="7"/>
  <c r="M898" i="21"/>
  <c r="J898" i="21" s="1"/>
  <c r="I898" i="21" s="1"/>
  <c r="H899" i="21" s="1"/>
  <c r="G900" i="21" s="1"/>
  <c r="L900" i="21" s="1"/>
  <c r="R898" i="21"/>
  <c r="S898" i="21" s="1"/>
  <c r="P899" i="21"/>
  <c r="Q899" i="21"/>
  <c r="Z79" i="12"/>
  <c r="AC79" i="12"/>
  <c r="AD79" i="12" s="1"/>
  <c r="U79" i="12"/>
  <c r="T79" i="12" s="1"/>
  <c r="S79" i="12" s="1"/>
  <c r="Y184" i="7" l="1"/>
  <c r="F185" i="7"/>
  <c r="X184" i="7"/>
  <c r="L184" i="7"/>
  <c r="K184" i="7" s="1"/>
  <c r="Q184" i="7"/>
  <c r="T184" i="7"/>
  <c r="U184" i="7" s="1"/>
  <c r="M899" i="21"/>
  <c r="J899" i="21" s="1"/>
  <c r="I899" i="21" s="1"/>
  <c r="H900" i="21" s="1"/>
  <c r="G901" i="21" s="1"/>
  <c r="L901" i="21" s="1"/>
  <c r="R899" i="21"/>
  <c r="S899" i="21" s="1"/>
  <c r="O900" i="21"/>
  <c r="N900" i="21"/>
  <c r="K900" i="21"/>
  <c r="F900" i="21"/>
  <c r="W900" i="21" s="1"/>
  <c r="AE79" i="12"/>
  <c r="J184" i="7" l="1"/>
  <c r="O185" i="7"/>
  <c r="N185" i="7"/>
  <c r="G185" i="7"/>
  <c r="I184" i="7"/>
  <c r="H185" i="7" s="1"/>
  <c r="W184" i="7"/>
  <c r="P900" i="21"/>
  <c r="Q900" i="21"/>
  <c r="O901" i="21"/>
  <c r="K901" i="21"/>
  <c r="N901" i="21"/>
  <c r="F901" i="21"/>
  <c r="W901" i="21" s="1"/>
  <c r="M79" i="12"/>
  <c r="L79" i="12" s="1"/>
  <c r="K79" i="12" s="1"/>
  <c r="Y185" i="7" l="1"/>
  <c r="V185" i="7"/>
  <c r="F186" i="7"/>
  <c r="G186" i="7" s="1"/>
  <c r="P185" i="7"/>
  <c r="R185" i="7"/>
  <c r="S185" i="7" s="1"/>
  <c r="M185" i="7"/>
  <c r="M900" i="21"/>
  <c r="J900" i="21" s="1"/>
  <c r="I900" i="21" s="1"/>
  <c r="H901" i="21" s="1"/>
  <c r="G902" i="21" s="1"/>
  <c r="L902" i="21" s="1"/>
  <c r="R900" i="21"/>
  <c r="S900" i="21" s="1"/>
  <c r="P901" i="21"/>
  <c r="Q901" i="21"/>
  <c r="H79" i="12"/>
  <c r="F80" i="12" s="1"/>
  <c r="P80" i="12"/>
  <c r="N186" i="7" l="1"/>
  <c r="O186" i="7"/>
  <c r="X185" i="7"/>
  <c r="L185" i="7"/>
  <c r="K185" i="7" s="1"/>
  <c r="T185" i="7"/>
  <c r="U185" i="7" s="1"/>
  <c r="Q185" i="7"/>
  <c r="M901" i="21"/>
  <c r="J901" i="21" s="1"/>
  <c r="I901" i="21" s="1"/>
  <c r="H902" i="21" s="1"/>
  <c r="G903" i="21" s="1"/>
  <c r="L903" i="21" s="1"/>
  <c r="R901" i="21"/>
  <c r="S901" i="21" s="1"/>
  <c r="K902" i="21"/>
  <c r="N902" i="21"/>
  <c r="O902" i="21"/>
  <c r="F902" i="21"/>
  <c r="W902" i="21" s="1"/>
  <c r="J185" i="7" l="1"/>
  <c r="M186" i="7"/>
  <c r="L186" i="7" s="1"/>
  <c r="K186" i="7" s="1"/>
  <c r="P186" i="7"/>
  <c r="Q186" i="7" s="1"/>
  <c r="R186" i="7"/>
  <c r="S186" i="7" s="1"/>
  <c r="W185" i="7"/>
  <c r="I185" i="7"/>
  <c r="H186" i="7" s="1"/>
  <c r="V186" i="7" s="1"/>
  <c r="Q902" i="21"/>
  <c r="P902" i="21"/>
  <c r="O903" i="21"/>
  <c r="N903" i="21"/>
  <c r="K903" i="21"/>
  <c r="F903" i="21"/>
  <c r="W903" i="21" s="1"/>
  <c r="W80" i="12"/>
  <c r="X80" i="12"/>
  <c r="G80" i="12"/>
  <c r="Q80" i="12"/>
  <c r="O80" i="12" s="1"/>
  <c r="N80" i="12" s="1"/>
  <c r="T186" i="7" l="1"/>
  <c r="U186" i="7" s="1"/>
  <c r="X186" i="7"/>
  <c r="W186" i="7"/>
  <c r="Y186" i="7"/>
  <c r="F187" i="7"/>
  <c r="P903" i="21"/>
  <c r="Q903" i="21"/>
  <c r="M902" i="21"/>
  <c r="J902" i="21" s="1"/>
  <c r="I902" i="21" s="1"/>
  <c r="H903" i="21" s="1"/>
  <c r="G904" i="21" s="1"/>
  <c r="L904" i="21" s="1"/>
  <c r="R902" i="21"/>
  <c r="S902" i="21" s="1"/>
  <c r="V80" i="12"/>
  <c r="AA80" i="12"/>
  <c r="AB80" i="12" s="1"/>
  <c r="Y80" i="12"/>
  <c r="J186" i="7" l="1"/>
  <c r="I186" i="7" s="1"/>
  <c r="H187" i="7" s="1"/>
  <c r="G187" i="7"/>
  <c r="N187" i="7"/>
  <c r="O187" i="7"/>
  <c r="O904" i="21"/>
  <c r="F904" i="21"/>
  <c r="W904" i="21" s="1"/>
  <c r="N904" i="21"/>
  <c r="K904" i="21"/>
  <c r="M903" i="21"/>
  <c r="J903" i="21" s="1"/>
  <c r="I903" i="21" s="1"/>
  <c r="H904" i="21" s="1"/>
  <c r="G905" i="21" s="1"/>
  <c r="L905" i="21" s="1"/>
  <c r="R903" i="21"/>
  <c r="S903" i="21" s="1"/>
  <c r="U80" i="12"/>
  <c r="T80" i="12" s="1"/>
  <c r="Z80" i="12"/>
  <c r="AC80" i="12"/>
  <c r="AD80" i="12" s="1"/>
  <c r="S80" i="12" l="1"/>
  <c r="Y187" i="7"/>
  <c r="V187" i="7"/>
  <c r="F188" i="7"/>
  <c r="N188" i="7" s="1"/>
  <c r="M187" i="7"/>
  <c r="P187" i="7"/>
  <c r="R187" i="7"/>
  <c r="S187" i="7" s="1"/>
  <c r="N905" i="21"/>
  <c r="K905" i="21"/>
  <c r="O905" i="21"/>
  <c r="F905" i="21"/>
  <c r="W905" i="21" s="1"/>
  <c r="P904" i="21"/>
  <c r="Q904" i="21"/>
  <c r="AE80" i="12"/>
  <c r="O188" i="7" l="1"/>
  <c r="R188" i="7" s="1"/>
  <c r="S188" i="7" s="1"/>
  <c r="G188" i="7"/>
  <c r="X187" i="7"/>
  <c r="L187" i="7"/>
  <c r="K187" i="7" s="1"/>
  <c r="Q187" i="7"/>
  <c r="T187" i="7"/>
  <c r="U187" i="7" s="1"/>
  <c r="Q905" i="21"/>
  <c r="P905" i="21"/>
  <c r="M904" i="21"/>
  <c r="J904" i="21" s="1"/>
  <c r="I904" i="21" s="1"/>
  <c r="H905" i="21" s="1"/>
  <c r="G906" i="21" s="1"/>
  <c r="L906" i="21" s="1"/>
  <c r="R904" i="21"/>
  <c r="S904" i="21" s="1"/>
  <c r="M80" i="12"/>
  <c r="L80" i="12" s="1"/>
  <c r="K80" i="12" s="1"/>
  <c r="M188" i="7" l="1"/>
  <c r="X188" i="7" s="1"/>
  <c r="P188" i="7"/>
  <c r="T188" i="7" s="1"/>
  <c r="U188" i="7" s="1"/>
  <c r="J187" i="7"/>
  <c r="I187" i="7" s="1"/>
  <c r="H188" i="7" s="1"/>
  <c r="V188" i="7" s="1"/>
  <c r="W187" i="7"/>
  <c r="N906" i="21"/>
  <c r="K906" i="21"/>
  <c r="O906" i="21"/>
  <c r="F906" i="21"/>
  <c r="W906" i="21" s="1"/>
  <c r="M905" i="21"/>
  <c r="J905" i="21" s="1"/>
  <c r="I905" i="21" s="1"/>
  <c r="H906" i="21" s="1"/>
  <c r="G907" i="21" s="1"/>
  <c r="L907" i="21" s="1"/>
  <c r="R905" i="21"/>
  <c r="S905" i="21" s="1"/>
  <c r="P81" i="12"/>
  <c r="H80" i="12"/>
  <c r="F81" i="12" s="1"/>
  <c r="Q188" i="7" l="1"/>
  <c r="L188" i="7"/>
  <c r="K188" i="7" s="1"/>
  <c r="J188" i="7" s="1"/>
  <c r="I188" i="7" s="1"/>
  <c r="Y188" i="7"/>
  <c r="F189" i="7"/>
  <c r="Q906" i="21"/>
  <c r="P906" i="21"/>
  <c r="N907" i="21"/>
  <c r="K907" i="21"/>
  <c r="O907" i="21"/>
  <c r="F907" i="21"/>
  <c r="W907" i="21" s="1"/>
  <c r="W188" i="7" l="1"/>
  <c r="H189" i="7"/>
  <c r="F190" i="7" s="1"/>
  <c r="V189" i="7"/>
  <c r="O189" i="7"/>
  <c r="N189" i="7"/>
  <c r="G189" i="7"/>
  <c r="Q907" i="21"/>
  <c r="P907" i="21"/>
  <c r="M906" i="21"/>
  <c r="J906" i="21" s="1"/>
  <c r="I906" i="21" s="1"/>
  <c r="H907" i="21" s="1"/>
  <c r="G908" i="21" s="1"/>
  <c r="L908" i="21" s="1"/>
  <c r="R906" i="21"/>
  <c r="S906" i="21" s="1"/>
  <c r="W81" i="12"/>
  <c r="Q81" i="12"/>
  <c r="O81" i="12" s="1"/>
  <c r="N81" i="12" s="1"/>
  <c r="G81" i="12"/>
  <c r="X81" i="12"/>
  <c r="Y189" i="7" l="1"/>
  <c r="R189" i="7"/>
  <c r="S189" i="7" s="1"/>
  <c r="P189" i="7"/>
  <c r="M189" i="7"/>
  <c r="G190" i="7"/>
  <c r="N190" i="7"/>
  <c r="O190" i="7"/>
  <c r="K908" i="21"/>
  <c r="N908" i="21"/>
  <c r="O908" i="21"/>
  <c r="F908" i="21"/>
  <c r="W908" i="21" s="1"/>
  <c r="M907" i="21"/>
  <c r="J907" i="21" s="1"/>
  <c r="I907" i="21" s="1"/>
  <c r="H908" i="21" s="1"/>
  <c r="G909" i="21" s="1"/>
  <c r="L909" i="21" s="1"/>
  <c r="R907" i="21"/>
  <c r="S907" i="21" s="1"/>
  <c r="V81" i="12"/>
  <c r="AA81" i="12"/>
  <c r="AB81" i="12" s="1"/>
  <c r="Y81" i="12"/>
  <c r="R190" i="7" l="1"/>
  <c r="S190" i="7" s="1"/>
  <c r="P190" i="7"/>
  <c r="M190" i="7"/>
  <c r="L189" i="7"/>
  <c r="K189" i="7" s="1"/>
  <c r="X189" i="7"/>
  <c r="T189" i="7"/>
  <c r="U189" i="7" s="1"/>
  <c r="Q189" i="7"/>
  <c r="K909" i="21"/>
  <c r="O909" i="21"/>
  <c r="F909" i="21"/>
  <c r="W909" i="21" s="1"/>
  <c r="N909" i="21"/>
  <c r="P908" i="21"/>
  <c r="Q908" i="21"/>
  <c r="AC81" i="12"/>
  <c r="AD81" i="12" s="1"/>
  <c r="Z81" i="12"/>
  <c r="U81" i="12"/>
  <c r="T81" i="12" s="1"/>
  <c r="S81" i="12" s="1"/>
  <c r="J189" i="7" l="1"/>
  <c r="W189" i="7"/>
  <c r="I189" i="7"/>
  <c r="H190" i="7" s="1"/>
  <c r="V190" i="7" s="1"/>
  <c r="X190" i="7"/>
  <c r="L190" i="7"/>
  <c r="K190" i="7" s="1"/>
  <c r="T190" i="7"/>
  <c r="U190" i="7" s="1"/>
  <c r="Q190" i="7"/>
  <c r="P909" i="21"/>
  <c r="Q909" i="21"/>
  <c r="M908" i="21"/>
  <c r="J908" i="21" s="1"/>
  <c r="I908" i="21" s="1"/>
  <c r="H909" i="21" s="1"/>
  <c r="G910" i="21" s="1"/>
  <c r="L910" i="21" s="1"/>
  <c r="R908" i="21"/>
  <c r="S908" i="21" s="1"/>
  <c r="AE81" i="12"/>
  <c r="J190" i="7" l="1"/>
  <c r="Y190" i="7"/>
  <c r="F191" i="7"/>
  <c r="I190" i="7"/>
  <c r="W190" i="7"/>
  <c r="M909" i="21"/>
  <c r="J909" i="21" s="1"/>
  <c r="I909" i="21" s="1"/>
  <c r="H910" i="21" s="1"/>
  <c r="G911" i="21" s="1"/>
  <c r="L911" i="21" s="1"/>
  <c r="R909" i="21"/>
  <c r="S909" i="21" s="1"/>
  <c r="N910" i="21"/>
  <c r="F910" i="21"/>
  <c r="W910" i="21" s="1"/>
  <c r="O910" i="21"/>
  <c r="K910" i="21"/>
  <c r="M81" i="12"/>
  <c r="L81" i="12" s="1"/>
  <c r="K81" i="12" s="1"/>
  <c r="H191" i="7" l="1"/>
  <c r="Y191" i="7" s="1"/>
  <c r="O191" i="7"/>
  <c r="G191" i="7"/>
  <c r="N191" i="7"/>
  <c r="V191" i="7"/>
  <c r="Q910" i="21"/>
  <c r="P910" i="21"/>
  <c r="O911" i="21"/>
  <c r="K911" i="21"/>
  <c r="N911" i="21"/>
  <c r="F911" i="21"/>
  <c r="W911" i="21" s="1"/>
  <c r="P82" i="12"/>
  <c r="H81" i="12"/>
  <c r="F82" i="12" s="1"/>
  <c r="F192" i="7" l="1"/>
  <c r="O192" i="7" s="1"/>
  <c r="M191" i="7"/>
  <c r="P191" i="7"/>
  <c r="R191" i="7"/>
  <c r="S191" i="7" s="1"/>
  <c r="P911" i="21"/>
  <c r="Q911" i="21"/>
  <c r="M910" i="21"/>
  <c r="J910" i="21" s="1"/>
  <c r="I910" i="21" s="1"/>
  <c r="H911" i="21" s="1"/>
  <c r="G912" i="21" s="1"/>
  <c r="L912" i="21" s="1"/>
  <c r="R910" i="21"/>
  <c r="S910" i="21" s="1"/>
  <c r="N192" i="7" l="1"/>
  <c r="P192" i="7" s="1"/>
  <c r="G192" i="7"/>
  <c r="T191" i="7"/>
  <c r="U191" i="7" s="1"/>
  <c r="Q191" i="7"/>
  <c r="L191" i="7"/>
  <c r="K191" i="7" s="1"/>
  <c r="X191" i="7"/>
  <c r="O912" i="21"/>
  <c r="K912" i="21"/>
  <c r="N912" i="21"/>
  <c r="F912" i="21"/>
  <c r="W912" i="21" s="1"/>
  <c r="M911" i="21"/>
  <c r="J911" i="21" s="1"/>
  <c r="I911" i="21" s="1"/>
  <c r="H912" i="21" s="1"/>
  <c r="G913" i="21" s="1"/>
  <c r="L913" i="21" s="1"/>
  <c r="R911" i="21"/>
  <c r="S911" i="21" s="1"/>
  <c r="X82" i="12"/>
  <c r="W82" i="12"/>
  <c r="G82" i="12"/>
  <c r="Q82" i="12"/>
  <c r="O82" i="12" s="1"/>
  <c r="N82" i="12" s="1"/>
  <c r="M192" i="7" l="1"/>
  <c r="X192" i="7" s="1"/>
  <c r="R192" i="7"/>
  <c r="S192" i="7" s="1"/>
  <c r="J191" i="7"/>
  <c r="W191" i="7"/>
  <c r="I191" i="7"/>
  <c r="H192" i="7" s="1"/>
  <c r="V192" i="7" s="1"/>
  <c r="Q192" i="7"/>
  <c r="O913" i="21"/>
  <c r="K913" i="21"/>
  <c r="N913" i="21"/>
  <c r="F913" i="21"/>
  <c r="W913" i="21" s="1"/>
  <c r="P912" i="21"/>
  <c r="Q912" i="21"/>
  <c r="Y82" i="12"/>
  <c r="V82" i="12"/>
  <c r="AA82" i="12"/>
  <c r="AB82" i="12" s="1"/>
  <c r="L192" i="7" l="1"/>
  <c r="K192" i="7" s="1"/>
  <c r="W192" i="7" s="1"/>
  <c r="T192" i="7"/>
  <c r="U192" i="7" s="1"/>
  <c r="Y192" i="7"/>
  <c r="F193" i="7"/>
  <c r="M912" i="21"/>
  <c r="J912" i="21" s="1"/>
  <c r="I912" i="21" s="1"/>
  <c r="H913" i="21" s="1"/>
  <c r="G914" i="21" s="1"/>
  <c r="L914" i="21" s="1"/>
  <c r="R912" i="21"/>
  <c r="S912" i="21" s="1"/>
  <c r="P913" i="21"/>
  <c r="Q913" i="21"/>
  <c r="U82" i="12"/>
  <c r="T82" i="12" s="1"/>
  <c r="Z82" i="12"/>
  <c r="AC82" i="12"/>
  <c r="AD82" i="12" s="1"/>
  <c r="S82" i="12" l="1"/>
  <c r="J192" i="7"/>
  <c r="I192" i="7" s="1"/>
  <c r="G193" i="7"/>
  <c r="N193" i="7"/>
  <c r="O193" i="7"/>
  <c r="H193" i="7"/>
  <c r="M913" i="21"/>
  <c r="J913" i="21" s="1"/>
  <c r="I913" i="21" s="1"/>
  <c r="H914" i="21" s="1"/>
  <c r="G915" i="21" s="1"/>
  <c r="L915" i="21" s="1"/>
  <c r="R913" i="21"/>
  <c r="S913" i="21" s="1"/>
  <c r="N914" i="21"/>
  <c r="F914" i="21"/>
  <c r="W914" i="21" s="1"/>
  <c r="K914" i="21"/>
  <c r="O914" i="21"/>
  <c r="AE82" i="12"/>
  <c r="V193" i="7" l="1"/>
  <c r="Y193" i="7"/>
  <c r="R193" i="7"/>
  <c r="S193" i="7" s="1"/>
  <c r="P193" i="7"/>
  <c r="M193" i="7"/>
  <c r="F194" i="7"/>
  <c r="P914" i="21"/>
  <c r="Q914" i="21"/>
  <c r="K915" i="21"/>
  <c r="F915" i="21"/>
  <c r="W915" i="21" s="1"/>
  <c r="O915" i="21"/>
  <c r="N915" i="21"/>
  <c r="M82" i="12"/>
  <c r="L82" i="12" s="1"/>
  <c r="K82" i="12" s="1"/>
  <c r="L193" i="7" l="1"/>
  <c r="K193" i="7" s="1"/>
  <c r="X193" i="7"/>
  <c r="O194" i="7"/>
  <c r="G194" i="7"/>
  <c r="N194" i="7"/>
  <c r="Q193" i="7"/>
  <c r="T193" i="7"/>
  <c r="U193" i="7" s="1"/>
  <c r="P915" i="21"/>
  <c r="Q915" i="21"/>
  <c r="M914" i="21"/>
  <c r="J914" i="21" s="1"/>
  <c r="I914" i="21" s="1"/>
  <c r="H915" i="21" s="1"/>
  <c r="G916" i="21" s="1"/>
  <c r="L916" i="21" s="1"/>
  <c r="R914" i="21"/>
  <c r="S914" i="21" s="1"/>
  <c r="H82" i="12"/>
  <c r="F83" i="12" s="1"/>
  <c r="P83" i="12"/>
  <c r="J193" i="7" l="1"/>
  <c r="M194" i="7"/>
  <c r="R194" i="7"/>
  <c r="S194" i="7" s="1"/>
  <c r="P194" i="7"/>
  <c r="W193" i="7"/>
  <c r="I193" i="7"/>
  <c r="H194" i="7" s="1"/>
  <c r="V194" i="7" s="1"/>
  <c r="K916" i="21"/>
  <c r="N916" i="21"/>
  <c r="F916" i="21"/>
  <c r="W916" i="21" s="1"/>
  <c r="O916" i="21"/>
  <c r="M915" i="21"/>
  <c r="J915" i="21" s="1"/>
  <c r="I915" i="21" s="1"/>
  <c r="H916" i="21" s="1"/>
  <c r="G917" i="21" s="1"/>
  <c r="L917" i="21" s="1"/>
  <c r="R915" i="21"/>
  <c r="S915" i="21" s="1"/>
  <c r="Y194" i="7" l="1"/>
  <c r="F195" i="7"/>
  <c r="T194" i="7"/>
  <c r="U194" i="7" s="1"/>
  <c r="Q194" i="7"/>
  <c r="L194" i="7"/>
  <c r="K194" i="7" s="1"/>
  <c r="X194" i="7"/>
  <c r="O917" i="21"/>
  <c r="K917" i="21"/>
  <c r="F917" i="21"/>
  <c r="W917" i="21" s="1"/>
  <c r="N917" i="21"/>
  <c r="Q916" i="21"/>
  <c r="P916" i="21"/>
  <c r="X83" i="12"/>
  <c r="Q83" i="12"/>
  <c r="O83" i="12" s="1"/>
  <c r="N83" i="12" s="1"/>
  <c r="W83" i="12"/>
  <c r="G83" i="12"/>
  <c r="J194" i="7" l="1"/>
  <c r="W194" i="7"/>
  <c r="I194" i="7"/>
  <c r="H195" i="7" s="1"/>
  <c r="Y195" i="7" s="1"/>
  <c r="O195" i="7"/>
  <c r="N195" i="7"/>
  <c r="G195" i="7"/>
  <c r="V195" i="7"/>
  <c r="M916" i="21"/>
  <c r="J916" i="21" s="1"/>
  <c r="I916" i="21" s="1"/>
  <c r="H917" i="21" s="1"/>
  <c r="G918" i="21" s="1"/>
  <c r="L918" i="21" s="1"/>
  <c r="R916" i="21"/>
  <c r="S916" i="21" s="1"/>
  <c r="P917" i="21"/>
  <c r="Q917" i="21"/>
  <c r="Y83" i="12"/>
  <c r="V83" i="12"/>
  <c r="AA83" i="12"/>
  <c r="AB83" i="12" s="1"/>
  <c r="F196" i="7" l="1"/>
  <c r="O196" i="7" s="1"/>
  <c r="P195" i="7"/>
  <c r="R195" i="7"/>
  <c r="S195" i="7" s="1"/>
  <c r="M195" i="7"/>
  <c r="M917" i="21"/>
  <c r="J917" i="21" s="1"/>
  <c r="I917" i="21" s="1"/>
  <c r="H918" i="21" s="1"/>
  <c r="G919" i="21" s="1"/>
  <c r="L919" i="21" s="1"/>
  <c r="R917" i="21"/>
  <c r="S917" i="21" s="1"/>
  <c r="K918" i="21"/>
  <c r="N918" i="21"/>
  <c r="O918" i="21"/>
  <c r="F918" i="21"/>
  <c r="W918" i="21" s="1"/>
  <c r="Z83" i="12"/>
  <c r="AC83" i="12"/>
  <c r="AD83" i="12" s="1"/>
  <c r="U83" i="12"/>
  <c r="T83" i="12" s="1"/>
  <c r="S83" i="12" l="1"/>
  <c r="N196" i="7"/>
  <c r="P196" i="7" s="1"/>
  <c r="G196" i="7"/>
  <c r="L195" i="7"/>
  <c r="K195" i="7" s="1"/>
  <c r="X195" i="7"/>
  <c r="T195" i="7"/>
  <c r="U195" i="7" s="1"/>
  <c r="Q195" i="7"/>
  <c r="Q918" i="21"/>
  <c r="P918" i="21"/>
  <c r="K919" i="21"/>
  <c r="O919" i="21"/>
  <c r="F919" i="21"/>
  <c r="W919" i="21" s="1"/>
  <c r="N919" i="21"/>
  <c r="AE83" i="12"/>
  <c r="R196" i="7" l="1"/>
  <c r="S196" i="7" s="1"/>
  <c r="M196" i="7"/>
  <c r="L196" i="7" s="1"/>
  <c r="K196" i="7" s="1"/>
  <c r="J195" i="7"/>
  <c r="I195" i="7" s="1"/>
  <c r="H196" i="7" s="1"/>
  <c r="V196" i="7" s="1"/>
  <c r="W195" i="7"/>
  <c r="Q196" i="7"/>
  <c r="Q919" i="21"/>
  <c r="P919" i="21"/>
  <c r="M918" i="21"/>
  <c r="J918" i="21" s="1"/>
  <c r="I918" i="21" s="1"/>
  <c r="H919" i="21" s="1"/>
  <c r="G920" i="21" s="1"/>
  <c r="L920" i="21" s="1"/>
  <c r="R918" i="21"/>
  <c r="S918" i="21" s="1"/>
  <c r="M83" i="12"/>
  <c r="L83" i="12" s="1"/>
  <c r="K83" i="12" s="1"/>
  <c r="X196" i="7" l="1"/>
  <c r="T196" i="7"/>
  <c r="U196" i="7" s="1"/>
  <c r="W196" i="7"/>
  <c r="Y196" i="7"/>
  <c r="F197" i="7"/>
  <c r="F920" i="21"/>
  <c r="W920" i="21" s="1"/>
  <c r="O920" i="21"/>
  <c r="K920" i="21"/>
  <c r="N920" i="21"/>
  <c r="M919" i="21"/>
  <c r="J919" i="21" s="1"/>
  <c r="I919" i="21" s="1"/>
  <c r="H920" i="21" s="1"/>
  <c r="G921" i="21" s="1"/>
  <c r="L921" i="21" s="1"/>
  <c r="R919" i="21"/>
  <c r="S919" i="21" s="1"/>
  <c r="P84" i="12"/>
  <c r="H83" i="12"/>
  <c r="F84" i="12" s="1"/>
  <c r="J196" i="7" l="1"/>
  <c r="I196" i="7" s="1"/>
  <c r="N197" i="7"/>
  <c r="G197" i="7"/>
  <c r="O197" i="7"/>
  <c r="H197" i="7"/>
  <c r="K921" i="21"/>
  <c r="N921" i="21"/>
  <c r="F921" i="21"/>
  <c r="W921" i="21" s="1"/>
  <c r="O921" i="21"/>
  <c r="Q920" i="21"/>
  <c r="P920" i="21"/>
  <c r="V197" i="7" l="1"/>
  <c r="Y197" i="7"/>
  <c r="F198" i="7"/>
  <c r="M197" i="7"/>
  <c r="R197" i="7"/>
  <c r="S197" i="7" s="1"/>
  <c r="P197" i="7"/>
  <c r="P921" i="21"/>
  <c r="Q921" i="21"/>
  <c r="M920" i="21"/>
  <c r="J920" i="21" s="1"/>
  <c r="I920" i="21" s="1"/>
  <c r="H921" i="21" s="1"/>
  <c r="G922" i="21" s="1"/>
  <c r="L922" i="21" s="1"/>
  <c r="R920" i="21"/>
  <c r="S920" i="21" s="1"/>
  <c r="W84" i="12"/>
  <c r="Q84" i="12"/>
  <c r="O84" i="12" s="1"/>
  <c r="N84" i="12" s="1"/>
  <c r="G84" i="12"/>
  <c r="X84" i="12"/>
  <c r="Q197" i="7" l="1"/>
  <c r="T197" i="7"/>
  <c r="U197" i="7" s="1"/>
  <c r="X197" i="7"/>
  <c r="L197" i="7"/>
  <c r="K197" i="7" s="1"/>
  <c r="G198" i="7"/>
  <c r="O198" i="7"/>
  <c r="N198" i="7"/>
  <c r="F922" i="21"/>
  <c r="W922" i="21" s="1"/>
  <c r="N922" i="21"/>
  <c r="O922" i="21"/>
  <c r="K922" i="21"/>
  <c r="M921" i="21"/>
  <c r="J921" i="21" s="1"/>
  <c r="I921" i="21" s="1"/>
  <c r="H922" i="21" s="1"/>
  <c r="G923" i="21" s="1"/>
  <c r="L923" i="21" s="1"/>
  <c r="R921" i="21"/>
  <c r="S921" i="21" s="1"/>
  <c r="Y84" i="12"/>
  <c r="AA84" i="12"/>
  <c r="AB84" i="12" s="1"/>
  <c r="V84" i="12"/>
  <c r="J197" i="7" l="1"/>
  <c r="M198" i="7"/>
  <c r="P198" i="7"/>
  <c r="R198" i="7"/>
  <c r="S198" i="7" s="1"/>
  <c r="W197" i="7"/>
  <c r="I197" i="7"/>
  <c r="H198" i="7" s="1"/>
  <c r="V198" i="7" s="1"/>
  <c r="P922" i="21"/>
  <c r="Q922" i="21"/>
  <c r="O923" i="21"/>
  <c r="K923" i="21"/>
  <c r="N923" i="21"/>
  <c r="F923" i="21"/>
  <c r="W923" i="21" s="1"/>
  <c r="AC84" i="12"/>
  <c r="AD84" i="12" s="1"/>
  <c r="Z84" i="12"/>
  <c r="U84" i="12"/>
  <c r="T84" i="12" s="1"/>
  <c r="S84" i="12" s="1"/>
  <c r="T198" i="7" l="1"/>
  <c r="U198" i="7" s="1"/>
  <c r="Q198" i="7"/>
  <c r="Y198" i="7"/>
  <c r="F199" i="7"/>
  <c r="L198" i="7"/>
  <c r="K198" i="7" s="1"/>
  <c r="X198" i="7"/>
  <c r="P923" i="21"/>
  <c r="Q923" i="21"/>
  <c r="M922" i="21"/>
  <c r="J922" i="21" s="1"/>
  <c r="I922" i="21" s="1"/>
  <c r="H923" i="21" s="1"/>
  <c r="G924" i="21" s="1"/>
  <c r="L924" i="21" s="1"/>
  <c r="R922" i="21"/>
  <c r="S922" i="21" s="1"/>
  <c r="AE84" i="12"/>
  <c r="J198" i="7" l="1"/>
  <c r="W198" i="7"/>
  <c r="I198" i="7"/>
  <c r="O199" i="7"/>
  <c r="G199" i="7"/>
  <c r="N199" i="7"/>
  <c r="H199" i="7"/>
  <c r="F200" i="7" s="1"/>
  <c r="F924" i="21"/>
  <c r="W924" i="21" s="1"/>
  <c r="N924" i="21"/>
  <c r="O924" i="21"/>
  <c r="K924" i="21"/>
  <c r="M923" i="21"/>
  <c r="J923" i="21" s="1"/>
  <c r="I923" i="21" s="1"/>
  <c r="H924" i="21" s="1"/>
  <c r="G925" i="21" s="1"/>
  <c r="L925" i="21" s="1"/>
  <c r="R923" i="21"/>
  <c r="S923" i="21" s="1"/>
  <c r="M84" i="12"/>
  <c r="L84" i="12" s="1"/>
  <c r="K84" i="12" s="1"/>
  <c r="N200" i="7" l="1"/>
  <c r="G200" i="7"/>
  <c r="O200" i="7"/>
  <c r="V199" i="7"/>
  <c r="Y199" i="7"/>
  <c r="R199" i="7"/>
  <c r="S199" i="7" s="1"/>
  <c r="M199" i="7"/>
  <c r="P199" i="7"/>
  <c r="N925" i="21"/>
  <c r="K925" i="21"/>
  <c r="F925" i="21"/>
  <c r="W925" i="21" s="1"/>
  <c r="O925" i="21"/>
  <c r="P924" i="21"/>
  <c r="Q924" i="21"/>
  <c r="P85" i="12"/>
  <c r="H84" i="12"/>
  <c r="F85" i="12" s="1"/>
  <c r="T199" i="7" l="1"/>
  <c r="U199" i="7" s="1"/>
  <c r="Q199" i="7"/>
  <c r="L199" i="7"/>
  <c r="K199" i="7" s="1"/>
  <c r="X199" i="7"/>
  <c r="M200" i="7"/>
  <c r="P200" i="7"/>
  <c r="R200" i="7"/>
  <c r="S200" i="7" s="1"/>
  <c r="Q925" i="21"/>
  <c r="P925" i="21"/>
  <c r="M924" i="21"/>
  <c r="J924" i="21" s="1"/>
  <c r="I924" i="21" s="1"/>
  <c r="H925" i="21" s="1"/>
  <c r="G926" i="21" s="1"/>
  <c r="L926" i="21" s="1"/>
  <c r="R924" i="21"/>
  <c r="S924" i="21" s="1"/>
  <c r="J199" i="7" l="1"/>
  <c r="T200" i="7"/>
  <c r="U200" i="7" s="1"/>
  <c r="Q200" i="7"/>
  <c r="L200" i="7"/>
  <c r="K200" i="7" s="1"/>
  <c r="J200" i="7" s="1"/>
  <c r="X200" i="7"/>
  <c r="W199" i="7"/>
  <c r="I199" i="7"/>
  <c r="H200" i="7" s="1"/>
  <c r="V200" i="7" s="1"/>
  <c r="N926" i="21"/>
  <c r="K926" i="21"/>
  <c r="O926" i="21"/>
  <c r="F926" i="21"/>
  <c r="W926" i="21" s="1"/>
  <c r="M925" i="21"/>
  <c r="J925" i="21" s="1"/>
  <c r="I925" i="21" s="1"/>
  <c r="H926" i="21" s="1"/>
  <c r="G927" i="21" s="1"/>
  <c r="L927" i="21" s="1"/>
  <c r="R925" i="21"/>
  <c r="S925" i="21" s="1"/>
  <c r="X85" i="12"/>
  <c r="G85" i="12"/>
  <c r="W85" i="12"/>
  <c r="Q85" i="12"/>
  <c r="O85" i="12" s="1"/>
  <c r="N85" i="12" s="1"/>
  <c r="Y200" i="7" l="1"/>
  <c r="F201" i="7"/>
  <c r="W200" i="7"/>
  <c r="I200" i="7"/>
  <c r="H201" i="7" s="1"/>
  <c r="Y201" i="7" s="1"/>
  <c r="F927" i="21"/>
  <c r="W927" i="21" s="1"/>
  <c r="N927" i="21"/>
  <c r="O927" i="21"/>
  <c r="K927" i="21"/>
  <c r="P926" i="21"/>
  <c r="Q926" i="21"/>
  <c r="V85" i="12"/>
  <c r="AA85" i="12"/>
  <c r="AB85" i="12" s="1"/>
  <c r="Y85" i="12"/>
  <c r="G201" i="7" l="1"/>
  <c r="N201" i="7"/>
  <c r="O201" i="7"/>
  <c r="F202" i="7"/>
  <c r="V201" i="7"/>
  <c r="M926" i="21"/>
  <c r="J926" i="21" s="1"/>
  <c r="I926" i="21" s="1"/>
  <c r="H927" i="21" s="1"/>
  <c r="G928" i="21" s="1"/>
  <c r="L928" i="21" s="1"/>
  <c r="R926" i="21"/>
  <c r="S926" i="21" s="1"/>
  <c r="Q927" i="21"/>
  <c r="P927" i="21"/>
  <c r="Z85" i="12"/>
  <c r="AC85" i="12"/>
  <c r="AD85" i="12" s="1"/>
  <c r="U85" i="12"/>
  <c r="T85" i="12" s="1"/>
  <c r="S85" i="12" l="1"/>
  <c r="G202" i="7"/>
  <c r="O202" i="7"/>
  <c r="N202" i="7"/>
  <c r="P201" i="7"/>
  <c r="R201" i="7"/>
  <c r="S201" i="7" s="1"/>
  <c r="M201" i="7"/>
  <c r="M927" i="21"/>
  <c r="J927" i="21" s="1"/>
  <c r="I927" i="21" s="1"/>
  <c r="H928" i="21" s="1"/>
  <c r="G929" i="21" s="1"/>
  <c r="L929" i="21" s="1"/>
  <c r="R927" i="21"/>
  <c r="S927" i="21" s="1"/>
  <c r="N928" i="21"/>
  <c r="F928" i="21"/>
  <c r="W928" i="21" s="1"/>
  <c r="K928" i="21"/>
  <c r="O928" i="21"/>
  <c r="AE85" i="12"/>
  <c r="L201" i="7" l="1"/>
  <c r="K201" i="7" s="1"/>
  <c r="X201" i="7"/>
  <c r="Q201" i="7"/>
  <c r="T201" i="7"/>
  <c r="U201" i="7" s="1"/>
  <c r="R202" i="7"/>
  <c r="S202" i="7" s="1"/>
  <c r="M202" i="7"/>
  <c r="P202" i="7"/>
  <c r="Q928" i="21"/>
  <c r="P928" i="21"/>
  <c r="N929" i="21"/>
  <c r="K929" i="21"/>
  <c r="O929" i="21"/>
  <c r="F929" i="21"/>
  <c r="W929" i="21" s="1"/>
  <c r="M85" i="12"/>
  <c r="L85" i="12" s="1"/>
  <c r="K85" i="12" s="1"/>
  <c r="J201" i="7" l="1"/>
  <c r="X202" i="7"/>
  <c r="L202" i="7"/>
  <c r="K202" i="7" s="1"/>
  <c r="T202" i="7"/>
  <c r="U202" i="7" s="1"/>
  <c r="Q202" i="7"/>
  <c r="I201" i="7"/>
  <c r="H202" i="7" s="1"/>
  <c r="V202" i="7" s="1"/>
  <c r="W201" i="7"/>
  <c r="Q929" i="21"/>
  <c r="P929" i="21"/>
  <c r="M928" i="21"/>
  <c r="J928" i="21" s="1"/>
  <c r="I928" i="21" s="1"/>
  <c r="H929" i="21" s="1"/>
  <c r="G930" i="21" s="1"/>
  <c r="L930" i="21" s="1"/>
  <c r="R928" i="21"/>
  <c r="S928" i="21" s="1"/>
  <c r="H85" i="12"/>
  <c r="F86" i="12" s="1"/>
  <c r="P86" i="12"/>
  <c r="J202" i="7" l="1"/>
  <c r="W202" i="7"/>
  <c r="I202" i="7"/>
  <c r="Y202" i="7"/>
  <c r="F203" i="7"/>
  <c r="F930" i="21"/>
  <c r="W930" i="21" s="1"/>
  <c r="N930" i="21"/>
  <c r="O930" i="21"/>
  <c r="K930" i="21"/>
  <c r="M929" i="21"/>
  <c r="J929" i="21" s="1"/>
  <c r="I929" i="21" s="1"/>
  <c r="H930" i="21" s="1"/>
  <c r="G931" i="21" s="1"/>
  <c r="L931" i="21" s="1"/>
  <c r="R929" i="21"/>
  <c r="S929" i="21" s="1"/>
  <c r="H203" i="7" l="1"/>
  <c r="F204" i="7" s="1"/>
  <c r="V203" i="7"/>
  <c r="G203" i="7"/>
  <c r="O203" i="7"/>
  <c r="N203" i="7"/>
  <c r="K931" i="21"/>
  <c r="F931" i="21"/>
  <c r="W931" i="21" s="1"/>
  <c r="N931" i="21"/>
  <c r="O931" i="21"/>
  <c r="Q930" i="21"/>
  <c r="P930" i="21"/>
  <c r="X86" i="12"/>
  <c r="G86" i="12"/>
  <c r="Q86" i="12"/>
  <c r="O86" i="12" s="1"/>
  <c r="N86" i="12" s="1"/>
  <c r="W86" i="12"/>
  <c r="Y203" i="7" l="1"/>
  <c r="O204" i="7"/>
  <c r="G204" i="7"/>
  <c r="N204" i="7"/>
  <c r="R203" i="7"/>
  <c r="S203" i="7" s="1"/>
  <c r="P203" i="7"/>
  <c r="M203" i="7"/>
  <c r="P931" i="21"/>
  <c r="Q931" i="21"/>
  <c r="M930" i="21"/>
  <c r="J930" i="21" s="1"/>
  <c r="I930" i="21" s="1"/>
  <c r="H931" i="21" s="1"/>
  <c r="G932" i="21" s="1"/>
  <c r="L932" i="21" s="1"/>
  <c r="R930" i="21"/>
  <c r="S930" i="21" s="1"/>
  <c r="Y86" i="12"/>
  <c r="AA86" i="12"/>
  <c r="AB86" i="12" s="1"/>
  <c r="V86" i="12"/>
  <c r="X203" i="7" l="1"/>
  <c r="L203" i="7"/>
  <c r="K203" i="7" s="1"/>
  <c r="Q203" i="7"/>
  <c r="T203" i="7"/>
  <c r="U203" i="7" s="1"/>
  <c r="M204" i="7"/>
  <c r="R204" i="7"/>
  <c r="S204" i="7" s="1"/>
  <c r="P204" i="7"/>
  <c r="M931" i="21"/>
  <c r="J931" i="21" s="1"/>
  <c r="I931" i="21" s="1"/>
  <c r="H932" i="21" s="1"/>
  <c r="G933" i="21" s="1"/>
  <c r="L933" i="21" s="1"/>
  <c r="R931" i="21"/>
  <c r="S931" i="21" s="1"/>
  <c r="K932" i="21"/>
  <c r="F932" i="21"/>
  <c r="W932" i="21" s="1"/>
  <c r="N932" i="21"/>
  <c r="O932" i="21"/>
  <c r="U86" i="12"/>
  <c r="T86" i="12" s="1"/>
  <c r="Z86" i="12"/>
  <c r="AC86" i="12"/>
  <c r="AD86" i="12" s="1"/>
  <c r="S86" i="12" l="1"/>
  <c r="J203" i="7"/>
  <c r="W203" i="7"/>
  <c r="I203" i="7"/>
  <c r="H204" i="7" s="1"/>
  <c r="V204" i="7" s="1"/>
  <c r="T204" i="7"/>
  <c r="U204" i="7" s="1"/>
  <c r="Q204" i="7"/>
  <c r="L204" i="7"/>
  <c r="K204" i="7" s="1"/>
  <c r="X204" i="7"/>
  <c r="P932" i="21"/>
  <c r="Q932" i="21"/>
  <c r="K933" i="21"/>
  <c r="N933" i="21"/>
  <c r="O933" i="21"/>
  <c r="F933" i="21"/>
  <c r="W933" i="21" s="1"/>
  <c r="AE86" i="12"/>
  <c r="J204" i="7" l="1"/>
  <c r="Y204" i="7"/>
  <c r="F205" i="7"/>
  <c r="I204" i="7"/>
  <c r="W204" i="7"/>
  <c r="P933" i="21"/>
  <c r="Q933" i="21"/>
  <c r="M932" i="21"/>
  <c r="J932" i="21" s="1"/>
  <c r="I932" i="21" s="1"/>
  <c r="H933" i="21" s="1"/>
  <c r="G934" i="21" s="1"/>
  <c r="L934" i="21" s="1"/>
  <c r="R932" i="21"/>
  <c r="S932" i="21" s="1"/>
  <c r="M86" i="12"/>
  <c r="L86" i="12" s="1"/>
  <c r="K86" i="12" s="1"/>
  <c r="H205" i="7" l="1"/>
  <c r="Y205" i="7" s="1"/>
  <c r="G205" i="7"/>
  <c r="O205" i="7"/>
  <c r="N205" i="7"/>
  <c r="V205" i="7"/>
  <c r="O934" i="21"/>
  <c r="N934" i="21"/>
  <c r="K934" i="21"/>
  <c r="F934" i="21"/>
  <c r="W934" i="21" s="1"/>
  <c r="M933" i="21"/>
  <c r="J933" i="21" s="1"/>
  <c r="I933" i="21" s="1"/>
  <c r="H934" i="21" s="1"/>
  <c r="G935" i="21" s="1"/>
  <c r="L935" i="21" s="1"/>
  <c r="R933" i="21"/>
  <c r="S933" i="21" s="1"/>
  <c r="H86" i="12"/>
  <c r="F87" i="12" s="1"/>
  <c r="P87" i="12"/>
  <c r="F206" i="7" l="1"/>
  <c r="G206" i="7" s="1"/>
  <c r="P205" i="7"/>
  <c r="M205" i="7"/>
  <c r="R205" i="7"/>
  <c r="S205" i="7" s="1"/>
  <c r="F935" i="21"/>
  <c r="W935" i="21" s="1"/>
  <c r="O935" i="21"/>
  <c r="N935" i="21"/>
  <c r="K935" i="21"/>
  <c r="Q934" i="21"/>
  <c r="P934" i="21"/>
  <c r="O206" i="7" l="1"/>
  <c r="N206" i="7"/>
  <c r="L205" i="7"/>
  <c r="K205" i="7" s="1"/>
  <c r="X205" i="7"/>
  <c r="T205" i="7"/>
  <c r="U205" i="7" s="1"/>
  <c r="Q205" i="7"/>
  <c r="M934" i="21"/>
  <c r="J934" i="21" s="1"/>
  <c r="I934" i="21" s="1"/>
  <c r="H935" i="21" s="1"/>
  <c r="G936" i="21" s="1"/>
  <c r="L936" i="21" s="1"/>
  <c r="R934" i="21"/>
  <c r="S934" i="21" s="1"/>
  <c r="Q935" i="21"/>
  <c r="P935" i="21"/>
  <c r="Q87" i="12"/>
  <c r="O87" i="12" s="1"/>
  <c r="N87" i="12" s="1"/>
  <c r="G87" i="12"/>
  <c r="W87" i="12"/>
  <c r="X87" i="12"/>
  <c r="P206" i="7" l="1"/>
  <c r="R206" i="7"/>
  <c r="S206" i="7" s="1"/>
  <c r="M206" i="7"/>
  <c r="L206" i="7" s="1"/>
  <c r="K206" i="7" s="1"/>
  <c r="J205" i="7"/>
  <c r="W205" i="7"/>
  <c r="I205" i="7"/>
  <c r="H206" i="7" s="1"/>
  <c r="V206" i="7" s="1"/>
  <c r="N936" i="21"/>
  <c r="F936" i="21"/>
  <c r="W936" i="21" s="1"/>
  <c r="K936" i="21"/>
  <c r="O936" i="21"/>
  <c r="M935" i="21"/>
  <c r="J935" i="21" s="1"/>
  <c r="I935" i="21" s="1"/>
  <c r="H936" i="21" s="1"/>
  <c r="G937" i="21" s="1"/>
  <c r="L937" i="21" s="1"/>
  <c r="R935" i="21"/>
  <c r="S935" i="21" s="1"/>
  <c r="Y87" i="12"/>
  <c r="AA87" i="12"/>
  <c r="AB87" i="12" s="1"/>
  <c r="V87" i="12"/>
  <c r="T206" i="7" l="1"/>
  <c r="U206" i="7" s="1"/>
  <c r="Q206" i="7"/>
  <c r="X206" i="7"/>
  <c r="J206" i="7"/>
  <c r="Y206" i="7"/>
  <c r="F207" i="7"/>
  <c r="W206" i="7"/>
  <c r="I206" i="7"/>
  <c r="P936" i="21"/>
  <c r="Q936" i="21"/>
  <c r="K937" i="21"/>
  <c r="F937" i="21"/>
  <c r="W937" i="21" s="1"/>
  <c r="N937" i="21"/>
  <c r="O937" i="21"/>
  <c r="U87" i="12"/>
  <c r="T87" i="12" s="1"/>
  <c r="AC87" i="12"/>
  <c r="AD87" i="12" s="1"/>
  <c r="Z87" i="12"/>
  <c r="H207" i="7" l="1"/>
  <c r="Y207" i="7" s="1"/>
  <c r="S87" i="12"/>
  <c r="N207" i="7"/>
  <c r="O207" i="7"/>
  <c r="G207" i="7"/>
  <c r="V207" i="7"/>
  <c r="M936" i="21"/>
  <c r="J936" i="21" s="1"/>
  <c r="I936" i="21" s="1"/>
  <c r="H937" i="21" s="1"/>
  <c r="G938" i="21" s="1"/>
  <c r="L938" i="21" s="1"/>
  <c r="R936" i="21"/>
  <c r="S936" i="21" s="1"/>
  <c r="P937" i="21"/>
  <c r="Q937" i="21"/>
  <c r="AE87" i="12"/>
  <c r="F208" i="7" l="1"/>
  <c r="G208" i="7"/>
  <c r="N208" i="7"/>
  <c r="O208" i="7"/>
  <c r="M207" i="7"/>
  <c r="P207" i="7"/>
  <c r="R207" i="7"/>
  <c r="S207" i="7" s="1"/>
  <c r="M937" i="21"/>
  <c r="J937" i="21" s="1"/>
  <c r="I937" i="21" s="1"/>
  <c r="H938" i="21" s="1"/>
  <c r="G939" i="21" s="1"/>
  <c r="L939" i="21" s="1"/>
  <c r="R937" i="21"/>
  <c r="S937" i="21" s="1"/>
  <c r="F938" i="21"/>
  <c r="W938" i="21" s="1"/>
  <c r="N938" i="21"/>
  <c r="O938" i="21"/>
  <c r="K938" i="21"/>
  <c r="M87" i="12"/>
  <c r="L87" i="12" s="1"/>
  <c r="K87" i="12" s="1"/>
  <c r="Q207" i="7" l="1"/>
  <c r="T207" i="7"/>
  <c r="U207" i="7" s="1"/>
  <c r="L207" i="7"/>
  <c r="K207" i="7" s="1"/>
  <c r="X207" i="7"/>
  <c r="M208" i="7"/>
  <c r="P208" i="7"/>
  <c r="R208" i="7"/>
  <c r="S208" i="7" s="1"/>
  <c r="P938" i="21"/>
  <c r="Q938" i="21"/>
  <c r="F939" i="21"/>
  <c r="W939" i="21" s="1"/>
  <c r="O939" i="21"/>
  <c r="N939" i="21"/>
  <c r="K939" i="21"/>
  <c r="H87" i="12"/>
  <c r="F88" i="12" s="1"/>
  <c r="P88" i="12"/>
  <c r="J207" i="7" l="1"/>
  <c r="T208" i="7"/>
  <c r="U208" i="7" s="1"/>
  <c r="Q208" i="7"/>
  <c r="L208" i="7"/>
  <c r="K208" i="7" s="1"/>
  <c r="X208" i="7"/>
  <c r="W207" i="7"/>
  <c r="I207" i="7"/>
  <c r="H208" i="7" s="1"/>
  <c r="V208" i="7" s="1"/>
  <c r="Q939" i="21"/>
  <c r="P939" i="21"/>
  <c r="M938" i="21"/>
  <c r="J938" i="21" s="1"/>
  <c r="I938" i="21" s="1"/>
  <c r="H939" i="21" s="1"/>
  <c r="G940" i="21" s="1"/>
  <c r="L940" i="21" s="1"/>
  <c r="R938" i="21"/>
  <c r="S938" i="21" s="1"/>
  <c r="J208" i="7" l="1"/>
  <c r="Y208" i="7"/>
  <c r="F209" i="7"/>
  <c r="W208" i="7"/>
  <c r="I208" i="7"/>
  <c r="K940" i="21"/>
  <c r="N940" i="21"/>
  <c r="F940" i="21"/>
  <c r="W940" i="21" s="1"/>
  <c r="O940" i="21"/>
  <c r="M939" i="21"/>
  <c r="J939" i="21" s="1"/>
  <c r="I939" i="21" s="1"/>
  <c r="H940" i="21" s="1"/>
  <c r="G941" i="21" s="1"/>
  <c r="L941" i="21" s="1"/>
  <c r="R939" i="21"/>
  <c r="S939" i="21" s="1"/>
  <c r="Q88" i="12"/>
  <c r="O88" i="12" s="1"/>
  <c r="N88" i="12" s="1"/>
  <c r="G88" i="12"/>
  <c r="X88" i="12"/>
  <c r="W88" i="12"/>
  <c r="H209" i="7" l="1"/>
  <c r="Y209" i="7" s="1"/>
  <c r="V209" i="7"/>
  <c r="N209" i="7"/>
  <c r="G209" i="7"/>
  <c r="O209" i="7"/>
  <c r="F210" i="7"/>
  <c r="P940" i="21"/>
  <c r="Q940" i="21"/>
  <c r="N941" i="21"/>
  <c r="K941" i="21"/>
  <c r="O941" i="21"/>
  <c r="F941" i="21"/>
  <c r="W941" i="21" s="1"/>
  <c r="Y88" i="12"/>
  <c r="AA88" i="12"/>
  <c r="AB88" i="12" s="1"/>
  <c r="V88" i="12"/>
  <c r="N210" i="7" l="1"/>
  <c r="O210" i="7"/>
  <c r="G210" i="7"/>
  <c r="R209" i="7"/>
  <c r="S209" i="7" s="1"/>
  <c r="P209" i="7"/>
  <c r="M209" i="7"/>
  <c r="M940" i="21"/>
  <c r="J940" i="21" s="1"/>
  <c r="I940" i="21" s="1"/>
  <c r="H941" i="21" s="1"/>
  <c r="G942" i="21" s="1"/>
  <c r="L942" i="21" s="1"/>
  <c r="R940" i="21"/>
  <c r="S940" i="21" s="1"/>
  <c r="P941" i="21"/>
  <c r="Q941" i="21"/>
  <c r="Z88" i="12"/>
  <c r="AC88" i="12"/>
  <c r="AD88" i="12" s="1"/>
  <c r="U88" i="12"/>
  <c r="T88" i="12" s="1"/>
  <c r="S88" i="12" s="1"/>
  <c r="X209" i="7" l="1"/>
  <c r="L209" i="7"/>
  <c r="K209" i="7" s="1"/>
  <c r="Q209" i="7"/>
  <c r="T209" i="7"/>
  <c r="U209" i="7" s="1"/>
  <c r="P210" i="7"/>
  <c r="R210" i="7"/>
  <c r="S210" i="7" s="1"/>
  <c r="M210" i="7"/>
  <c r="N942" i="21"/>
  <c r="O942" i="21"/>
  <c r="K942" i="21"/>
  <c r="F942" i="21"/>
  <c r="W942" i="21" s="1"/>
  <c r="M941" i="21"/>
  <c r="J941" i="21" s="1"/>
  <c r="I941" i="21" s="1"/>
  <c r="H942" i="21" s="1"/>
  <c r="G943" i="21" s="1"/>
  <c r="L943" i="21" s="1"/>
  <c r="R941" i="21"/>
  <c r="S941" i="21" s="1"/>
  <c r="AE88" i="12"/>
  <c r="J209" i="7" l="1"/>
  <c r="Q210" i="7"/>
  <c r="T210" i="7"/>
  <c r="U210" i="7" s="1"/>
  <c r="L210" i="7"/>
  <c r="K210" i="7" s="1"/>
  <c r="X210" i="7"/>
  <c r="W209" i="7"/>
  <c r="I209" i="7"/>
  <c r="H210" i="7" s="1"/>
  <c r="V210" i="7" s="1"/>
  <c r="K943" i="21"/>
  <c r="O943" i="21"/>
  <c r="N943" i="21"/>
  <c r="F943" i="21"/>
  <c r="W943" i="21" s="1"/>
  <c r="Q942" i="21"/>
  <c r="P942" i="21"/>
  <c r="M88" i="12"/>
  <c r="L88" i="12" s="1"/>
  <c r="K88" i="12" s="1"/>
  <c r="J210" i="7" l="1"/>
  <c r="W210" i="7"/>
  <c r="I210" i="7"/>
  <c r="Y210" i="7"/>
  <c r="F211" i="7"/>
  <c r="M942" i="21"/>
  <c r="J942" i="21" s="1"/>
  <c r="I942" i="21" s="1"/>
  <c r="H943" i="21" s="1"/>
  <c r="G944" i="21" s="1"/>
  <c r="L944" i="21" s="1"/>
  <c r="R942" i="21"/>
  <c r="S942" i="21" s="1"/>
  <c r="Q943" i="21"/>
  <c r="P943" i="21"/>
  <c r="H88" i="12"/>
  <c r="F89" i="12" s="1"/>
  <c r="P89" i="12"/>
  <c r="N211" i="7" l="1"/>
  <c r="O211" i="7"/>
  <c r="G211" i="7"/>
  <c r="H211" i="7"/>
  <c r="M943" i="21"/>
  <c r="J943" i="21" s="1"/>
  <c r="I943" i="21" s="1"/>
  <c r="H944" i="21" s="1"/>
  <c r="G945" i="21" s="1"/>
  <c r="L945" i="21" s="1"/>
  <c r="R943" i="21"/>
  <c r="S943" i="21" s="1"/>
  <c r="O944" i="21"/>
  <c r="K944" i="21"/>
  <c r="F944" i="21"/>
  <c r="W944" i="21" s="1"/>
  <c r="N944" i="21"/>
  <c r="V211" i="7" l="1"/>
  <c r="Y211" i="7"/>
  <c r="F212" i="7"/>
  <c r="P211" i="7"/>
  <c r="R211" i="7"/>
  <c r="S211" i="7" s="1"/>
  <c r="M211" i="7"/>
  <c r="Q944" i="21"/>
  <c r="P944" i="21"/>
  <c r="F945" i="21"/>
  <c r="W945" i="21" s="1"/>
  <c r="K945" i="21"/>
  <c r="N945" i="21"/>
  <c r="O945" i="21"/>
  <c r="Q89" i="12"/>
  <c r="O89" i="12" s="1"/>
  <c r="N89" i="12" s="1"/>
  <c r="G89" i="12"/>
  <c r="X89" i="12"/>
  <c r="W89" i="12"/>
  <c r="X211" i="7" l="1"/>
  <c r="L211" i="7"/>
  <c r="K211" i="7" s="1"/>
  <c r="Q211" i="7"/>
  <c r="T211" i="7"/>
  <c r="U211" i="7" s="1"/>
  <c r="N212" i="7"/>
  <c r="G212" i="7"/>
  <c r="O212" i="7"/>
  <c r="Q945" i="21"/>
  <c r="P945" i="21"/>
  <c r="M944" i="21"/>
  <c r="J944" i="21" s="1"/>
  <c r="I944" i="21" s="1"/>
  <c r="H945" i="21" s="1"/>
  <c r="G946" i="21" s="1"/>
  <c r="L946" i="21" s="1"/>
  <c r="R944" i="21"/>
  <c r="S944" i="21" s="1"/>
  <c r="Y89" i="12"/>
  <c r="AA89" i="12"/>
  <c r="AB89" i="12" s="1"/>
  <c r="V89" i="12"/>
  <c r="J211" i="7" l="1"/>
  <c r="P212" i="7"/>
  <c r="M212" i="7"/>
  <c r="R212" i="7"/>
  <c r="S212" i="7" s="1"/>
  <c r="I211" i="7"/>
  <c r="H212" i="7" s="1"/>
  <c r="V212" i="7" s="1"/>
  <c r="W211" i="7"/>
  <c r="O946" i="21"/>
  <c r="F946" i="21"/>
  <c r="W946" i="21" s="1"/>
  <c r="N946" i="21"/>
  <c r="K946" i="21"/>
  <c r="M945" i="21"/>
  <c r="J945" i="21" s="1"/>
  <c r="I945" i="21" s="1"/>
  <c r="H946" i="21" s="1"/>
  <c r="G947" i="21" s="1"/>
  <c r="L947" i="21" s="1"/>
  <c r="R945" i="21"/>
  <c r="S945" i="21" s="1"/>
  <c r="Z89" i="12"/>
  <c r="AC89" i="12"/>
  <c r="AD89" i="12" s="1"/>
  <c r="U89" i="12"/>
  <c r="T89" i="12" s="1"/>
  <c r="S89" i="12" l="1"/>
  <c r="Y212" i="7"/>
  <c r="F213" i="7"/>
  <c r="L212" i="7"/>
  <c r="K212" i="7" s="1"/>
  <c r="X212" i="7"/>
  <c r="Q212" i="7"/>
  <c r="T212" i="7"/>
  <c r="U212" i="7" s="1"/>
  <c r="P946" i="21"/>
  <c r="Q946" i="21"/>
  <c r="O947" i="21"/>
  <c r="K947" i="21"/>
  <c r="F947" i="21"/>
  <c r="W947" i="21" s="1"/>
  <c r="N947" i="21"/>
  <c r="AE89" i="12"/>
  <c r="J212" i="7" l="1"/>
  <c r="W212" i="7"/>
  <c r="I212" i="7"/>
  <c r="H213" i="7" s="1"/>
  <c r="Y213" i="7" s="1"/>
  <c r="G213" i="7"/>
  <c r="N213" i="7"/>
  <c r="O213" i="7"/>
  <c r="V213" i="7"/>
  <c r="Q947" i="21"/>
  <c r="P947" i="21"/>
  <c r="M946" i="21"/>
  <c r="J946" i="21" s="1"/>
  <c r="I946" i="21" s="1"/>
  <c r="H947" i="21" s="1"/>
  <c r="G948" i="21" s="1"/>
  <c r="L948" i="21" s="1"/>
  <c r="R946" i="21"/>
  <c r="S946" i="21" s="1"/>
  <c r="M89" i="12"/>
  <c r="L89" i="12" s="1"/>
  <c r="K89" i="12" s="1"/>
  <c r="F214" i="7" l="1"/>
  <c r="N214" i="7" s="1"/>
  <c r="P213" i="7"/>
  <c r="M213" i="7"/>
  <c r="R213" i="7"/>
  <c r="S213" i="7" s="1"/>
  <c r="O948" i="21"/>
  <c r="F948" i="21"/>
  <c r="W948" i="21" s="1"/>
  <c r="N948" i="21"/>
  <c r="K948" i="21"/>
  <c r="M947" i="21"/>
  <c r="J947" i="21" s="1"/>
  <c r="I947" i="21" s="1"/>
  <c r="H948" i="21" s="1"/>
  <c r="G949" i="21" s="1"/>
  <c r="L949" i="21" s="1"/>
  <c r="R947" i="21"/>
  <c r="S947" i="21" s="1"/>
  <c r="H89" i="12"/>
  <c r="F90" i="12" s="1"/>
  <c r="P90" i="12"/>
  <c r="O214" i="7" l="1"/>
  <c r="M214" i="7" s="1"/>
  <c r="G214" i="7"/>
  <c r="X213" i="7"/>
  <c r="L213" i="7"/>
  <c r="K213" i="7" s="1"/>
  <c r="T213" i="7"/>
  <c r="U213" i="7" s="1"/>
  <c r="Q213" i="7"/>
  <c r="P948" i="21"/>
  <c r="Q948" i="21"/>
  <c r="O949" i="21"/>
  <c r="K949" i="21"/>
  <c r="F949" i="21"/>
  <c r="W949" i="21" s="1"/>
  <c r="N949" i="21"/>
  <c r="R214" i="7" l="1"/>
  <c r="S214" i="7" s="1"/>
  <c r="P214" i="7"/>
  <c r="Q214" i="7" s="1"/>
  <c r="J213" i="7"/>
  <c r="W213" i="7"/>
  <c r="I213" i="7"/>
  <c r="H214" i="7" s="1"/>
  <c r="V214" i="7" s="1"/>
  <c r="X214" i="7"/>
  <c r="L214" i="7"/>
  <c r="K214" i="7" s="1"/>
  <c r="P949" i="21"/>
  <c r="Q949" i="21"/>
  <c r="M948" i="21"/>
  <c r="J948" i="21" s="1"/>
  <c r="I948" i="21" s="1"/>
  <c r="H949" i="21" s="1"/>
  <c r="G950" i="21" s="1"/>
  <c r="L950" i="21" s="1"/>
  <c r="R948" i="21"/>
  <c r="S948" i="21" s="1"/>
  <c r="X90" i="12"/>
  <c r="W90" i="12"/>
  <c r="Q90" i="12"/>
  <c r="O90" i="12" s="1"/>
  <c r="N90" i="12" s="1"/>
  <c r="G90" i="12"/>
  <c r="T214" i="7" l="1"/>
  <c r="U214" i="7" s="1"/>
  <c r="W214" i="7"/>
  <c r="Y214" i="7"/>
  <c r="F215" i="7"/>
  <c r="M949" i="21"/>
  <c r="J949" i="21" s="1"/>
  <c r="I949" i="21" s="1"/>
  <c r="H950" i="21" s="1"/>
  <c r="G951" i="21" s="1"/>
  <c r="L951" i="21" s="1"/>
  <c r="R949" i="21"/>
  <c r="S949" i="21" s="1"/>
  <c r="F950" i="21"/>
  <c r="W950" i="21" s="1"/>
  <c r="K950" i="21"/>
  <c r="N950" i="21"/>
  <c r="O950" i="21"/>
  <c r="Y90" i="12"/>
  <c r="V90" i="12"/>
  <c r="AA90" i="12"/>
  <c r="AB90" i="12" s="1"/>
  <c r="J214" i="7" l="1"/>
  <c r="I214" i="7" s="1"/>
  <c r="G215" i="7"/>
  <c r="O215" i="7"/>
  <c r="N215" i="7"/>
  <c r="H215" i="7"/>
  <c r="Y215" i="7" s="1"/>
  <c r="Q950" i="21"/>
  <c r="P950" i="21"/>
  <c r="O951" i="21"/>
  <c r="F951" i="21"/>
  <c r="W951" i="21" s="1"/>
  <c r="N951" i="21"/>
  <c r="K951" i="21"/>
  <c r="AC90" i="12"/>
  <c r="AD90" i="12" s="1"/>
  <c r="Z90" i="12"/>
  <c r="U90" i="12"/>
  <c r="T90" i="12" s="1"/>
  <c r="S90" i="12" s="1"/>
  <c r="V215" i="7" l="1"/>
  <c r="F216" i="7"/>
  <c r="G216" i="7" s="1"/>
  <c r="P215" i="7"/>
  <c r="R215" i="7"/>
  <c r="S215" i="7" s="1"/>
  <c r="M215" i="7"/>
  <c r="Q951" i="21"/>
  <c r="P951" i="21"/>
  <c r="M950" i="21"/>
  <c r="J950" i="21" s="1"/>
  <c r="I950" i="21" s="1"/>
  <c r="H951" i="21" s="1"/>
  <c r="G952" i="21" s="1"/>
  <c r="L952" i="21" s="1"/>
  <c r="R950" i="21"/>
  <c r="S950" i="21" s="1"/>
  <c r="AE90" i="12"/>
  <c r="N216" i="7" l="1"/>
  <c r="O216" i="7"/>
  <c r="L215" i="7"/>
  <c r="K215" i="7" s="1"/>
  <c r="X215" i="7"/>
  <c r="Q215" i="7"/>
  <c r="T215" i="7"/>
  <c r="U215" i="7" s="1"/>
  <c r="N952" i="21"/>
  <c r="K952" i="21"/>
  <c r="F952" i="21"/>
  <c r="W952" i="21" s="1"/>
  <c r="O952" i="21"/>
  <c r="M951" i="21"/>
  <c r="J951" i="21" s="1"/>
  <c r="I951" i="21" s="1"/>
  <c r="H952" i="21" s="1"/>
  <c r="G953" i="21" s="1"/>
  <c r="L953" i="21" s="1"/>
  <c r="R951" i="21"/>
  <c r="S951" i="21" s="1"/>
  <c r="M90" i="12"/>
  <c r="L90" i="12" s="1"/>
  <c r="K90" i="12" s="1"/>
  <c r="P216" i="7" l="1"/>
  <c r="Q216" i="7" s="1"/>
  <c r="J215" i="7"/>
  <c r="M216" i="7"/>
  <c r="X216" i="7" s="1"/>
  <c r="R216" i="7"/>
  <c r="S216" i="7" s="1"/>
  <c r="I215" i="7"/>
  <c r="H216" i="7" s="1"/>
  <c r="V216" i="7" s="1"/>
  <c r="W215" i="7"/>
  <c r="F953" i="21"/>
  <c r="W953" i="21" s="1"/>
  <c r="K953" i="21"/>
  <c r="O953" i="21"/>
  <c r="N953" i="21"/>
  <c r="P952" i="21"/>
  <c r="Q952" i="21"/>
  <c r="H90" i="12"/>
  <c r="F91" i="12" s="1"/>
  <c r="P91" i="12"/>
  <c r="L216" i="7" l="1"/>
  <c r="K216" i="7" s="1"/>
  <c r="W216" i="7" s="1"/>
  <c r="T216" i="7"/>
  <c r="U216" i="7" s="1"/>
  <c r="Y216" i="7"/>
  <c r="F217" i="7"/>
  <c r="M952" i="21"/>
  <c r="J952" i="21" s="1"/>
  <c r="I952" i="21" s="1"/>
  <c r="H953" i="21" s="1"/>
  <c r="G954" i="21" s="1"/>
  <c r="L954" i="21" s="1"/>
  <c r="R952" i="21"/>
  <c r="S952" i="21" s="1"/>
  <c r="Q953" i="21"/>
  <c r="P953" i="21"/>
  <c r="J216" i="7" l="1"/>
  <c r="I216" i="7" s="1"/>
  <c r="N217" i="7"/>
  <c r="G217" i="7"/>
  <c r="O217" i="7"/>
  <c r="H217" i="7"/>
  <c r="Y217" i="7" s="1"/>
  <c r="N954" i="21"/>
  <c r="O954" i="21"/>
  <c r="K954" i="21"/>
  <c r="F954" i="21"/>
  <c r="W954" i="21" s="1"/>
  <c r="M953" i="21"/>
  <c r="J953" i="21" s="1"/>
  <c r="I953" i="21" s="1"/>
  <c r="H954" i="21" s="1"/>
  <c r="G955" i="21" s="1"/>
  <c r="L955" i="21" s="1"/>
  <c r="R953" i="21"/>
  <c r="S953" i="21" s="1"/>
  <c r="G91" i="12"/>
  <c r="Q91" i="12"/>
  <c r="O91" i="12" s="1"/>
  <c r="N91" i="12" s="1"/>
  <c r="W91" i="12"/>
  <c r="X91" i="12"/>
  <c r="V217" i="7" l="1"/>
  <c r="F218" i="7"/>
  <c r="O218" i="7" s="1"/>
  <c r="P217" i="7"/>
  <c r="M217" i="7"/>
  <c r="R217" i="7"/>
  <c r="S217" i="7" s="1"/>
  <c r="F955" i="21"/>
  <c r="W955" i="21" s="1"/>
  <c r="N955" i="21"/>
  <c r="K955" i="21"/>
  <c r="O955" i="21"/>
  <c r="Q954" i="21"/>
  <c r="P954" i="21"/>
  <c r="Y91" i="12"/>
  <c r="V91" i="12"/>
  <c r="AA91" i="12"/>
  <c r="AB91" i="12" s="1"/>
  <c r="G218" i="7" l="1"/>
  <c r="N218" i="7"/>
  <c r="R218" i="7" s="1"/>
  <c r="S218" i="7" s="1"/>
  <c r="L217" i="7"/>
  <c r="K217" i="7" s="1"/>
  <c r="X217" i="7"/>
  <c r="T217" i="7"/>
  <c r="U217" i="7" s="1"/>
  <c r="Q217" i="7"/>
  <c r="M954" i="21"/>
  <c r="J954" i="21" s="1"/>
  <c r="I954" i="21" s="1"/>
  <c r="H955" i="21" s="1"/>
  <c r="G956" i="21" s="1"/>
  <c r="L956" i="21" s="1"/>
  <c r="R954" i="21"/>
  <c r="S954" i="21" s="1"/>
  <c r="P955" i="21"/>
  <c r="Q955" i="21"/>
  <c r="U91" i="12"/>
  <c r="T91" i="12" s="1"/>
  <c r="Z91" i="12"/>
  <c r="AC91" i="12"/>
  <c r="AD91" i="12" s="1"/>
  <c r="S91" i="12" l="1"/>
  <c r="P218" i="7"/>
  <c r="Q218" i="7" s="1"/>
  <c r="M218" i="7"/>
  <c r="L218" i="7" s="1"/>
  <c r="K218" i="7" s="1"/>
  <c r="J217" i="7"/>
  <c r="I217" i="7"/>
  <c r="H218" i="7" s="1"/>
  <c r="V218" i="7" s="1"/>
  <c r="W217" i="7"/>
  <c r="X218" i="7"/>
  <c r="M955" i="21"/>
  <c r="J955" i="21" s="1"/>
  <c r="I955" i="21" s="1"/>
  <c r="H956" i="21" s="1"/>
  <c r="G957" i="21" s="1"/>
  <c r="L957" i="21" s="1"/>
  <c r="R955" i="21"/>
  <c r="S955" i="21" s="1"/>
  <c r="F956" i="21"/>
  <c r="W956" i="21" s="1"/>
  <c r="O956" i="21"/>
  <c r="K956" i="21"/>
  <c r="N956" i="21"/>
  <c r="AE91" i="12"/>
  <c r="T218" i="7" l="1"/>
  <c r="U218" i="7" s="1"/>
  <c r="W218" i="7"/>
  <c r="Y218" i="7"/>
  <c r="F219" i="7"/>
  <c r="P956" i="21"/>
  <c r="Q956" i="21"/>
  <c r="F957" i="21"/>
  <c r="W957" i="21" s="1"/>
  <c r="O957" i="21"/>
  <c r="N957" i="21"/>
  <c r="K957" i="21"/>
  <c r="M91" i="12"/>
  <c r="L91" i="12" s="1"/>
  <c r="K91" i="12" s="1"/>
  <c r="J218" i="7" l="1"/>
  <c r="I218" i="7" s="1"/>
  <c r="N219" i="7"/>
  <c r="O219" i="7"/>
  <c r="G219" i="7"/>
  <c r="H219" i="7"/>
  <c r="M956" i="21"/>
  <c r="J956" i="21" s="1"/>
  <c r="I956" i="21" s="1"/>
  <c r="H957" i="21" s="1"/>
  <c r="G958" i="21" s="1"/>
  <c r="L958" i="21" s="1"/>
  <c r="R956" i="21"/>
  <c r="S956" i="21" s="1"/>
  <c r="P957" i="21"/>
  <c r="Q957" i="21"/>
  <c r="H91" i="12"/>
  <c r="F92" i="12" s="1"/>
  <c r="P92" i="12"/>
  <c r="V219" i="7" l="1"/>
  <c r="Y219" i="7"/>
  <c r="F220" i="7"/>
  <c r="R219" i="7"/>
  <c r="S219" i="7" s="1"/>
  <c r="M219" i="7"/>
  <c r="P219" i="7"/>
  <c r="O958" i="21"/>
  <c r="K958" i="21"/>
  <c r="F958" i="21"/>
  <c r="W958" i="21" s="1"/>
  <c r="N958" i="21"/>
  <c r="M957" i="21"/>
  <c r="J957" i="21" s="1"/>
  <c r="I957" i="21" s="1"/>
  <c r="H958" i="21" s="1"/>
  <c r="G959" i="21" s="1"/>
  <c r="L959" i="21" s="1"/>
  <c r="R957" i="21"/>
  <c r="S957" i="21" s="1"/>
  <c r="Q219" i="7" l="1"/>
  <c r="T219" i="7"/>
  <c r="U219" i="7" s="1"/>
  <c r="X219" i="7"/>
  <c r="L219" i="7"/>
  <c r="K219" i="7" s="1"/>
  <c r="O220" i="7"/>
  <c r="N220" i="7"/>
  <c r="G220" i="7"/>
  <c r="O959" i="21"/>
  <c r="K959" i="21"/>
  <c r="F959" i="21"/>
  <c r="W959" i="21" s="1"/>
  <c r="N959" i="21"/>
  <c r="P958" i="21"/>
  <c r="Q958" i="21"/>
  <c r="Q92" i="12"/>
  <c r="O92" i="12" s="1"/>
  <c r="N92" i="12" s="1"/>
  <c r="G92" i="12"/>
  <c r="W92" i="12"/>
  <c r="X92" i="12"/>
  <c r="J219" i="7" l="1"/>
  <c r="M220" i="7"/>
  <c r="R220" i="7"/>
  <c r="S220" i="7" s="1"/>
  <c r="P220" i="7"/>
  <c r="W219" i="7"/>
  <c r="I219" i="7"/>
  <c r="H220" i="7" s="1"/>
  <c r="V220" i="7" s="1"/>
  <c r="Q959" i="21"/>
  <c r="P959" i="21"/>
  <c r="M958" i="21"/>
  <c r="J958" i="21" s="1"/>
  <c r="I958" i="21" s="1"/>
  <c r="H959" i="21" s="1"/>
  <c r="G960" i="21" s="1"/>
  <c r="L960" i="21" s="1"/>
  <c r="R958" i="21"/>
  <c r="S958" i="21" s="1"/>
  <c r="AA92" i="12"/>
  <c r="AB92" i="12" s="1"/>
  <c r="Y92" i="12"/>
  <c r="V92" i="12"/>
  <c r="Y220" i="7" l="1"/>
  <c r="F221" i="7"/>
  <c r="Q220" i="7"/>
  <c r="T220" i="7"/>
  <c r="U220" i="7" s="1"/>
  <c r="L220" i="7"/>
  <c r="K220" i="7" s="1"/>
  <c r="X220" i="7"/>
  <c r="N960" i="21"/>
  <c r="K960" i="21"/>
  <c r="F960" i="21"/>
  <c r="W960" i="21" s="1"/>
  <c r="O960" i="21"/>
  <c r="M959" i="21"/>
  <c r="J959" i="21" s="1"/>
  <c r="I959" i="21" s="1"/>
  <c r="H960" i="21" s="1"/>
  <c r="G961" i="21" s="1"/>
  <c r="L961" i="21" s="1"/>
  <c r="R959" i="21"/>
  <c r="S959" i="21" s="1"/>
  <c r="U92" i="12"/>
  <c r="T92" i="12" s="1"/>
  <c r="AC92" i="12"/>
  <c r="AD92" i="12" s="1"/>
  <c r="Z92" i="12"/>
  <c r="S92" i="12" l="1"/>
  <c r="J220" i="7"/>
  <c r="W220" i="7"/>
  <c r="I220" i="7"/>
  <c r="H221" i="7" s="1"/>
  <c r="Y221" i="7" s="1"/>
  <c r="O221" i="7"/>
  <c r="N221" i="7"/>
  <c r="G221" i="7"/>
  <c r="V221" i="7"/>
  <c r="N961" i="21"/>
  <c r="K961" i="21"/>
  <c r="F961" i="21"/>
  <c r="W961" i="21" s="1"/>
  <c r="O961" i="21"/>
  <c r="Q960" i="21"/>
  <c r="P960" i="21"/>
  <c r="AE92" i="12"/>
  <c r="F222" i="7" l="1"/>
  <c r="O222" i="7" s="1"/>
  <c r="M221" i="7"/>
  <c r="R221" i="7"/>
  <c r="S221" i="7" s="1"/>
  <c r="P221" i="7"/>
  <c r="W962" i="21"/>
  <c r="B19" i="21" s="1"/>
  <c r="N30" i="1" s="1"/>
  <c r="M960" i="21"/>
  <c r="J960" i="21" s="1"/>
  <c r="I960" i="21" s="1"/>
  <c r="H961" i="21" s="1"/>
  <c r="R960" i="21"/>
  <c r="S960" i="21" s="1"/>
  <c r="P961" i="21"/>
  <c r="Q961" i="21"/>
  <c r="M92" i="12"/>
  <c r="L92" i="12" s="1"/>
  <c r="K92" i="12" s="1"/>
  <c r="N222" i="7" l="1"/>
  <c r="P222" i="7" s="1"/>
  <c r="G222" i="7"/>
  <c r="T221" i="7"/>
  <c r="U221" i="7" s="1"/>
  <c r="Q221" i="7"/>
  <c r="L221" i="7"/>
  <c r="K221" i="7" s="1"/>
  <c r="X221" i="7"/>
  <c r="M961" i="21"/>
  <c r="J961" i="21" s="1"/>
  <c r="I961" i="21" s="1"/>
  <c r="R961" i="21"/>
  <c r="S961" i="21" s="1"/>
  <c r="H92" i="12"/>
  <c r="F93" i="12" s="1"/>
  <c r="P93" i="12"/>
  <c r="J221" i="7" l="1"/>
  <c r="R222" i="7"/>
  <c r="S222" i="7" s="1"/>
  <c r="M222" i="7"/>
  <c r="L222" i="7" s="1"/>
  <c r="K222" i="7" s="1"/>
  <c r="Q222" i="7"/>
  <c r="W221" i="7"/>
  <c r="I221" i="7"/>
  <c r="H222" i="7" s="1"/>
  <c r="V222" i="7" s="1"/>
  <c r="X222" i="7" l="1"/>
  <c r="T222" i="7"/>
  <c r="U222" i="7" s="1"/>
  <c r="W222" i="7"/>
  <c r="Y222" i="7"/>
  <c r="F223" i="7"/>
  <c r="W93" i="12"/>
  <c r="Q93" i="12"/>
  <c r="O93" i="12" s="1"/>
  <c r="N93" i="12" s="1"/>
  <c r="X93" i="12"/>
  <c r="G93" i="12"/>
  <c r="J222" i="7" l="1"/>
  <c r="I222" i="7"/>
  <c r="G223" i="7"/>
  <c r="N223" i="7"/>
  <c r="O223" i="7"/>
  <c r="V223" i="7"/>
  <c r="H223" i="7"/>
  <c r="Y223" i="7" s="1"/>
  <c r="Y93" i="12"/>
  <c r="V93" i="12"/>
  <c r="AA93" i="12"/>
  <c r="AB93" i="12" s="1"/>
  <c r="F224" i="7" l="1"/>
  <c r="O224" i="7" s="1"/>
  <c r="M223" i="7"/>
  <c r="R223" i="7"/>
  <c r="S223" i="7" s="1"/>
  <c r="P223" i="7"/>
  <c r="U93" i="12"/>
  <c r="T93" i="12" s="1"/>
  <c r="AC93" i="12"/>
  <c r="AD93" i="12" s="1"/>
  <c r="Z93" i="12"/>
  <c r="S93" i="12" l="1"/>
  <c r="N224" i="7"/>
  <c r="R224" i="7" s="1"/>
  <c r="S224" i="7" s="1"/>
  <c r="G224" i="7"/>
  <c r="T223" i="7"/>
  <c r="U223" i="7" s="1"/>
  <c r="Q223" i="7"/>
  <c r="X223" i="7"/>
  <c r="L223" i="7"/>
  <c r="K223" i="7" s="1"/>
  <c r="AE93" i="12"/>
  <c r="M224" i="7" l="1"/>
  <c r="X224" i="7" s="1"/>
  <c r="P224" i="7"/>
  <c r="Q224" i="7" s="1"/>
  <c r="J223" i="7"/>
  <c r="I223" i="7"/>
  <c r="H224" i="7" s="1"/>
  <c r="V224" i="7" s="1"/>
  <c r="W223" i="7"/>
  <c r="M93" i="12"/>
  <c r="L93" i="12" s="1"/>
  <c r="K93" i="12" s="1"/>
  <c r="T224" i="7" l="1"/>
  <c r="U224" i="7" s="1"/>
  <c r="L224" i="7"/>
  <c r="K224" i="7" s="1"/>
  <c r="Y224" i="7"/>
  <c r="F225" i="7"/>
  <c r="H93" i="12"/>
  <c r="F94" i="12" s="1"/>
  <c r="P94" i="12"/>
  <c r="J224" i="7" l="1"/>
  <c r="I224" i="7" s="1"/>
  <c r="W224" i="7"/>
  <c r="O225" i="7"/>
  <c r="G225" i="7"/>
  <c r="N225" i="7"/>
  <c r="H225" i="7"/>
  <c r="Y225" i="7" s="1"/>
  <c r="V225" i="7" l="1"/>
  <c r="F226" i="7"/>
  <c r="O226" i="7" s="1"/>
  <c r="R225" i="7"/>
  <c r="S225" i="7" s="1"/>
  <c r="P225" i="7"/>
  <c r="M225" i="7"/>
  <c r="X94" i="12"/>
  <c r="G94" i="12"/>
  <c r="Q94" i="12"/>
  <c r="O94" i="12" s="1"/>
  <c r="N94" i="12" s="1"/>
  <c r="W94" i="12"/>
  <c r="N226" i="7" l="1"/>
  <c r="R226" i="7" s="1"/>
  <c r="S226" i="7" s="1"/>
  <c r="G226" i="7"/>
  <c r="L225" i="7"/>
  <c r="K225" i="7" s="1"/>
  <c r="X225" i="7"/>
  <c r="T225" i="7"/>
  <c r="U225" i="7" s="1"/>
  <c r="Q225" i="7"/>
  <c r="Y94" i="12"/>
  <c r="V94" i="12"/>
  <c r="AA94" i="12"/>
  <c r="AB94" i="12" s="1"/>
  <c r="J225" i="7" l="1"/>
  <c r="P226" i="7"/>
  <c r="Q226" i="7" s="1"/>
  <c r="M226" i="7"/>
  <c r="L226" i="7" s="1"/>
  <c r="K226" i="7" s="1"/>
  <c r="W225" i="7"/>
  <c r="I225" i="7"/>
  <c r="H226" i="7" s="1"/>
  <c r="V226" i="7" s="1"/>
  <c r="T226" i="7"/>
  <c r="U226" i="7" s="1"/>
  <c r="U94" i="12"/>
  <c r="T94" i="12" s="1"/>
  <c r="AC94" i="12"/>
  <c r="AD94" i="12" s="1"/>
  <c r="Z94" i="12"/>
  <c r="S94" i="12" l="1"/>
  <c r="J226" i="7"/>
  <c r="X226" i="7"/>
  <c r="Y226" i="7"/>
  <c r="F227" i="7"/>
  <c r="W226" i="7"/>
  <c r="I226" i="7"/>
  <c r="AE94" i="12"/>
  <c r="H227" i="7" l="1"/>
  <c r="Y227" i="7" s="1"/>
  <c r="G227" i="7"/>
  <c r="O227" i="7"/>
  <c r="N227" i="7"/>
  <c r="V227" i="7"/>
  <c r="M94" i="12"/>
  <c r="L94" i="12" s="1"/>
  <c r="K94" i="12" s="1"/>
  <c r="F228" i="7" l="1"/>
  <c r="O228" i="7" s="1"/>
  <c r="R227" i="7"/>
  <c r="S227" i="7" s="1"/>
  <c r="P227" i="7"/>
  <c r="M227" i="7"/>
  <c r="H94" i="12"/>
  <c r="F95" i="12" s="1"/>
  <c r="P95" i="12"/>
  <c r="N228" i="7" l="1"/>
  <c r="M228" i="7" s="1"/>
  <c r="G228" i="7"/>
  <c r="L227" i="7"/>
  <c r="K227" i="7" s="1"/>
  <c r="X227" i="7"/>
  <c r="T227" i="7"/>
  <c r="U227" i="7" s="1"/>
  <c r="Q227" i="7"/>
  <c r="P228" i="7" l="1"/>
  <c r="R228" i="7"/>
  <c r="S228" i="7" s="1"/>
  <c r="J227" i="7"/>
  <c r="W227" i="7"/>
  <c r="I227" i="7"/>
  <c r="H228" i="7" s="1"/>
  <c r="V228" i="7" s="1"/>
  <c r="L228" i="7"/>
  <c r="K228" i="7" s="1"/>
  <c r="X228" i="7"/>
  <c r="Q95" i="12"/>
  <c r="O95" i="12" s="1"/>
  <c r="N95" i="12" s="1"/>
  <c r="W95" i="12"/>
  <c r="G95" i="12"/>
  <c r="X95" i="12"/>
  <c r="T228" i="7" l="1"/>
  <c r="U228" i="7" s="1"/>
  <c r="Q228" i="7"/>
  <c r="W228" i="7"/>
  <c r="I228" i="7"/>
  <c r="Y228" i="7"/>
  <c r="F229" i="7"/>
  <c r="Y95" i="12"/>
  <c r="AA95" i="12"/>
  <c r="AB95" i="12" s="1"/>
  <c r="V95" i="12"/>
  <c r="J228" i="7" l="1"/>
  <c r="O229" i="7"/>
  <c r="N229" i="7"/>
  <c r="H229" i="7"/>
  <c r="Y229" i="7" s="1"/>
  <c r="G229" i="7"/>
  <c r="V229" i="7"/>
  <c r="U95" i="12"/>
  <c r="T95" i="12" s="1"/>
  <c r="Z95" i="12"/>
  <c r="AC95" i="12"/>
  <c r="AD95" i="12" s="1"/>
  <c r="S95" i="12" l="1"/>
  <c r="F230" i="7"/>
  <c r="O230" i="7" s="1"/>
  <c r="R229" i="7"/>
  <c r="S229" i="7" s="1"/>
  <c r="P229" i="7"/>
  <c r="M229" i="7"/>
  <c r="AE95" i="12"/>
  <c r="G230" i="7" l="1"/>
  <c r="N230" i="7"/>
  <c r="R230" i="7" s="1"/>
  <c r="S230" i="7" s="1"/>
  <c r="X229" i="7"/>
  <c r="L229" i="7"/>
  <c r="K229" i="7" s="1"/>
  <c r="T229" i="7"/>
  <c r="U229" i="7" s="1"/>
  <c r="Q229" i="7"/>
  <c r="M95" i="12"/>
  <c r="L95" i="12" s="1"/>
  <c r="K95" i="12" s="1"/>
  <c r="J229" i="7" l="1"/>
  <c r="P230" i="7"/>
  <c r="T230" i="7" s="1"/>
  <c r="U230" i="7" s="1"/>
  <c r="M230" i="7"/>
  <c r="X230" i="7" s="1"/>
  <c r="W229" i="7"/>
  <c r="I229" i="7"/>
  <c r="H230" i="7" s="1"/>
  <c r="V230" i="7" s="1"/>
  <c r="P96" i="12"/>
  <c r="H95" i="12"/>
  <c r="F96" i="12" s="1"/>
  <c r="Q230" i="7" l="1"/>
  <c r="L230" i="7"/>
  <c r="K230" i="7" s="1"/>
  <c r="J230" i="7" s="1"/>
  <c r="I230" i="7" s="1"/>
  <c r="Y230" i="7"/>
  <c r="F231" i="7"/>
  <c r="W230" i="7" l="1"/>
  <c r="G231" i="7"/>
  <c r="N231" i="7"/>
  <c r="O231" i="7"/>
  <c r="V231" i="7"/>
  <c r="H231" i="7"/>
  <c r="Y231" i="7" s="1"/>
  <c r="G96" i="12"/>
  <c r="W96" i="12"/>
  <c r="Q96" i="12"/>
  <c r="O96" i="12" s="1"/>
  <c r="N96" i="12" s="1"/>
  <c r="X96" i="12"/>
  <c r="F232" i="7" l="1"/>
  <c r="R231" i="7"/>
  <c r="S231" i="7" s="1"/>
  <c r="M231" i="7"/>
  <c r="P231" i="7"/>
  <c r="AA96" i="12"/>
  <c r="AB96" i="12" s="1"/>
  <c r="Y96" i="12"/>
  <c r="V96" i="12"/>
  <c r="T231" i="7" l="1"/>
  <c r="U231" i="7" s="1"/>
  <c r="Q231" i="7"/>
  <c r="X231" i="7"/>
  <c r="L231" i="7"/>
  <c r="K231" i="7" s="1"/>
  <c r="N232" i="7"/>
  <c r="G232" i="7"/>
  <c r="O232" i="7"/>
  <c r="U96" i="12"/>
  <c r="T96" i="12" s="1"/>
  <c r="AC96" i="12"/>
  <c r="AD96" i="12" s="1"/>
  <c r="Z96" i="12"/>
  <c r="S96" i="12" l="1"/>
  <c r="J231" i="7"/>
  <c r="M232" i="7"/>
  <c r="P232" i="7"/>
  <c r="R232" i="7"/>
  <c r="S232" i="7" s="1"/>
  <c r="I231" i="7"/>
  <c r="H232" i="7" s="1"/>
  <c r="V232" i="7" s="1"/>
  <c r="W231" i="7"/>
  <c r="AE96" i="12"/>
  <c r="Y232" i="7" l="1"/>
  <c r="F233" i="7"/>
  <c r="T232" i="7"/>
  <c r="U232" i="7" s="1"/>
  <c r="Q232" i="7"/>
  <c r="X232" i="7"/>
  <c r="L232" i="7"/>
  <c r="K232" i="7" s="1"/>
  <c r="J232" i="7" s="1"/>
  <c r="M96" i="12"/>
  <c r="L96" i="12" s="1"/>
  <c r="K96" i="12" s="1"/>
  <c r="G233" i="7" l="1"/>
  <c r="O233" i="7"/>
  <c r="N233" i="7"/>
  <c r="I232" i="7"/>
  <c r="H233" i="7" s="1"/>
  <c r="Y233" i="7" s="1"/>
  <c r="W232" i="7"/>
  <c r="P97" i="12"/>
  <c r="H96" i="12"/>
  <c r="F97" i="12" s="1"/>
  <c r="V233" i="7" l="1"/>
  <c r="F234" i="7"/>
  <c r="P233" i="7"/>
  <c r="R233" i="7"/>
  <c r="S233" i="7" s="1"/>
  <c r="M233" i="7"/>
  <c r="Q233" i="7" l="1"/>
  <c r="T233" i="7"/>
  <c r="U233" i="7" s="1"/>
  <c r="G234" i="7"/>
  <c r="O234" i="7"/>
  <c r="N234" i="7"/>
  <c r="L233" i="7"/>
  <c r="K233" i="7" s="1"/>
  <c r="J233" i="7" s="1"/>
  <c r="X233" i="7"/>
  <c r="Q97" i="12"/>
  <c r="O97" i="12" s="1"/>
  <c r="N97" i="12" s="1"/>
  <c r="G97" i="12"/>
  <c r="W97" i="12"/>
  <c r="X97" i="12"/>
  <c r="W233" i="7" l="1"/>
  <c r="I233" i="7"/>
  <c r="H234" i="7" s="1"/>
  <c r="V234" i="7" s="1"/>
  <c r="M234" i="7"/>
  <c r="P234" i="7"/>
  <c r="R234" i="7"/>
  <c r="S234" i="7" s="1"/>
  <c r="AA97" i="12"/>
  <c r="AB97" i="12" s="1"/>
  <c r="Y97" i="12"/>
  <c r="V97" i="12"/>
  <c r="T234" i="7" l="1"/>
  <c r="U234" i="7" s="1"/>
  <c r="Q234" i="7"/>
  <c r="L234" i="7"/>
  <c r="K234" i="7" s="1"/>
  <c r="X234" i="7"/>
  <c r="Y234" i="7"/>
  <c r="F235" i="7"/>
  <c r="Z97" i="12"/>
  <c r="AC97" i="12"/>
  <c r="AD97" i="12" s="1"/>
  <c r="U97" i="12"/>
  <c r="T97" i="12" s="1"/>
  <c r="S97" i="12" l="1"/>
  <c r="J234" i="7"/>
  <c r="N235" i="7"/>
  <c r="O235" i="7"/>
  <c r="G235" i="7"/>
  <c r="V235" i="7"/>
  <c r="I234" i="7"/>
  <c r="H235" i="7" s="1"/>
  <c r="Y235" i="7" s="1"/>
  <c r="W234" i="7"/>
  <c r="AE97" i="12"/>
  <c r="F236" i="7" l="1"/>
  <c r="M235" i="7"/>
  <c r="P235" i="7"/>
  <c r="R235" i="7"/>
  <c r="S235" i="7" s="1"/>
  <c r="M97" i="12"/>
  <c r="L97" i="12" s="1"/>
  <c r="K97" i="12" s="1"/>
  <c r="Q235" i="7" l="1"/>
  <c r="T235" i="7"/>
  <c r="U235" i="7" s="1"/>
  <c r="L235" i="7"/>
  <c r="K235" i="7" s="1"/>
  <c r="X235" i="7"/>
  <c r="O236" i="7"/>
  <c r="G236" i="7"/>
  <c r="N236" i="7"/>
  <c r="V236" i="7"/>
  <c r="H97" i="12"/>
  <c r="F98" i="12" s="1"/>
  <c r="P98" i="12"/>
  <c r="J235" i="7" l="1"/>
  <c r="P236" i="7"/>
  <c r="R236" i="7"/>
  <c r="S236" i="7" s="1"/>
  <c r="M236" i="7"/>
  <c r="I235" i="7"/>
  <c r="H236" i="7" s="1"/>
  <c r="W235" i="7"/>
  <c r="Y236" i="7" l="1"/>
  <c r="F237" i="7"/>
  <c r="L236" i="7"/>
  <c r="K236" i="7" s="1"/>
  <c r="X236" i="7"/>
  <c r="Q236" i="7"/>
  <c r="T236" i="7"/>
  <c r="U236" i="7" s="1"/>
  <c r="Q98" i="12"/>
  <c r="O98" i="12" s="1"/>
  <c r="N98" i="12" s="1"/>
  <c r="G98" i="12"/>
  <c r="X98" i="12"/>
  <c r="W98" i="12"/>
  <c r="J236" i="7" l="1"/>
  <c r="W236" i="7"/>
  <c r="I236" i="7"/>
  <c r="H237" i="7" s="1"/>
  <c r="F238" i="7" s="1"/>
  <c r="G237" i="7"/>
  <c r="N237" i="7"/>
  <c r="O237" i="7"/>
  <c r="Y98" i="12"/>
  <c r="V98" i="12"/>
  <c r="AA98" i="12"/>
  <c r="AB98" i="12" s="1"/>
  <c r="O238" i="7" l="1"/>
  <c r="N238" i="7"/>
  <c r="G238" i="7"/>
  <c r="M237" i="7"/>
  <c r="P237" i="7"/>
  <c r="R237" i="7"/>
  <c r="S237" i="7" s="1"/>
  <c r="V237" i="7"/>
  <c r="V238" i="7" s="1"/>
  <c r="Y237" i="7"/>
  <c r="U98" i="12"/>
  <c r="T98" i="12" s="1"/>
  <c r="AC98" i="12"/>
  <c r="AD98" i="12" s="1"/>
  <c r="Z98" i="12"/>
  <c r="S98" i="12" l="1"/>
  <c r="T237" i="7"/>
  <c r="U237" i="7" s="1"/>
  <c r="Q237" i="7"/>
  <c r="X237" i="7"/>
  <c r="L237" i="7"/>
  <c r="K237" i="7" s="1"/>
  <c r="R238" i="7"/>
  <c r="S238" i="7" s="1"/>
  <c r="M238" i="7"/>
  <c r="P238" i="7"/>
  <c r="AE98" i="12"/>
  <c r="J237" i="7" l="1"/>
  <c r="L238" i="7"/>
  <c r="K238" i="7" s="1"/>
  <c r="X238" i="7"/>
  <c r="Q238" i="7"/>
  <c r="T238" i="7"/>
  <c r="U238" i="7" s="1"/>
  <c r="I237" i="7"/>
  <c r="H238" i="7" s="1"/>
  <c r="W237" i="7"/>
  <c r="M98" i="12"/>
  <c r="L98" i="12" s="1"/>
  <c r="K98" i="12" s="1"/>
  <c r="J238" i="7" l="1"/>
  <c r="Y238" i="7"/>
  <c r="F239" i="7"/>
  <c r="W238" i="7"/>
  <c r="I238" i="7"/>
  <c r="P99" i="12"/>
  <c r="H98" i="12"/>
  <c r="F99" i="12" s="1"/>
  <c r="H239" i="7" l="1"/>
  <c r="F240" i="7" s="1"/>
  <c r="V239" i="7"/>
  <c r="G239" i="7"/>
  <c r="O239" i="7"/>
  <c r="N239" i="7"/>
  <c r="Y239" i="7" l="1"/>
  <c r="O240" i="7"/>
  <c r="N240" i="7"/>
  <c r="G240" i="7"/>
  <c r="V240" i="7"/>
  <c r="M239" i="7"/>
  <c r="P239" i="7"/>
  <c r="R239" i="7"/>
  <c r="S239" i="7" s="1"/>
  <c r="X99" i="12"/>
  <c r="Q99" i="12"/>
  <c r="O99" i="12" s="1"/>
  <c r="N99" i="12" s="1"/>
  <c r="W99" i="12"/>
  <c r="G99" i="12"/>
  <c r="P240" i="7" l="1"/>
  <c r="M240" i="7"/>
  <c r="R240" i="7"/>
  <c r="S240" i="7" s="1"/>
  <c r="Q239" i="7"/>
  <c r="T239" i="7"/>
  <c r="U239" i="7" s="1"/>
  <c r="L239" i="7"/>
  <c r="K239" i="7" s="1"/>
  <c r="X239" i="7"/>
  <c r="AA99" i="12"/>
  <c r="AB99" i="12" s="1"/>
  <c r="Y99" i="12"/>
  <c r="V99" i="12"/>
  <c r="J239" i="7" l="1"/>
  <c r="I239" i="7"/>
  <c r="H240" i="7" s="1"/>
  <c r="W239" i="7"/>
  <c r="L240" i="7"/>
  <c r="K240" i="7" s="1"/>
  <c r="X240" i="7"/>
  <c r="Q240" i="7"/>
  <c r="T240" i="7"/>
  <c r="U240" i="7" s="1"/>
  <c r="U99" i="12"/>
  <c r="T99" i="12" s="1"/>
  <c r="S99" i="12" s="1"/>
  <c r="Z99" i="12"/>
  <c r="AC99" i="12"/>
  <c r="AD99" i="12" s="1"/>
  <c r="J240" i="7" l="1"/>
  <c r="I240" i="7"/>
  <c r="W240" i="7"/>
  <c r="Y240" i="7"/>
  <c r="F241" i="7"/>
  <c r="AE99" i="12"/>
  <c r="N241" i="7" l="1"/>
  <c r="O241" i="7"/>
  <c r="G241" i="7"/>
  <c r="H241" i="7"/>
  <c r="Y241" i="7" s="1"/>
  <c r="V241" i="7"/>
  <c r="M99" i="12"/>
  <c r="L99" i="12" s="1"/>
  <c r="K99" i="12" s="1"/>
  <c r="F242" i="7" l="1"/>
  <c r="O242" i="7" s="1"/>
  <c r="M241" i="7"/>
  <c r="P241" i="7"/>
  <c r="R241" i="7"/>
  <c r="S241" i="7" s="1"/>
  <c r="P100" i="12"/>
  <c r="H99" i="12"/>
  <c r="F100" i="12" s="1"/>
  <c r="G242" i="7" l="1"/>
  <c r="V242" i="7"/>
  <c r="N242" i="7"/>
  <c r="R242" i="7" s="1"/>
  <c r="S242" i="7" s="1"/>
  <c r="L241" i="7"/>
  <c r="K241" i="7" s="1"/>
  <c r="X241" i="7"/>
  <c r="T241" i="7"/>
  <c r="U241" i="7" s="1"/>
  <c r="Q241" i="7"/>
  <c r="J241" i="7" l="1"/>
  <c r="M242" i="7"/>
  <c r="X242" i="7" s="1"/>
  <c r="P242" i="7"/>
  <c r="Q242" i="7" s="1"/>
  <c r="I241" i="7"/>
  <c r="H242" i="7" s="1"/>
  <c r="W241" i="7"/>
  <c r="G100" i="12"/>
  <c r="W100" i="12"/>
  <c r="X100" i="12"/>
  <c r="Q100" i="12"/>
  <c r="O100" i="12" s="1"/>
  <c r="N100" i="12" s="1"/>
  <c r="L242" i="7" l="1"/>
  <c r="K242" i="7" s="1"/>
  <c r="W242" i="7" s="1"/>
  <c r="T242" i="7"/>
  <c r="U242" i="7" s="1"/>
  <c r="Y242" i="7"/>
  <c r="F243" i="7"/>
  <c r="AA100" i="12"/>
  <c r="AB100" i="12" s="1"/>
  <c r="Y100" i="12"/>
  <c r="V100" i="12"/>
  <c r="J242" i="7" l="1"/>
  <c r="I242" i="7"/>
  <c r="N243" i="7"/>
  <c r="H243" i="7"/>
  <c r="Y243" i="7" s="1"/>
  <c r="O243" i="7"/>
  <c r="G243" i="7"/>
  <c r="V243" i="7"/>
  <c r="U100" i="12"/>
  <c r="T100" i="12" s="1"/>
  <c r="S100" i="12" s="1"/>
  <c r="Z100" i="12"/>
  <c r="AC100" i="12"/>
  <c r="AD100" i="12" s="1"/>
  <c r="F244" i="7" l="1"/>
  <c r="O244" i="7" s="1"/>
  <c r="P243" i="7"/>
  <c r="M243" i="7"/>
  <c r="R243" i="7"/>
  <c r="S243" i="7" s="1"/>
  <c r="AE100" i="12"/>
  <c r="V244" i="7" l="1"/>
  <c r="G244" i="7"/>
  <c r="N244" i="7"/>
  <c r="P244" i="7" s="1"/>
  <c r="L243" i="7"/>
  <c r="K243" i="7" s="1"/>
  <c r="X243" i="7"/>
  <c r="Q243" i="7"/>
  <c r="T243" i="7"/>
  <c r="U243" i="7" s="1"/>
  <c r="M100" i="12"/>
  <c r="L100" i="12" s="1"/>
  <c r="K100" i="12" s="1"/>
  <c r="R244" i="7" l="1"/>
  <c r="S244" i="7" s="1"/>
  <c r="J243" i="7"/>
  <c r="M244" i="7"/>
  <c r="X244" i="7" s="1"/>
  <c r="Q244" i="7"/>
  <c r="I243" i="7"/>
  <c r="H244" i="7" s="1"/>
  <c r="W243" i="7"/>
  <c r="H100" i="12"/>
  <c r="F101" i="12" s="1"/>
  <c r="P101" i="12"/>
  <c r="T244" i="7" l="1"/>
  <c r="U244" i="7" s="1"/>
  <c r="L244" i="7"/>
  <c r="K244" i="7" s="1"/>
  <c r="Y244" i="7"/>
  <c r="F245" i="7"/>
  <c r="I244" i="7"/>
  <c r="H245" i="7" s="1"/>
  <c r="J244" i="7" l="1"/>
  <c r="W244" i="7"/>
  <c r="G245" i="7"/>
  <c r="O245" i="7"/>
  <c r="N245" i="7"/>
  <c r="F246" i="7"/>
  <c r="V245" i="7"/>
  <c r="Y245" i="7"/>
  <c r="W101" i="12"/>
  <c r="G101" i="12"/>
  <c r="Q101" i="12"/>
  <c r="O101" i="12" s="1"/>
  <c r="N101" i="12" s="1"/>
  <c r="X101" i="12"/>
  <c r="M245" i="7" l="1"/>
  <c r="P245" i="7"/>
  <c r="R245" i="7"/>
  <c r="S245" i="7" s="1"/>
  <c r="N246" i="7"/>
  <c r="O246" i="7"/>
  <c r="G246" i="7"/>
  <c r="V246" i="7"/>
  <c r="V101" i="12"/>
  <c r="Y101" i="12"/>
  <c r="AA101" i="12"/>
  <c r="AB101" i="12" s="1"/>
  <c r="M246" i="7" l="1"/>
  <c r="P246" i="7"/>
  <c r="R246" i="7"/>
  <c r="S246" i="7" s="1"/>
  <c r="Q245" i="7"/>
  <c r="T245" i="7"/>
  <c r="U245" i="7" s="1"/>
  <c r="X245" i="7"/>
  <c r="L245" i="7"/>
  <c r="K245" i="7" s="1"/>
  <c r="U101" i="12"/>
  <c r="T101" i="12" s="1"/>
  <c r="S101" i="12" s="1"/>
  <c r="Z101" i="12"/>
  <c r="AC101" i="12"/>
  <c r="AD101" i="12" s="1"/>
  <c r="J245" i="7" l="1"/>
  <c r="T246" i="7"/>
  <c r="U246" i="7" s="1"/>
  <c r="Q246" i="7"/>
  <c r="W245" i="7"/>
  <c r="I245" i="7"/>
  <c r="H246" i="7" s="1"/>
  <c r="X246" i="7"/>
  <c r="L246" i="7"/>
  <c r="K246" i="7" s="1"/>
  <c r="J246" i="7" s="1"/>
  <c r="AE101" i="12"/>
  <c r="Y246" i="7" l="1"/>
  <c r="F247" i="7"/>
  <c r="W246" i="7"/>
  <c r="I246" i="7"/>
  <c r="M101" i="12"/>
  <c r="L101" i="12" s="1"/>
  <c r="K101" i="12" s="1"/>
  <c r="H247" i="7" l="1"/>
  <c r="Y247" i="7" s="1"/>
  <c r="O247" i="7"/>
  <c r="N247" i="7"/>
  <c r="G247" i="7"/>
  <c r="V247" i="7"/>
  <c r="P102" i="12"/>
  <c r="H101" i="12"/>
  <c r="F102" i="12" s="1"/>
  <c r="F248" i="7" l="1"/>
  <c r="G248" i="7" s="1"/>
  <c r="M247" i="7"/>
  <c r="R247" i="7"/>
  <c r="S247" i="7" s="1"/>
  <c r="P247" i="7"/>
  <c r="O248" i="7" l="1"/>
  <c r="V248" i="7"/>
  <c r="N248" i="7"/>
  <c r="X247" i="7"/>
  <c r="L247" i="7"/>
  <c r="K247" i="7" s="1"/>
  <c r="Q247" i="7"/>
  <c r="T247" i="7"/>
  <c r="U247" i="7" s="1"/>
  <c r="W102" i="12"/>
  <c r="X102" i="12"/>
  <c r="G102" i="12"/>
  <c r="Q102" i="12"/>
  <c r="O102" i="12" s="1"/>
  <c r="N102" i="12" s="1"/>
  <c r="R248" i="7" l="1"/>
  <c r="S248" i="7" s="1"/>
  <c r="M248" i="7"/>
  <c r="L248" i="7" s="1"/>
  <c r="K248" i="7" s="1"/>
  <c r="P248" i="7"/>
  <c r="Q248" i="7" s="1"/>
  <c r="J247" i="7"/>
  <c r="I247" i="7"/>
  <c r="H248" i="7" s="1"/>
  <c r="W247" i="7"/>
  <c r="AA102" i="12"/>
  <c r="AB102" i="12" s="1"/>
  <c r="V102" i="12"/>
  <c r="Y102" i="12"/>
  <c r="T248" i="7" l="1"/>
  <c r="U248" i="7" s="1"/>
  <c r="X248" i="7"/>
  <c r="Y248" i="7"/>
  <c r="F249" i="7"/>
  <c r="I248" i="7"/>
  <c r="W248" i="7"/>
  <c r="Z102" i="12"/>
  <c r="AC102" i="12"/>
  <c r="AD102" i="12" s="1"/>
  <c r="U102" i="12"/>
  <c r="T102" i="12" s="1"/>
  <c r="S102" i="12" l="1"/>
  <c r="J248" i="7"/>
  <c r="O249" i="7"/>
  <c r="H249" i="7"/>
  <c r="Y249" i="7" s="1"/>
  <c r="G249" i="7"/>
  <c r="N249" i="7"/>
  <c r="V249" i="7"/>
  <c r="AE102" i="12"/>
  <c r="F250" i="7" l="1"/>
  <c r="O250" i="7" s="1"/>
  <c r="M249" i="7"/>
  <c r="P249" i="7"/>
  <c r="R249" i="7"/>
  <c r="S249" i="7" s="1"/>
  <c r="M102" i="12"/>
  <c r="L102" i="12" s="1"/>
  <c r="K102" i="12" s="1"/>
  <c r="N250" i="7" l="1"/>
  <c r="R250" i="7" s="1"/>
  <c r="S250" i="7" s="1"/>
  <c r="V250" i="7"/>
  <c r="G250" i="7"/>
  <c r="X249" i="7"/>
  <c r="L249" i="7"/>
  <c r="K249" i="7" s="1"/>
  <c r="Q249" i="7"/>
  <c r="T249" i="7"/>
  <c r="U249" i="7" s="1"/>
  <c r="P103" i="12"/>
  <c r="H102" i="12"/>
  <c r="F103" i="12" s="1"/>
  <c r="M250" i="7" l="1"/>
  <c r="L250" i="7" s="1"/>
  <c r="K250" i="7" s="1"/>
  <c r="P250" i="7"/>
  <c r="Q250" i="7" s="1"/>
  <c r="J249" i="7"/>
  <c r="I249" i="7"/>
  <c r="H250" i="7" s="1"/>
  <c r="W249" i="7"/>
  <c r="X250" i="7" l="1"/>
  <c r="T250" i="7"/>
  <c r="U250" i="7" s="1"/>
  <c r="Y250" i="7"/>
  <c r="F251" i="7"/>
  <c r="I250" i="7"/>
  <c r="W250" i="7"/>
  <c r="Q103" i="12"/>
  <c r="O103" i="12" s="1"/>
  <c r="N103" i="12" s="1"/>
  <c r="W103" i="12"/>
  <c r="X103" i="12"/>
  <c r="G103" i="12"/>
  <c r="J250" i="7" l="1"/>
  <c r="H251" i="7"/>
  <c r="Y251" i="7" s="1"/>
  <c r="N251" i="7"/>
  <c r="G251" i="7"/>
  <c r="O251" i="7"/>
  <c r="V251" i="7"/>
  <c r="V103" i="12"/>
  <c r="AA103" i="12"/>
  <c r="AB103" i="12" s="1"/>
  <c r="Y103" i="12"/>
  <c r="F252" i="7" l="1"/>
  <c r="N252" i="7" s="1"/>
  <c r="M251" i="7"/>
  <c r="P251" i="7"/>
  <c r="R251" i="7"/>
  <c r="S251" i="7" s="1"/>
  <c r="Z103" i="12"/>
  <c r="AC103" i="12"/>
  <c r="AD103" i="12" s="1"/>
  <c r="U103" i="12"/>
  <c r="T103" i="12" s="1"/>
  <c r="S103" i="12" s="1"/>
  <c r="G252" i="7" l="1"/>
  <c r="V252" i="7"/>
  <c r="O252" i="7"/>
  <c r="P252" i="7" s="1"/>
  <c r="Q251" i="7"/>
  <c r="T251" i="7"/>
  <c r="U251" i="7" s="1"/>
  <c r="L251" i="7"/>
  <c r="K251" i="7" s="1"/>
  <c r="J251" i="7" s="1"/>
  <c r="X251" i="7"/>
  <c r="AE103" i="12"/>
  <c r="R252" i="7" l="1"/>
  <c r="S252" i="7" s="1"/>
  <c r="M252" i="7"/>
  <c r="L252" i="7" s="1"/>
  <c r="K252" i="7" s="1"/>
  <c r="Q252" i="7"/>
  <c r="W251" i="7"/>
  <c r="I251" i="7"/>
  <c r="H252" i="7" s="1"/>
  <c r="M103" i="12"/>
  <c r="L103" i="12" s="1"/>
  <c r="K103" i="12" s="1"/>
  <c r="X252" i="7" l="1"/>
  <c r="T252" i="7"/>
  <c r="U252" i="7" s="1"/>
  <c r="Y252" i="7"/>
  <c r="F253" i="7"/>
  <c r="I252" i="7"/>
  <c r="W252" i="7"/>
  <c r="P104" i="12"/>
  <c r="H103" i="12"/>
  <c r="F104" i="12" s="1"/>
  <c r="H253" i="7" l="1"/>
  <c r="Y253" i="7" s="1"/>
  <c r="J252" i="7"/>
  <c r="G253" i="7"/>
  <c r="N253" i="7"/>
  <c r="O253" i="7"/>
  <c r="V253" i="7"/>
  <c r="F254" i="7" l="1"/>
  <c r="N254" i="7" s="1"/>
  <c r="P253" i="7"/>
  <c r="R253" i="7"/>
  <c r="S253" i="7" s="1"/>
  <c r="M253" i="7"/>
  <c r="X104" i="12"/>
  <c r="G104" i="12"/>
  <c r="Q104" i="12"/>
  <c r="O104" i="12" s="1"/>
  <c r="N104" i="12" s="1"/>
  <c r="W104" i="12"/>
  <c r="G254" i="7" l="1"/>
  <c r="O254" i="7"/>
  <c r="P254" i="7" s="1"/>
  <c r="V254" i="7"/>
  <c r="L253" i="7"/>
  <c r="K253" i="7" s="1"/>
  <c r="X253" i="7"/>
  <c r="T253" i="7"/>
  <c r="U253" i="7" s="1"/>
  <c r="Q253" i="7"/>
  <c r="AA104" i="12"/>
  <c r="AB104" i="12" s="1"/>
  <c r="V104" i="12"/>
  <c r="Y104" i="12"/>
  <c r="M254" i="7" l="1"/>
  <c r="R254" i="7"/>
  <c r="S254" i="7" s="1"/>
  <c r="J253" i="7"/>
  <c r="W253" i="7"/>
  <c r="I253" i="7"/>
  <c r="H254" i="7" s="1"/>
  <c r="L254" i="7"/>
  <c r="K254" i="7" s="1"/>
  <c r="X254" i="7"/>
  <c r="Q254" i="7"/>
  <c r="Z104" i="12"/>
  <c r="AC104" i="12"/>
  <c r="AD104" i="12" s="1"/>
  <c r="U104" i="12"/>
  <c r="T104" i="12" s="1"/>
  <c r="T254" i="7" l="1"/>
  <c r="U254" i="7" s="1"/>
  <c r="S104" i="12"/>
  <c r="W254" i="7"/>
  <c r="I254" i="7"/>
  <c r="Y254" i="7"/>
  <c r="F255" i="7"/>
  <c r="AE104" i="12"/>
  <c r="J254" i="7" l="1"/>
  <c r="O255" i="7"/>
  <c r="N255" i="7"/>
  <c r="H255" i="7"/>
  <c r="F256" i="7" s="1"/>
  <c r="G255" i="7"/>
  <c r="M104" i="12"/>
  <c r="L104" i="12" s="1"/>
  <c r="K104" i="12" s="1"/>
  <c r="V255" i="7" l="1"/>
  <c r="V256" i="7" s="1"/>
  <c r="Y255" i="7"/>
  <c r="N256" i="7"/>
  <c r="O256" i="7"/>
  <c r="G256" i="7"/>
  <c r="P255" i="7"/>
  <c r="M255" i="7"/>
  <c r="R255" i="7"/>
  <c r="S255" i="7" s="1"/>
  <c r="H104" i="12"/>
  <c r="F105" i="12" s="1"/>
  <c r="P105" i="12"/>
  <c r="M256" i="7" l="1"/>
  <c r="P256" i="7"/>
  <c r="R256" i="7"/>
  <c r="S256" i="7" s="1"/>
  <c r="T255" i="7"/>
  <c r="U255" i="7" s="1"/>
  <c r="Q255" i="7"/>
  <c r="L255" i="7"/>
  <c r="K255" i="7" s="1"/>
  <c r="X255" i="7"/>
  <c r="J255" i="7" l="1"/>
  <c r="Q256" i="7"/>
  <c r="T256" i="7"/>
  <c r="U256" i="7" s="1"/>
  <c r="I255" i="7"/>
  <c r="H256" i="7" s="1"/>
  <c r="W255" i="7"/>
  <c r="X256" i="7"/>
  <c r="L256" i="7"/>
  <c r="K256" i="7" s="1"/>
  <c r="J256" i="7" s="1"/>
  <c r="Q105" i="12"/>
  <c r="O105" i="12" s="1"/>
  <c r="N105" i="12" s="1"/>
  <c r="G105" i="12"/>
  <c r="W105" i="12"/>
  <c r="X105" i="12"/>
  <c r="I256" i="7" l="1"/>
  <c r="W256" i="7"/>
  <c r="Y256" i="7"/>
  <c r="F257" i="7"/>
  <c r="V105" i="12"/>
  <c r="Y105" i="12"/>
  <c r="AA105" i="12"/>
  <c r="AB105" i="12" s="1"/>
  <c r="G257" i="7" l="1"/>
  <c r="N257" i="7"/>
  <c r="O257" i="7"/>
  <c r="V257" i="7"/>
  <c r="H257" i="7"/>
  <c r="Y257" i="7" s="1"/>
  <c r="Z105" i="12"/>
  <c r="AC105" i="12"/>
  <c r="AD105" i="12" s="1"/>
  <c r="U105" i="12"/>
  <c r="T105" i="12" s="1"/>
  <c r="S105" i="12" s="1"/>
  <c r="F258" i="7" l="1"/>
  <c r="P257" i="7"/>
  <c r="M257" i="7"/>
  <c r="R257" i="7"/>
  <c r="S257" i="7" s="1"/>
  <c r="AE105" i="12"/>
  <c r="T257" i="7" l="1"/>
  <c r="U257" i="7" s="1"/>
  <c r="Q257" i="7"/>
  <c r="L257" i="7"/>
  <c r="K257" i="7" s="1"/>
  <c r="X257" i="7"/>
  <c r="N258" i="7"/>
  <c r="O258" i="7"/>
  <c r="G258" i="7"/>
  <c r="V258" i="7"/>
  <c r="M105" i="12"/>
  <c r="L105" i="12" s="1"/>
  <c r="K105" i="12" s="1"/>
  <c r="J257" i="7" l="1"/>
  <c r="M258" i="7"/>
  <c r="P258" i="7"/>
  <c r="R258" i="7"/>
  <c r="S258" i="7" s="1"/>
  <c r="W257" i="7"/>
  <c r="I257" i="7"/>
  <c r="H258" i="7" s="1"/>
  <c r="H105" i="12"/>
  <c r="F106" i="12" s="1"/>
  <c r="P106" i="12"/>
  <c r="Q258" i="7" l="1"/>
  <c r="T258" i="7"/>
  <c r="U258" i="7" s="1"/>
  <c r="Y258" i="7"/>
  <c r="F259" i="7"/>
  <c r="X258" i="7"/>
  <c r="L258" i="7"/>
  <c r="K258" i="7" s="1"/>
  <c r="J258" i="7" s="1"/>
  <c r="G259" i="7" l="1"/>
  <c r="N259" i="7"/>
  <c r="O259" i="7"/>
  <c r="W258" i="7"/>
  <c r="I258" i="7"/>
  <c r="H259" i="7" s="1"/>
  <c r="F260" i="7" s="1"/>
  <c r="Q106" i="12"/>
  <c r="O106" i="12" s="1"/>
  <c r="N106" i="12" s="1"/>
  <c r="G106" i="12"/>
  <c r="X106" i="12"/>
  <c r="W106" i="12"/>
  <c r="G260" i="7" l="1"/>
  <c r="O260" i="7"/>
  <c r="N260" i="7"/>
  <c r="V259" i="7"/>
  <c r="V260" i="7" s="1"/>
  <c r="Y259" i="7"/>
  <c r="M259" i="7"/>
  <c r="R259" i="7"/>
  <c r="S259" i="7" s="1"/>
  <c r="P259" i="7"/>
  <c r="Y106" i="12"/>
  <c r="AA106" i="12"/>
  <c r="AB106" i="12" s="1"/>
  <c r="V106" i="12"/>
  <c r="R260" i="7" l="1"/>
  <c r="S260" i="7" s="1"/>
  <c r="M260" i="7"/>
  <c r="P260" i="7"/>
  <c r="Q259" i="7"/>
  <c r="T259" i="7"/>
  <c r="U259" i="7" s="1"/>
  <c r="X259" i="7"/>
  <c r="L259" i="7"/>
  <c r="K259" i="7" s="1"/>
  <c r="J259" i="7" s="1"/>
  <c r="U106" i="12"/>
  <c r="T106" i="12" s="1"/>
  <c r="Z106" i="12"/>
  <c r="AC106" i="12"/>
  <c r="AD106" i="12" s="1"/>
  <c r="S106" i="12" l="1"/>
  <c r="Q260" i="7"/>
  <c r="T260" i="7"/>
  <c r="U260" i="7" s="1"/>
  <c r="I259" i="7"/>
  <c r="H260" i="7" s="1"/>
  <c r="W259" i="7"/>
  <c r="L260" i="7"/>
  <c r="K260" i="7" s="1"/>
  <c r="J260" i="7" s="1"/>
  <c r="X260" i="7"/>
  <c r="AE106" i="12"/>
  <c r="Y260" i="7" l="1"/>
  <c r="F261" i="7"/>
  <c r="W260" i="7"/>
  <c r="I260" i="7"/>
  <c r="M106" i="12"/>
  <c r="L106" i="12" s="1"/>
  <c r="K106" i="12" s="1"/>
  <c r="H261" i="7" l="1"/>
  <c r="Y261" i="7" s="1"/>
  <c r="N261" i="7"/>
  <c r="G261" i="7"/>
  <c r="O261" i="7"/>
  <c r="V261" i="7"/>
  <c r="H106" i="12"/>
  <c r="F107" i="12" s="1"/>
  <c r="P107" i="12"/>
  <c r="F262" i="7" l="1"/>
  <c r="G262" i="7" s="1"/>
  <c r="P261" i="7"/>
  <c r="R261" i="7"/>
  <c r="S261" i="7" s="1"/>
  <c r="M261" i="7"/>
  <c r="V262" i="7" l="1"/>
  <c r="S6" i="1" s="1"/>
  <c r="N262" i="7"/>
  <c r="O262" i="7"/>
  <c r="S9" i="1"/>
  <c r="S10" i="1" s="1"/>
  <c r="X261" i="7"/>
  <c r="L261" i="7"/>
  <c r="K261" i="7" s="1"/>
  <c r="T261" i="7"/>
  <c r="U261" i="7" s="1"/>
  <c r="Q261" i="7"/>
  <c r="W107" i="12"/>
  <c r="G107" i="12"/>
  <c r="X107" i="12"/>
  <c r="Q107" i="12"/>
  <c r="O107" i="12" s="1"/>
  <c r="N107" i="12" s="1"/>
  <c r="P262" i="7" l="1"/>
  <c r="Q262" i="7" s="1"/>
  <c r="R262" i="7"/>
  <c r="S262" i="7" s="1"/>
  <c r="M262" i="7"/>
  <c r="X262" i="7" s="1"/>
  <c r="J261" i="7"/>
  <c r="I261" i="7"/>
  <c r="H262" i="7" s="1"/>
  <c r="W261" i="7"/>
  <c r="AA107" i="12"/>
  <c r="AB107" i="12" s="1"/>
  <c r="Y107" i="12"/>
  <c r="V107" i="12"/>
  <c r="S16" i="1" l="1"/>
  <c r="S17" i="1" s="1"/>
  <c r="S19" i="1" s="1"/>
  <c r="L262" i="7"/>
  <c r="K262" i="7" s="1"/>
  <c r="T262" i="7"/>
  <c r="U262" i="7" s="1"/>
  <c r="S8" i="1"/>
  <c r="Y262" i="7"/>
  <c r="S5" i="1"/>
  <c r="W262" i="7"/>
  <c r="S4" i="1" s="1"/>
  <c r="S12" i="1" s="1"/>
  <c r="I262" i="7"/>
  <c r="U107" i="12"/>
  <c r="T107" i="12" s="1"/>
  <c r="AC107" i="12"/>
  <c r="AD107" i="12" s="1"/>
  <c r="Z107" i="12"/>
  <c r="J262" i="7" l="1"/>
  <c r="S107" i="12"/>
  <c r="AE107" i="12"/>
  <c r="M107" i="12" l="1"/>
  <c r="L107" i="12" s="1"/>
  <c r="K107" i="12" s="1"/>
  <c r="P108" i="12" l="1"/>
  <c r="H107" i="12"/>
  <c r="F108" i="12" s="1"/>
  <c r="W108" i="12" l="1"/>
  <c r="G108" i="12"/>
  <c r="Q108" i="12"/>
  <c r="O108" i="12" s="1"/>
  <c r="N108" i="12" s="1"/>
  <c r="X108" i="12"/>
  <c r="V108" i="12" l="1"/>
  <c r="Y108" i="12"/>
  <c r="AA108" i="12"/>
  <c r="AB108" i="12" s="1"/>
  <c r="U108" i="12" l="1"/>
  <c r="T108" i="12" s="1"/>
  <c r="AC108" i="12"/>
  <c r="AD108" i="12" s="1"/>
  <c r="Z108" i="12"/>
  <c r="S108" i="12" l="1"/>
  <c r="AE108" i="12"/>
  <c r="M108" i="12" l="1"/>
  <c r="L108" i="12" s="1"/>
  <c r="K108" i="12" s="1"/>
  <c r="P109" i="12" l="1"/>
  <c r="H108" i="12"/>
  <c r="F109" i="12" s="1"/>
  <c r="X109" i="12" l="1"/>
  <c r="W109" i="12"/>
  <c r="G109" i="12"/>
  <c r="Q109" i="12"/>
  <c r="O109" i="12" s="1"/>
  <c r="N109" i="12" s="1"/>
  <c r="AA109" i="12" l="1"/>
  <c r="AB109" i="12" s="1"/>
  <c r="V109" i="12"/>
  <c r="Y109" i="12"/>
  <c r="AC109" i="12" l="1"/>
  <c r="AD109" i="12" s="1"/>
  <c r="Z109" i="12"/>
  <c r="U109" i="12"/>
  <c r="T109" i="12" s="1"/>
  <c r="S109" i="12" s="1"/>
  <c r="AE109" i="12" l="1"/>
  <c r="M109" i="12" l="1"/>
  <c r="L109" i="12" s="1"/>
  <c r="K109" i="12" s="1"/>
  <c r="H109" i="12" l="1"/>
  <c r="F110" i="12" s="1"/>
  <c r="P110" i="12"/>
  <c r="W110" i="12" l="1"/>
  <c r="X110" i="12"/>
  <c r="Q110" i="12"/>
  <c r="O110" i="12" s="1"/>
  <c r="N110" i="12" s="1"/>
  <c r="G110" i="12"/>
  <c r="V110" i="12" l="1"/>
  <c r="AA110" i="12"/>
  <c r="AB110" i="12" s="1"/>
  <c r="Y110" i="12"/>
  <c r="Z110" i="12" l="1"/>
  <c r="AC110" i="12"/>
  <c r="AD110" i="12" s="1"/>
  <c r="U110" i="12"/>
  <c r="T110" i="12" s="1"/>
  <c r="S110" i="12" l="1"/>
  <c r="AE110" i="12"/>
  <c r="M110" i="12" l="1"/>
  <c r="L110" i="12" s="1"/>
  <c r="K110" i="12" s="1"/>
  <c r="P111" i="12" l="1"/>
  <c r="H110" i="12"/>
  <c r="F111" i="12" s="1"/>
  <c r="X111" i="12" l="1"/>
  <c r="W111" i="12"/>
  <c r="Q111" i="12"/>
  <c r="O111" i="12" s="1"/>
  <c r="N111" i="12" s="1"/>
  <c r="G111" i="12"/>
  <c r="V111" i="12" l="1"/>
  <c r="Y111" i="12"/>
  <c r="AA111" i="12"/>
  <c r="AB111" i="12" s="1"/>
  <c r="U111" i="12" l="1"/>
  <c r="T111" i="12" s="1"/>
  <c r="AC111" i="12"/>
  <c r="AD111" i="12" s="1"/>
  <c r="Z111" i="12"/>
  <c r="S111" i="12" l="1"/>
  <c r="AE111" i="12"/>
  <c r="M111" i="12" l="1"/>
  <c r="L111" i="12" s="1"/>
  <c r="K111" i="12" s="1"/>
  <c r="H111" i="12" l="1"/>
  <c r="F112" i="12" s="1"/>
  <c r="P112" i="12"/>
  <c r="W112" i="12" l="1"/>
  <c r="X112" i="12"/>
  <c r="G112" i="12"/>
  <c r="Q112" i="12"/>
  <c r="O112" i="12" s="1"/>
  <c r="N112" i="12" s="1"/>
  <c r="V112" i="12" l="1"/>
  <c r="Y112" i="12"/>
  <c r="AA112" i="12"/>
  <c r="AB112" i="12" s="1"/>
  <c r="U112" i="12" l="1"/>
  <c r="T112" i="12" s="1"/>
  <c r="AC112" i="12"/>
  <c r="AD112" i="12" s="1"/>
  <c r="Z112" i="12"/>
  <c r="S112" i="12" l="1"/>
  <c r="AE112" i="12"/>
  <c r="M112" i="12" l="1"/>
  <c r="L112" i="12" s="1"/>
  <c r="K112" i="12" s="1"/>
  <c r="P113" i="12" l="1"/>
  <c r="H112" i="12"/>
  <c r="F113" i="12" s="1"/>
  <c r="X113" i="12" l="1"/>
  <c r="W113" i="12"/>
  <c r="Q113" i="12"/>
  <c r="O113" i="12" s="1"/>
  <c r="N113" i="12" s="1"/>
  <c r="G113" i="12"/>
  <c r="AA113" i="12" l="1"/>
  <c r="AB113" i="12" s="1"/>
  <c r="V113" i="12"/>
  <c r="Y113" i="12"/>
  <c r="AC113" i="12" l="1"/>
  <c r="AD113" i="12" s="1"/>
  <c r="Z113" i="12"/>
  <c r="U113" i="12"/>
  <c r="T113" i="12" s="1"/>
  <c r="S113" i="12" l="1"/>
  <c r="AE113" i="12"/>
  <c r="M113" i="12" l="1"/>
  <c r="L113" i="12" s="1"/>
  <c r="K113" i="12" s="1"/>
  <c r="P114" i="12" l="1"/>
  <c r="H113" i="12"/>
  <c r="F114" i="12" s="1"/>
  <c r="X114" i="12" l="1"/>
  <c r="G114" i="12"/>
  <c r="W114" i="12"/>
  <c r="Q114" i="12"/>
  <c r="O114" i="12" s="1"/>
  <c r="N114" i="12" s="1"/>
  <c r="V114" i="12" l="1"/>
  <c r="Y114" i="12"/>
  <c r="AA114" i="12"/>
  <c r="AB114" i="12" s="1"/>
  <c r="Z114" i="12" l="1"/>
  <c r="AC114" i="12"/>
  <c r="AD114" i="12" s="1"/>
  <c r="U114" i="12"/>
  <c r="T114" i="12" s="1"/>
  <c r="S114" i="12" l="1"/>
  <c r="AE114" i="12"/>
  <c r="M114" i="12" l="1"/>
  <c r="L114" i="12" s="1"/>
  <c r="K114" i="12" s="1"/>
  <c r="H114" i="12" l="1"/>
  <c r="F115" i="12" s="1"/>
  <c r="P115" i="12"/>
  <c r="X115" i="12" l="1"/>
  <c r="W115" i="12"/>
  <c r="Q115" i="12"/>
  <c r="O115" i="12" s="1"/>
  <c r="N115" i="12" s="1"/>
  <c r="G115" i="12"/>
  <c r="V115" i="12" l="1"/>
  <c r="Y115" i="12"/>
  <c r="AA115" i="12"/>
  <c r="AB115" i="12" s="1"/>
  <c r="U115" i="12" l="1"/>
  <c r="T115" i="12" s="1"/>
  <c r="AC115" i="12"/>
  <c r="AD115" i="12" s="1"/>
  <c r="Z115" i="12"/>
  <c r="S115" i="12" l="1"/>
  <c r="AE115" i="12"/>
  <c r="M115" i="12" l="1"/>
  <c r="L115" i="12" s="1"/>
  <c r="K115" i="12" s="1"/>
  <c r="H115" i="12" l="1"/>
  <c r="F116" i="12" s="1"/>
  <c r="P116" i="12"/>
  <c r="Q116" i="12" l="1"/>
  <c r="O116" i="12" s="1"/>
  <c r="N116" i="12" s="1"/>
  <c r="X116" i="12"/>
  <c r="W116" i="12"/>
  <c r="G116" i="12"/>
  <c r="Y116" i="12" l="1"/>
  <c r="V116" i="12"/>
  <c r="AA116" i="12"/>
  <c r="AB116" i="12" s="1"/>
  <c r="AC116" i="12" l="1"/>
  <c r="AD116" i="12" s="1"/>
  <c r="Z116" i="12"/>
  <c r="U116" i="12"/>
  <c r="T116" i="12" s="1"/>
  <c r="S116" i="12" s="1"/>
  <c r="AE116" i="12" l="1"/>
  <c r="M116" i="12" l="1"/>
  <c r="L116" i="12" s="1"/>
  <c r="K116" i="12" s="1"/>
  <c r="P117" i="12" l="1"/>
  <c r="H116" i="12"/>
  <c r="F117" i="12" s="1"/>
  <c r="Q117" i="12" l="1"/>
  <c r="O117" i="12" s="1"/>
  <c r="N117" i="12" s="1"/>
  <c r="W117" i="12"/>
  <c r="X117" i="12"/>
  <c r="G117" i="12"/>
  <c r="AA117" i="12" l="1"/>
  <c r="AB117" i="12" s="1"/>
  <c r="Y117" i="12"/>
  <c r="V117" i="12"/>
  <c r="U117" i="12" l="1"/>
  <c r="T117" i="12" s="1"/>
  <c r="Z117" i="12"/>
  <c r="AC117" i="12"/>
  <c r="AD117" i="12" s="1"/>
  <c r="S117" i="12" l="1"/>
  <c r="AE117" i="12"/>
  <c r="M117" i="12" l="1"/>
  <c r="L117" i="12" s="1"/>
  <c r="K117" i="12" s="1"/>
  <c r="H117" i="12" l="1"/>
  <c r="F118" i="12" s="1"/>
  <c r="P118" i="12"/>
  <c r="Q118" i="12" l="1"/>
  <c r="O118" i="12" s="1"/>
  <c r="N118" i="12" s="1"/>
  <c r="W118" i="12"/>
  <c r="G118" i="12"/>
  <c r="X118" i="12"/>
  <c r="V118" i="12" l="1"/>
  <c r="AA118" i="12"/>
  <c r="AB118" i="12" s="1"/>
  <c r="Y118" i="12"/>
  <c r="Z118" i="12" l="1"/>
  <c r="AC118" i="12"/>
  <c r="AD118" i="12" s="1"/>
  <c r="U118" i="12"/>
  <c r="T118" i="12" s="1"/>
  <c r="S118" i="12" l="1"/>
  <c r="AE118" i="12"/>
  <c r="M118" i="12" l="1"/>
  <c r="L118" i="12" s="1"/>
  <c r="K118" i="12" s="1"/>
  <c r="P119" i="12" l="1"/>
  <c r="H118" i="12"/>
  <c r="F119" i="12" s="1"/>
  <c r="X119" i="12" l="1"/>
  <c r="Q119" i="12"/>
  <c r="O119" i="12" s="1"/>
  <c r="N119" i="12" s="1"/>
  <c r="G119" i="12"/>
  <c r="W119" i="12"/>
  <c r="Y119" i="12" l="1"/>
  <c r="AA119" i="12"/>
  <c r="AB119" i="12" s="1"/>
  <c r="V119" i="12"/>
  <c r="U119" i="12" l="1"/>
  <c r="T119" i="12" s="1"/>
  <c r="Z119" i="12"/>
  <c r="AC119" i="12"/>
  <c r="AD119" i="12" s="1"/>
  <c r="S119" i="12" l="1"/>
  <c r="AE119" i="12"/>
  <c r="M119" i="12" l="1"/>
  <c r="L119" i="12" s="1"/>
  <c r="K119" i="12" s="1"/>
  <c r="H119" i="12" l="1"/>
  <c r="F120" i="12" s="1"/>
  <c r="P120" i="12"/>
  <c r="Q120" i="12" l="1"/>
  <c r="O120" i="12" s="1"/>
  <c r="N120" i="12" s="1"/>
  <c r="X120" i="12"/>
  <c r="G120" i="12"/>
  <c r="W120" i="12"/>
  <c r="Y120" i="12" l="1"/>
  <c r="V120" i="12"/>
  <c r="AA120" i="12"/>
  <c r="AB120" i="12" s="1"/>
  <c r="U120" i="12" l="1"/>
  <c r="T120" i="12" s="1"/>
  <c r="Z120" i="12"/>
  <c r="AC120" i="12"/>
  <c r="AD120" i="12" s="1"/>
  <c r="S120" i="12" l="1"/>
  <c r="AE120" i="12"/>
  <c r="M120" i="12" l="1"/>
  <c r="L120" i="12" s="1"/>
  <c r="K120" i="12" s="1"/>
  <c r="H120" i="12" l="1"/>
  <c r="F121" i="12" s="1"/>
  <c r="P121" i="12"/>
  <c r="X121" i="12" l="1"/>
  <c r="Q121" i="12"/>
  <c r="O121" i="12" s="1"/>
  <c r="N121" i="12" s="1"/>
  <c r="W121" i="12"/>
  <c r="G121" i="12"/>
  <c r="V121" i="12" l="1"/>
  <c r="Y121" i="12"/>
  <c r="AA121" i="12"/>
  <c r="AB121" i="12" s="1"/>
  <c r="U121" i="12" l="1"/>
  <c r="T121" i="12" s="1"/>
  <c r="AC121" i="12"/>
  <c r="AD121" i="12" s="1"/>
  <c r="Z121" i="12"/>
  <c r="S121" i="12" l="1"/>
  <c r="AE121" i="12"/>
  <c r="M121" i="12" l="1"/>
  <c r="L121" i="12" s="1"/>
  <c r="K121" i="12" s="1"/>
  <c r="P122" i="12" l="1"/>
  <c r="H121" i="12"/>
  <c r="F122" i="12" s="1"/>
  <c r="G122" i="12" l="1"/>
  <c r="X122" i="12"/>
  <c r="W122" i="12"/>
  <c r="Q122" i="12"/>
  <c r="O122" i="12" s="1"/>
  <c r="N122" i="12" s="1"/>
  <c r="V122" i="12" l="1"/>
  <c r="Y122" i="12"/>
  <c r="AA122" i="12"/>
  <c r="AB122" i="12" s="1"/>
  <c r="Z122" i="12" l="1"/>
  <c r="AC122" i="12"/>
  <c r="AD122" i="12" s="1"/>
  <c r="U122" i="12"/>
  <c r="T122" i="12" s="1"/>
  <c r="S122" i="12" l="1"/>
  <c r="AE122" i="12"/>
  <c r="M122" i="12" l="1"/>
  <c r="L122" i="12" s="1"/>
  <c r="K122" i="12" s="1"/>
  <c r="P123" i="12" l="1"/>
  <c r="H122" i="12"/>
  <c r="F123" i="12" s="1"/>
  <c r="X123" i="12" l="1"/>
  <c r="G123" i="12"/>
  <c r="W123" i="12"/>
  <c r="Q123" i="12"/>
  <c r="O123" i="12" s="1"/>
  <c r="N123" i="12" s="1"/>
  <c r="V123" i="12" l="1"/>
  <c r="Y123" i="12"/>
  <c r="AA123" i="12"/>
  <c r="AB123" i="12" s="1"/>
  <c r="Z123" i="12" l="1"/>
  <c r="AC123" i="12"/>
  <c r="AD123" i="12" s="1"/>
  <c r="U123" i="12"/>
  <c r="T123" i="12" s="1"/>
  <c r="S123" i="12" l="1"/>
  <c r="AE123" i="12"/>
  <c r="M123" i="12" l="1"/>
  <c r="L123" i="12" s="1"/>
  <c r="K123" i="12" s="1"/>
  <c r="H123" i="12" l="1"/>
  <c r="F124" i="12" s="1"/>
  <c r="P124" i="12"/>
  <c r="X124" i="12" l="1"/>
  <c r="Q124" i="12"/>
  <c r="O124" i="12" s="1"/>
  <c r="N124" i="12" s="1"/>
  <c r="G124" i="12"/>
  <c r="W124" i="12"/>
  <c r="AA124" i="12" l="1"/>
  <c r="AB124" i="12" s="1"/>
  <c r="Y124" i="12"/>
  <c r="V124" i="12"/>
  <c r="U124" i="12" l="1"/>
  <c r="T124" i="12" s="1"/>
  <c r="Z124" i="12"/>
  <c r="AC124" i="12"/>
  <c r="AD124" i="12" s="1"/>
  <c r="S124" i="12" l="1"/>
  <c r="AE124" i="12"/>
  <c r="M124" i="12" l="1"/>
  <c r="L124" i="12" s="1"/>
  <c r="K124" i="12" s="1"/>
  <c r="H124" i="12" l="1"/>
  <c r="F125" i="12" s="1"/>
  <c r="P125" i="12"/>
  <c r="X125" i="12" l="1"/>
  <c r="Q125" i="12"/>
  <c r="O125" i="12" s="1"/>
  <c r="N125" i="12" s="1"/>
  <c r="G125" i="12"/>
  <c r="W125" i="12"/>
  <c r="AA125" i="12" l="1"/>
  <c r="AB125" i="12" s="1"/>
  <c r="Y125" i="12"/>
  <c r="V125" i="12"/>
  <c r="AC125" i="12" l="1"/>
  <c r="AD125" i="12" s="1"/>
  <c r="Z125" i="12"/>
  <c r="U125" i="12"/>
  <c r="T125" i="12" s="1"/>
  <c r="S125" i="12" s="1"/>
  <c r="AE125" i="12" l="1"/>
  <c r="M125" i="12" l="1"/>
  <c r="L125" i="12" s="1"/>
  <c r="K125" i="12" s="1"/>
  <c r="P126" i="12" l="1"/>
  <c r="H125" i="12"/>
  <c r="F126" i="12" s="1"/>
  <c r="Q126" i="12" l="1"/>
  <c r="O126" i="12" s="1"/>
  <c r="N126" i="12" s="1"/>
  <c r="X126" i="12"/>
  <c r="G126" i="12"/>
  <c r="W126" i="12"/>
  <c r="V126" i="12" l="1"/>
  <c r="Y126" i="12"/>
  <c r="AA126" i="12"/>
  <c r="AB126" i="12" s="1"/>
  <c r="AC126" i="12" l="1"/>
  <c r="AD126" i="12" s="1"/>
  <c r="Z126" i="12"/>
  <c r="U126" i="12"/>
  <c r="T126" i="12" s="1"/>
  <c r="S126" i="12" l="1"/>
  <c r="AE126" i="12"/>
  <c r="M126" i="12" l="1"/>
  <c r="L126" i="12" s="1"/>
  <c r="K126" i="12" s="1"/>
  <c r="P127" i="12" l="1"/>
  <c r="H126" i="12"/>
  <c r="F127" i="12" s="1"/>
  <c r="X127" i="12" l="1"/>
  <c r="Q127" i="12"/>
  <c r="O127" i="12" s="1"/>
  <c r="N127" i="12" s="1"/>
  <c r="G127" i="12"/>
  <c r="W127" i="12"/>
  <c r="Y127" i="12" l="1"/>
  <c r="V127" i="12"/>
  <c r="AA127" i="12"/>
  <c r="AB127" i="12" s="1"/>
  <c r="U127" i="12" l="1"/>
  <c r="T127" i="12" s="1"/>
  <c r="AC127" i="12"/>
  <c r="AD127" i="12" s="1"/>
  <c r="Z127" i="12"/>
  <c r="S127" i="12" l="1"/>
  <c r="AE127" i="12"/>
  <c r="M127" i="12" l="1"/>
  <c r="L127" i="12" s="1"/>
  <c r="K127" i="12" s="1"/>
  <c r="H127" i="12" l="1"/>
  <c r="F128" i="12" s="1"/>
  <c r="P128" i="12"/>
  <c r="W128" i="12" l="1"/>
  <c r="Q128" i="12"/>
  <c r="O128" i="12" s="1"/>
  <c r="N128" i="12" s="1"/>
  <c r="G128" i="12"/>
  <c r="X128" i="12"/>
  <c r="AA128" i="12" l="1"/>
  <c r="AB128" i="12" s="1"/>
  <c r="Y128" i="12"/>
  <c r="V128" i="12"/>
  <c r="U128" i="12" l="1"/>
  <c r="T128" i="12" s="1"/>
  <c r="Z128" i="12"/>
  <c r="AC128" i="12"/>
  <c r="AD128" i="12" s="1"/>
  <c r="S128" i="12" l="1"/>
  <c r="AE128" i="12"/>
  <c r="M128" i="12" l="1"/>
  <c r="L128" i="12" s="1"/>
  <c r="K128" i="12" s="1"/>
  <c r="H128" i="12" l="1"/>
  <c r="F129" i="12" s="1"/>
  <c r="P129" i="12"/>
  <c r="X129" i="12" l="1"/>
  <c r="Q129" i="12"/>
  <c r="O129" i="12" s="1"/>
  <c r="N129" i="12" s="1"/>
  <c r="G129" i="12"/>
  <c r="W129" i="12"/>
  <c r="V129" i="12" l="1"/>
  <c r="Y129" i="12"/>
  <c r="AA129" i="12"/>
  <c r="AB129" i="12" s="1"/>
  <c r="AC129" i="12" l="1"/>
  <c r="AD129" i="12" s="1"/>
  <c r="Z129" i="12"/>
  <c r="U129" i="12"/>
  <c r="T129" i="12" s="1"/>
  <c r="S129" i="12" l="1"/>
  <c r="AE129" i="12"/>
  <c r="M129" i="12" l="1"/>
  <c r="L129" i="12" s="1"/>
  <c r="K129" i="12" s="1"/>
  <c r="P130" i="12" l="1"/>
  <c r="H129" i="12"/>
  <c r="F130" i="12" s="1"/>
  <c r="Q130" i="12" l="1"/>
  <c r="O130" i="12" s="1"/>
  <c r="N130" i="12" s="1"/>
  <c r="W130" i="12"/>
  <c r="X130" i="12"/>
  <c r="G130" i="12"/>
  <c r="AA130" i="12" l="1"/>
  <c r="AB130" i="12" s="1"/>
  <c r="Y130" i="12"/>
  <c r="V130" i="12"/>
  <c r="U130" i="12" l="1"/>
  <c r="T130" i="12" s="1"/>
  <c r="AC130" i="12"/>
  <c r="AD130" i="12" s="1"/>
  <c r="Z130" i="12"/>
  <c r="S130" i="12" l="1"/>
  <c r="AE130" i="12"/>
  <c r="M130" i="12" l="1"/>
  <c r="L130" i="12" s="1"/>
  <c r="K130" i="12" s="1"/>
  <c r="P131" i="12" l="1"/>
  <c r="H130" i="12"/>
  <c r="F131" i="12" s="1"/>
  <c r="Q131" i="12" l="1"/>
  <c r="O131" i="12" s="1"/>
  <c r="N131" i="12" s="1"/>
  <c r="W131" i="12"/>
  <c r="X131" i="12"/>
  <c r="G131" i="12"/>
  <c r="AA131" i="12" l="1"/>
  <c r="AB131" i="12" s="1"/>
  <c r="V131" i="12"/>
  <c r="Y131" i="12"/>
  <c r="Z131" i="12" l="1"/>
  <c r="AC131" i="12"/>
  <c r="AD131" i="12" s="1"/>
  <c r="U131" i="12"/>
  <c r="T131" i="12" s="1"/>
  <c r="S131" i="12" l="1"/>
  <c r="AE131" i="12"/>
  <c r="M131" i="12" l="1"/>
  <c r="L131" i="12" s="1"/>
  <c r="K131" i="12" s="1"/>
  <c r="H131" i="12" l="1"/>
  <c r="F132" i="12" s="1"/>
  <c r="P132" i="12"/>
  <c r="X132" i="12" l="1"/>
  <c r="G132" i="12"/>
  <c r="W132" i="12"/>
  <c r="Q132" i="12"/>
  <c r="O132" i="12" s="1"/>
  <c r="N132" i="12" s="1"/>
  <c r="AA132" i="12" l="1"/>
  <c r="AB132" i="12" s="1"/>
  <c r="V132" i="12"/>
  <c r="Y132" i="12"/>
  <c r="U132" i="12" l="1"/>
  <c r="T132" i="12" s="1"/>
  <c r="Z132" i="12"/>
  <c r="AC132" i="12"/>
  <c r="AD132" i="12" s="1"/>
  <c r="S132" i="12" l="1"/>
  <c r="AE132" i="12"/>
  <c r="M132" i="12" l="1"/>
  <c r="L132" i="12" s="1"/>
  <c r="K132" i="12" s="1"/>
  <c r="P133" i="12" l="1"/>
  <c r="H132" i="12"/>
  <c r="F133" i="12" s="1"/>
  <c r="G133" i="12" l="1"/>
  <c r="Q133" i="12"/>
  <c r="O133" i="12" s="1"/>
  <c r="N133" i="12" s="1"/>
  <c r="W133" i="12"/>
  <c r="X133" i="12"/>
  <c r="V133" i="12" l="1"/>
  <c r="AA133" i="12"/>
  <c r="AB133" i="12" s="1"/>
  <c r="Y133" i="12"/>
  <c r="AC133" i="12" l="1"/>
  <c r="AD133" i="12" s="1"/>
  <c r="Z133" i="12"/>
  <c r="U133" i="12"/>
  <c r="T133" i="12" s="1"/>
  <c r="S133" i="12" l="1"/>
  <c r="AE133" i="12"/>
  <c r="M133" i="12" l="1"/>
  <c r="L133" i="12" s="1"/>
  <c r="K133" i="12" s="1"/>
  <c r="P134" i="12" l="1"/>
  <c r="H133" i="12"/>
  <c r="F134" i="12" s="1"/>
  <c r="G134" i="12" l="1"/>
  <c r="Q134" i="12"/>
  <c r="O134" i="12" s="1"/>
  <c r="N134" i="12" s="1"/>
  <c r="W134" i="12"/>
  <c r="X134" i="12"/>
  <c r="AA134" i="12" l="1"/>
  <c r="AB134" i="12" s="1"/>
  <c r="V134" i="12"/>
  <c r="Y134" i="12"/>
  <c r="AC134" i="12" l="1"/>
  <c r="AD134" i="12" s="1"/>
  <c r="Z134" i="12"/>
  <c r="U134" i="12"/>
  <c r="T134" i="12" s="1"/>
  <c r="S134" i="12" s="1"/>
  <c r="AE134" i="12" l="1"/>
  <c r="M134" i="12" l="1"/>
  <c r="L134" i="12" s="1"/>
  <c r="K134" i="12" s="1"/>
  <c r="P135" i="12" l="1"/>
  <c r="H134" i="12"/>
  <c r="F135" i="12" s="1"/>
  <c r="X135" i="12" l="1"/>
  <c r="G135" i="12"/>
  <c r="W135" i="12"/>
  <c r="Q135" i="12"/>
  <c r="O135" i="12" s="1"/>
  <c r="N135" i="12" s="1"/>
  <c r="Y135" i="12" l="1"/>
  <c r="V135" i="12"/>
  <c r="AA135" i="12"/>
  <c r="AB135" i="12" s="1"/>
  <c r="Z135" i="12" l="1"/>
  <c r="AC135" i="12"/>
  <c r="AD135" i="12" s="1"/>
  <c r="U135" i="12"/>
  <c r="T135" i="12" s="1"/>
  <c r="S135" i="12" l="1"/>
  <c r="AE135" i="12"/>
  <c r="M135" i="12" l="1"/>
  <c r="L135" i="12" s="1"/>
  <c r="K135" i="12" s="1"/>
  <c r="H135" i="12" l="1"/>
  <c r="F136" i="12" s="1"/>
  <c r="P136" i="12"/>
  <c r="G136" i="12" l="1"/>
  <c r="W136" i="12"/>
  <c r="Q136" i="12"/>
  <c r="O136" i="12" s="1"/>
  <c r="N136" i="12" s="1"/>
  <c r="X136" i="12"/>
  <c r="AA136" i="12" l="1"/>
  <c r="AB136" i="12" s="1"/>
  <c r="V136" i="12"/>
  <c r="Y136" i="12"/>
  <c r="U136" i="12" l="1"/>
  <c r="T136" i="12" s="1"/>
  <c r="Z136" i="12"/>
  <c r="AC136" i="12"/>
  <c r="AD136" i="12" s="1"/>
  <c r="S136" i="12" l="1"/>
  <c r="AE136" i="12"/>
  <c r="M136" i="12" l="1"/>
  <c r="L136" i="12" s="1"/>
  <c r="K136" i="12" s="1"/>
  <c r="H136" i="12" l="1"/>
  <c r="F137" i="12" s="1"/>
  <c r="P137" i="12"/>
  <c r="W137" i="12" l="1"/>
  <c r="Q137" i="12"/>
  <c r="O137" i="12" s="1"/>
  <c r="N137" i="12" s="1"/>
  <c r="X137" i="12"/>
  <c r="G137" i="12"/>
  <c r="Y137" i="12" l="1"/>
  <c r="AA137" i="12"/>
  <c r="AB137" i="12" s="1"/>
  <c r="V137" i="12"/>
  <c r="U137" i="12" l="1"/>
  <c r="T137" i="12" s="1"/>
  <c r="Z137" i="12"/>
  <c r="AC137" i="12"/>
  <c r="AD137" i="12" s="1"/>
  <c r="S137" i="12" l="1"/>
  <c r="AE137" i="12"/>
  <c r="M137" i="12" l="1"/>
  <c r="L137" i="12" s="1"/>
  <c r="K137" i="12" s="1"/>
  <c r="H137" i="12" l="1"/>
  <c r="F138" i="12" s="1"/>
  <c r="P138" i="12"/>
  <c r="G138" i="12" l="1"/>
  <c r="Q138" i="12"/>
  <c r="O138" i="12" s="1"/>
  <c r="N138" i="12" s="1"/>
  <c r="X138" i="12"/>
  <c r="W138" i="12"/>
  <c r="Y138" i="12" l="1"/>
  <c r="AA138" i="12"/>
  <c r="AB138" i="12" s="1"/>
  <c r="V138" i="12"/>
  <c r="U138" i="12" l="1"/>
  <c r="T138" i="12" s="1"/>
  <c r="AC138" i="12"/>
  <c r="AD138" i="12" s="1"/>
  <c r="Z138" i="12"/>
  <c r="S138" i="12" l="1"/>
  <c r="AE138" i="12"/>
  <c r="M138" i="12" l="1"/>
  <c r="L138" i="12" s="1"/>
  <c r="K138" i="12" s="1"/>
  <c r="H138" i="12" l="1"/>
  <c r="F139" i="12" s="1"/>
  <c r="P139" i="12"/>
  <c r="X139" i="12" l="1"/>
  <c r="W139" i="12"/>
  <c r="Q139" i="12"/>
  <c r="O139" i="12" s="1"/>
  <c r="N139" i="12" s="1"/>
  <c r="G139" i="12"/>
  <c r="AA139" i="12" l="1"/>
  <c r="AB139" i="12" s="1"/>
  <c r="Y139" i="12"/>
  <c r="V139" i="12"/>
  <c r="U139" i="12" l="1"/>
  <c r="T139" i="12" s="1"/>
  <c r="AC139" i="12"/>
  <c r="AD139" i="12" s="1"/>
  <c r="Z139" i="12"/>
  <c r="S139" i="12" l="1"/>
  <c r="AE139" i="12"/>
  <c r="M139" i="12" l="1"/>
  <c r="L139" i="12" s="1"/>
  <c r="K139" i="12" s="1"/>
  <c r="H139" i="12" l="1"/>
  <c r="F140" i="12" s="1"/>
  <c r="P140" i="12"/>
  <c r="W140" i="12" l="1"/>
  <c r="X140" i="12"/>
  <c r="G140" i="12"/>
  <c r="Q140" i="12"/>
  <c r="O140" i="12" s="1"/>
  <c r="N140" i="12" s="1"/>
  <c r="Y140" i="12" l="1"/>
  <c r="AA140" i="12"/>
  <c r="AB140" i="12" s="1"/>
  <c r="V140" i="12"/>
  <c r="U140" i="12" l="1"/>
  <c r="T140" i="12" s="1"/>
  <c r="AC140" i="12"/>
  <c r="AD140" i="12" s="1"/>
  <c r="Z140" i="12"/>
  <c r="S140" i="12" l="1"/>
  <c r="AE140" i="12"/>
  <c r="M140" i="12" l="1"/>
  <c r="L140" i="12" s="1"/>
  <c r="K140" i="12" s="1"/>
  <c r="P141" i="12" l="1"/>
  <c r="H140" i="12"/>
  <c r="F141" i="12" s="1"/>
  <c r="X141" i="12" l="1"/>
  <c r="W141" i="12"/>
  <c r="Q141" i="12"/>
  <c r="O141" i="12" s="1"/>
  <c r="N141" i="12" s="1"/>
  <c r="G141" i="12"/>
  <c r="AA141" i="12" l="1"/>
  <c r="AB141" i="12" s="1"/>
  <c r="V141" i="12"/>
  <c r="Y141" i="12"/>
  <c r="U141" i="12" l="1"/>
  <c r="T141" i="12" s="1"/>
  <c r="AC141" i="12"/>
  <c r="AD141" i="12" s="1"/>
  <c r="Z141" i="12"/>
  <c r="S141" i="12" l="1"/>
  <c r="AE141" i="12"/>
  <c r="M141" i="12" l="1"/>
  <c r="L141" i="12" s="1"/>
  <c r="K141" i="12" s="1"/>
  <c r="H141" i="12" l="1"/>
  <c r="F142" i="12" s="1"/>
  <c r="P142" i="12"/>
  <c r="W142" i="12" l="1"/>
  <c r="G142" i="12"/>
  <c r="Q142" i="12"/>
  <c r="O142" i="12" s="1"/>
  <c r="N142" i="12" s="1"/>
  <c r="X142" i="12"/>
  <c r="Y142" i="12" l="1"/>
  <c r="V142" i="12"/>
  <c r="AA142" i="12"/>
  <c r="AB142" i="12" s="1"/>
  <c r="AC142" i="12" l="1"/>
  <c r="AD142" i="12" s="1"/>
  <c r="Z142" i="12"/>
  <c r="U142" i="12"/>
  <c r="T142" i="12" s="1"/>
  <c r="S142" i="12" s="1"/>
  <c r="AE142" i="12" l="1"/>
  <c r="M142" i="12" l="1"/>
  <c r="L142" i="12" s="1"/>
  <c r="K142" i="12" s="1"/>
  <c r="H142" i="12" l="1"/>
  <c r="F143" i="12" s="1"/>
  <c r="P143" i="12"/>
  <c r="Q143" i="12" l="1"/>
  <c r="O143" i="12" s="1"/>
  <c r="N143" i="12" s="1"/>
  <c r="G143" i="12"/>
  <c r="W143" i="12"/>
  <c r="X143" i="12"/>
  <c r="V143" i="12" l="1"/>
  <c r="AA143" i="12"/>
  <c r="AB143" i="12" s="1"/>
  <c r="Y143" i="12"/>
  <c r="Z143" i="12" l="1"/>
  <c r="AC143" i="12"/>
  <c r="AD143" i="12" s="1"/>
  <c r="U143" i="12"/>
  <c r="T143" i="12" s="1"/>
  <c r="S143" i="12" s="1"/>
  <c r="AE143" i="12" l="1"/>
  <c r="M143" i="12" l="1"/>
  <c r="L143" i="12" s="1"/>
  <c r="K143" i="12" s="1"/>
  <c r="H143" i="12" l="1"/>
  <c r="F144" i="12" s="1"/>
  <c r="P144" i="12"/>
  <c r="G144" i="12" l="1"/>
  <c r="Q144" i="12"/>
  <c r="O144" i="12" s="1"/>
  <c r="N144" i="12" s="1"/>
  <c r="W144" i="12"/>
  <c r="X144" i="12"/>
  <c r="V144" i="12" l="1"/>
  <c r="Y144" i="12"/>
  <c r="AA144" i="12"/>
  <c r="AB144" i="12" s="1"/>
  <c r="Z144" i="12" l="1"/>
  <c r="AC144" i="12"/>
  <c r="AD144" i="12" s="1"/>
  <c r="U144" i="12"/>
  <c r="T144" i="12" s="1"/>
  <c r="S144" i="12" l="1"/>
  <c r="AE144" i="12"/>
  <c r="M144" i="12" l="1"/>
  <c r="L144" i="12" s="1"/>
  <c r="K144" i="12" s="1"/>
  <c r="H144" i="12" l="1"/>
  <c r="F145" i="12" s="1"/>
  <c r="P145" i="12"/>
  <c r="X145" i="12" l="1"/>
  <c r="G145" i="12"/>
  <c r="W145" i="12"/>
  <c r="Q145" i="12"/>
  <c r="O145" i="12" s="1"/>
  <c r="N145" i="12" s="1"/>
  <c r="V145" i="12" l="1"/>
  <c r="Y145" i="12"/>
  <c r="AA145" i="12"/>
  <c r="AB145" i="12" s="1"/>
  <c r="AC145" i="12" l="1"/>
  <c r="AD145" i="12" s="1"/>
  <c r="Z145" i="12"/>
  <c r="U145" i="12"/>
  <c r="T145" i="12" s="1"/>
  <c r="S145" i="12" s="1"/>
  <c r="AE145" i="12" l="1"/>
  <c r="M145" i="12" l="1"/>
  <c r="L145" i="12" s="1"/>
  <c r="K145" i="12" s="1"/>
  <c r="H145" i="12" l="1"/>
  <c r="F146" i="12" s="1"/>
  <c r="P146" i="12"/>
  <c r="X146" i="12" l="1"/>
  <c r="W146" i="12"/>
  <c r="G146" i="12"/>
  <c r="Q146" i="12"/>
  <c r="O146" i="12" s="1"/>
  <c r="N146" i="12" s="1"/>
  <c r="Y146" i="12" l="1"/>
  <c r="AA146" i="12"/>
  <c r="AB146" i="12" s="1"/>
  <c r="V146" i="12"/>
  <c r="Z146" i="12" l="1"/>
  <c r="AC146" i="12"/>
  <c r="AD146" i="12" s="1"/>
  <c r="U146" i="12"/>
  <c r="T146" i="12" s="1"/>
  <c r="S146" i="12" l="1"/>
  <c r="AE146" i="12"/>
  <c r="M146" i="12" l="1"/>
  <c r="L146" i="12" s="1"/>
  <c r="K146" i="12" s="1"/>
  <c r="H146" i="12" l="1"/>
  <c r="F147" i="12" s="1"/>
  <c r="P147" i="12"/>
  <c r="G147" i="12" l="1"/>
  <c r="W147" i="12"/>
  <c r="X147" i="12"/>
  <c r="Q147" i="12"/>
  <c r="O147" i="12" s="1"/>
  <c r="N147" i="12" s="1"/>
  <c r="Y147" i="12" l="1"/>
  <c r="AA147" i="12"/>
  <c r="AB147" i="12" s="1"/>
  <c r="V147" i="12"/>
  <c r="AC147" i="12" l="1"/>
  <c r="AD147" i="12" s="1"/>
  <c r="Z147" i="12"/>
  <c r="U147" i="12"/>
  <c r="T147" i="12" s="1"/>
  <c r="S147" i="12" s="1"/>
  <c r="AE147" i="12" l="1"/>
  <c r="M147" i="12" l="1"/>
  <c r="L147" i="12" s="1"/>
  <c r="K147" i="12" s="1"/>
  <c r="P148" i="12" l="1"/>
  <c r="H147" i="12"/>
  <c r="F148" i="12" s="1"/>
  <c r="X148" i="12" l="1"/>
  <c r="Q148" i="12"/>
  <c r="O148" i="12" s="1"/>
  <c r="N148" i="12" s="1"/>
  <c r="G148" i="12"/>
  <c r="W148" i="12"/>
  <c r="AA148" i="12" l="1"/>
  <c r="AB148" i="12" s="1"/>
  <c r="V148" i="12"/>
  <c r="Y148" i="12"/>
  <c r="Z148" i="12" l="1"/>
  <c r="AC148" i="12"/>
  <c r="AD148" i="12" s="1"/>
  <c r="U148" i="12"/>
  <c r="T148" i="12" s="1"/>
  <c r="S148" i="12" l="1"/>
  <c r="AE148" i="12"/>
  <c r="M148" i="12" l="1"/>
  <c r="L148" i="12" s="1"/>
  <c r="K148" i="12" s="1"/>
  <c r="P149" i="12" l="1"/>
  <c r="H148" i="12"/>
  <c r="F149" i="12" s="1"/>
  <c r="X149" i="12" l="1"/>
  <c r="G149" i="12"/>
  <c r="W149" i="12"/>
  <c r="Q149" i="12"/>
  <c r="O149" i="12" s="1"/>
  <c r="N149" i="12" s="1"/>
  <c r="Y149" i="12" l="1"/>
  <c r="AA149" i="12"/>
  <c r="AB149" i="12" s="1"/>
  <c r="V149" i="12"/>
  <c r="U149" i="12" l="1"/>
  <c r="T149" i="12" s="1"/>
  <c r="Z149" i="12"/>
  <c r="AC149" i="12"/>
  <c r="AD149" i="12" s="1"/>
  <c r="S149" i="12" l="1"/>
  <c r="AE149" i="12"/>
  <c r="M149" i="12" l="1"/>
  <c r="L149" i="12" s="1"/>
  <c r="K149" i="12" s="1"/>
  <c r="H149" i="12" l="1"/>
  <c r="F150" i="12" s="1"/>
  <c r="P150" i="12"/>
  <c r="X150" i="12" l="1"/>
  <c r="G150" i="12"/>
  <c r="Q150" i="12"/>
  <c r="O150" i="12" s="1"/>
  <c r="N150" i="12" s="1"/>
  <c r="W150" i="12"/>
  <c r="AA150" i="12" l="1"/>
  <c r="AB150" i="12" s="1"/>
  <c r="V150" i="12"/>
  <c r="Y150" i="12"/>
  <c r="AC150" i="12" l="1"/>
  <c r="AD150" i="12" s="1"/>
  <c r="Z150" i="12"/>
  <c r="U150" i="12"/>
  <c r="T150" i="12" s="1"/>
  <c r="S150" i="12" s="1"/>
  <c r="AE150" i="12" l="1"/>
  <c r="M150" i="12" l="1"/>
  <c r="L150" i="12" s="1"/>
  <c r="K150" i="12" s="1"/>
  <c r="P151" i="12" l="1"/>
  <c r="H150" i="12"/>
  <c r="F151" i="12" s="1"/>
  <c r="X151" i="12" l="1"/>
  <c r="G151" i="12"/>
  <c r="Q151" i="12"/>
  <c r="O151" i="12" s="1"/>
  <c r="N151" i="12" s="1"/>
  <c r="W151" i="12"/>
  <c r="AA151" i="12" l="1"/>
  <c r="AB151" i="12" s="1"/>
  <c r="V151" i="12"/>
  <c r="Y151" i="12"/>
  <c r="Z151" i="12" l="1"/>
  <c r="AC151" i="12"/>
  <c r="AD151" i="12" s="1"/>
  <c r="U151" i="12"/>
  <c r="T151" i="12" s="1"/>
  <c r="S151" i="12" s="1"/>
  <c r="AE151" i="12" l="1"/>
  <c r="M151" i="12" l="1"/>
  <c r="L151" i="12" s="1"/>
  <c r="K151" i="12" s="1"/>
  <c r="H151" i="12" l="1"/>
  <c r="F152" i="12" s="1"/>
  <c r="P152" i="12"/>
  <c r="W152" i="12" l="1"/>
  <c r="G152" i="12"/>
  <c r="Q152" i="12"/>
  <c r="O152" i="12" s="1"/>
  <c r="N152" i="12" s="1"/>
  <c r="X152" i="12"/>
  <c r="Y152" i="12" l="1"/>
  <c r="V152" i="12"/>
  <c r="AA152" i="12"/>
  <c r="AB152" i="12" s="1"/>
  <c r="U152" i="12" l="1"/>
  <c r="T152" i="12" s="1"/>
  <c r="AC152" i="12"/>
  <c r="AD152" i="12" s="1"/>
  <c r="Z152" i="12"/>
  <c r="S152" i="12" l="1"/>
  <c r="AE152" i="12"/>
  <c r="M152" i="12" l="1"/>
  <c r="L152" i="12" s="1"/>
  <c r="K152" i="12" s="1"/>
  <c r="H152" i="12" l="1"/>
  <c r="F153" i="12" s="1"/>
  <c r="P153" i="12"/>
  <c r="Q153" i="12" l="1"/>
  <c r="O153" i="12" s="1"/>
  <c r="N153" i="12" s="1"/>
  <c r="G153" i="12"/>
  <c r="X153" i="12"/>
  <c r="W153" i="12"/>
  <c r="AA153" i="12" l="1"/>
  <c r="AB153" i="12" s="1"/>
  <c r="V153" i="12"/>
  <c r="Y153" i="12"/>
  <c r="Z153" i="12" l="1"/>
  <c r="AC153" i="12"/>
  <c r="AD153" i="12" s="1"/>
  <c r="U153" i="12"/>
  <c r="T153" i="12" s="1"/>
  <c r="S153" i="12" l="1"/>
  <c r="AE153" i="12"/>
  <c r="M153" i="12" l="1"/>
  <c r="L153" i="12" s="1"/>
  <c r="K153" i="12" s="1"/>
  <c r="H153" i="12" l="1"/>
  <c r="F154" i="12" s="1"/>
  <c r="P154" i="12"/>
  <c r="Q154" i="12" l="1"/>
  <c r="O154" i="12" s="1"/>
  <c r="N154" i="12" s="1"/>
  <c r="W154" i="12"/>
  <c r="X154" i="12"/>
  <c r="G154" i="12"/>
  <c r="Y154" i="12" l="1"/>
  <c r="AA154" i="12"/>
  <c r="AB154" i="12" s="1"/>
  <c r="V154" i="12"/>
  <c r="U154" i="12" l="1"/>
  <c r="T154" i="12" s="1"/>
  <c r="AC154" i="12"/>
  <c r="AD154" i="12" s="1"/>
  <c r="Z154" i="12"/>
  <c r="S154" i="12" l="1"/>
  <c r="AE154" i="12"/>
  <c r="M154" i="12" l="1"/>
  <c r="L154" i="12" s="1"/>
  <c r="K154" i="12" s="1"/>
  <c r="H154" i="12" l="1"/>
  <c r="F155" i="12" s="1"/>
  <c r="P155" i="12"/>
  <c r="G155" i="12" l="1"/>
  <c r="X155" i="12"/>
  <c r="W155" i="12"/>
  <c r="Q155" i="12"/>
  <c r="O155" i="12" s="1"/>
  <c r="N155" i="12" s="1"/>
  <c r="Y155" i="12" l="1"/>
  <c r="V155" i="12"/>
  <c r="AA155" i="12"/>
  <c r="AB155" i="12" s="1"/>
  <c r="Z155" i="12" l="1"/>
  <c r="AC155" i="12"/>
  <c r="AD155" i="12" s="1"/>
  <c r="U155" i="12"/>
  <c r="T155" i="12" s="1"/>
  <c r="S155" i="12" l="1"/>
  <c r="AE155" i="12"/>
  <c r="M155" i="12" l="1"/>
  <c r="L155" i="12" s="1"/>
  <c r="K155" i="12" s="1"/>
  <c r="P156" i="12" l="1"/>
  <c r="H155" i="12"/>
  <c r="F156" i="12" s="1"/>
  <c r="X156" i="12" l="1"/>
  <c r="W156" i="12"/>
  <c r="Q156" i="12"/>
  <c r="O156" i="12" s="1"/>
  <c r="N156" i="12" s="1"/>
  <c r="G156" i="12"/>
  <c r="V156" i="12" l="1"/>
  <c r="AA156" i="12"/>
  <c r="AB156" i="12" s="1"/>
  <c r="Y156" i="12"/>
  <c r="Z156" i="12" l="1"/>
  <c r="AC156" i="12"/>
  <c r="AD156" i="12" s="1"/>
  <c r="U156" i="12"/>
  <c r="T156" i="12" s="1"/>
  <c r="S156" i="12" l="1"/>
  <c r="AE156" i="12"/>
  <c r="M156" i="12" l="1"/>
  <c r="L156" i="12" s="1"/>
  <c r="K156" i="12" s="1"/>
  <c r="P157" i="12" l="1"/>
  <c r="H156" i="12"/>
  <c r="F157" i="12" s="1"/>
  <c r="Q157" i="12" l="1"/>
  <c r="O157" i="12" s="1"/>
  <c r="N157" i="12" s="1"/>
  <c r="W157" i="12"/>
  <c r="X157" i="12"/>
  <c r="G157" i="12"/>
  <c r="V157" i="12" l="1"/>
  <c r="Y157" i="12"/>
  <c r="AA157" i="12"/>
  <c r="AB157" i="12" s="1"/>
  <c r="AC157" i="12" l="1"/>
  <c r="AD157" i="12" s="1"/>
  <c r="Z157" i="12"/>
  <c r="U157" i="12"/>
  <c r="T157" i="12" s="1"/>
  <c r="S157" i="12" s="1"/>
  <c r="AE157" i="12" l="1"/>
  <c r="M157" i="12" l="1"/>
  <c r="L157" i="12" s="1"/>
  <c r="K157" i="12" s="1"/>
  <c r="P158" i="12" l="1"/>
  <c r="H157" i="12"/>
  <c r="F158" i="12" s="1"/>
  <c r="Q158" i="12" l="1"/>
  <c r="O158" i="12" s="1"/>
  <c r="N158" i="12" s="1"/>
  <c r="W158" i="12"/>
  <c r="X158" i="12"/>
  <c r="G158" i="12"/>
  <c r="Y158" i="12" l="1"/>
  <c r="V158" i="12"/>
  <c r="AA158" i="12"/>
  <c r="AB158" i="12" s="1"/>
  <c r="AC158" i="12" l="1"/>
  <c r="AD158" i="12" s="1"/>
  <c r="Z158" i="12"/>
  <c r="U158" i="12"/>
  <c r="T158" i="12" s="1"/>
  <c r="S158" i="12" l="1"/>
  <c r="AE158" i="12"/>
  <c r="M158" i="12" l="1"/>
  <c r="L158" i="12" s="1"/>
  <c r="K158" i="12" s="1"/>
  <c r="H158" i="12" l="1"/>
  <c r="F159" i="12" s="1"/>
  <c r="P159" i="12"/>
  <c r="G159" i="12" l="1"/>
  <c r="W159" i="12"/>
  <c r="Q159" i="12"/>
  <c r="O159" i="12" s="1"/>
  <c r="N159" i="12" s="1"/>
  <c r="X159" i="12"/>
  <c r="AA159" i="12" l="1"/>
  <c r="AB159" i="12" s="1"/>
  <c r="Y159" i="12"/>
  <c r="V159" i="12"/>
  <c r="U159" i="12" l="1"/>
  <c r="T159" i="12" s="1"/>
  <c r="Z159" i="12"/>
  <c r="AC159" i="12"/>
  <c r="AD159" i="12" s="1"/>
  <c r="S159" i="12" l="1"/>
  <c r="AE159" i="12"/>
  <c r="M159" i="12" l="1"/>
  <c r="L159" i="12" s="1"/>
  <c r="K159" i="12" s="1"/>
  <c r="H159" i="12" l="1"/>
  <c r="F160" i="12" s="1"/>
  <c r="P160" i="12"/>
  <c r="X160" i="12" l="1"/>
  <c r="Q160" i="12"/>
  <c r="O160" i="12" s="1"/>
  <c r="N160" i="12" s="1"/>
  <c r="W160" i="12"/>
  <c r="G160" i="12"/>
  <c r="AA160" i="12" l="1"/>
  <c r="AB160" i="12" s="1"/>
  <c r="V160" i="12"/>
  <c r="Y160" i="12"/>
  <c r="AC160" i="12" l="1"/>
  <c r="AD160" i="12" s="1"/>
  <c r="Z160" i="12"/>
  <c r="U160" i="12"/>
  <c r="T160" i="12" s="1"/>
  <c r="S160" i="12" s="1"/>
  <c r="AE160" i="12" l="1"/>
  <c r="M160" i="12" l="1"/>
  <c r="L160" i="12" s="1"/>
  <c r="K160" i="12" s="1"/>
  <c r="P161" i="12" l="1"/>
  <c r="H160" i="12"/>
  <c r="F161" i="12" s="1"/>
  <c r="Q161" i="12" l="1"/>
  <c r="O161" i="12" s="1"/>
  <c r="N161" i="12" s="1"/>
  <c r="G161" i="12"/>
  <c r="X161" i="12"/>
  <c r="W161" i="12"/>
  <c r="V161" i="12" l="1"/>
  <c r="AA161" i="12"/>
  <c r="AB161" i="12" s="1"/>
  <c r="Y161" i="12"/>
  <c r="Z161" i="12" l="1"/>
  <c r="AC161" i="12"/>
  <c r="AD161" i="12" s="1"/>
  <c r="U161" i="12"/>
  <c r="T161" i="12" s="1"/>
  <c r="S161" i="12" s="1"/>
  <c r="AE161" i="12" l="1"/>
  <c r="M161" i="12" l="1"/>
  <c r="L161" i="12" s="1"/>
  <c r="K161" i="12" s="1"/>
  <c r="P162" i="12" l="1"/>
  <c r="H161" i="12"/>
  <c r="F162" i="12" s="1"/>
  <c r="Q162" i="12" l="1"/>
  <c r="O162" i="12" s="1"/>
  <c r="N162" i="12" s="1"/>
  <c r="G162" i="12"/>
  <c r="X162" i="12"/>
  <c r="W162" i="12"/>
  <c r="V162" i="12" l="1"/>
  <c r="Y162" i="12"/>
  <c r="AA162" i="12"/>
  <c r="AB162" i="12" s="1"/>
  <c r="Z162" i="12" l="1"/>
  <c r="AC162" i="12"/>
  <c r="AD162" i="12" s="1"/>
  <c r="U162" i="12"/>
  <c r="T162" i="12" s="1"/>
  <c r="S162" i="12" l="1"/>
  <c r="AE162" i="12"/>
  <c r="M162" i="12" l="1"/>
  <c r="L162" i="12" s="1"/>
  <c r="K162" i="12" s="1"/>
  <c r="P163" i="12" l="1"/>
  <c r="H162" i="12"/>
  <c r="F163" i="12" s="1"/>
  <c r="G163" i="12" l="1"/>
  <c r="W163" i="12"/>
  <c r="Q163" i="12"/>
  <c r="O163" i="12" s="1"/>
  <c r="N163" i="12" s="1"/>
  <c r="X163" i="12"/>
  <c r="V163" i="12" l="1"/>
  <c r="Y163" i="12"/>
  <c r="AA163" i="12"/>
  <c r="AB163" i="12" s="1"/>
  <c r="AC163" i="12" l="1"/>
  <c r="AD163" i="12" s="1"/>
  <c r="Z163" i="12"/>
  <c r="U163" i="12"/>
  <c r="T163" i="12" s="1"/>
  <c r="S163" i="12" s="1"/>
  <c r="AE163" i="12" l="1"/>
  <c r="M163" i="12" l="1"/>
  <c r="L163" i="12" s="1"/>
  <c r="K163" i="12" s="1"/>
  <c r="H163" i="12" l="1"/>
  <c r="F164" i="12" s="1"/>
  <c r="P164" i="12"/>
  <c r="W164" i="12" l="1"/>
  <c r="X164" i="12"/>
  <c r="Q164" i="12"/>
  <c r="O164" i="12" s="1"/>
  <c r="N164" i="12" s="1"/>
  <c r="G164" i="12"/>
  <c r="Y164" i="12" l="1"/>
  <c r="AA164" i="12"/>
  <c r="AB164" i="12" s="1"/>
  <c r="V164" i="12"/>
  <c r="U164" i="12" l="1"/>
  <c r="T164" i="12" s="1"/>
  <c r="Z164" i="12"/>
  <c r="AC164" i="12"/>
  <c r="AD164" i="12" s="1"/>
  <c r="S164" i="12" l="1"/>
  <c r="AE164" i="12"/>
  <c r="M164" i="12" l="1"/>
  <c r="L164" i="12" s="1"/>
  <c r="K164" i="12" s="1"/>
  <c r="H164" i="12" l="1"/>
  <c r="F165" i="12" s="1"/>
  <c r="P165" i="12"/>
  <c r="W165" i="12" l="1"/>
  <c r="G165" i="12"/>
  <c r="X165" i="12"/>
  <c r="Q165" i="12"/>
  <c r="O165" i="12" s="1"/>
  <c r="N165" i="12" s="1"/>
  <c r="Y165" i="12" l="1"/>
  <c r="AA165" i="12"/>
  <c r="AB165" i="12" s="1"/>
  <c r="V165" i="12"/>
  <c r="Z165" i="12" l="1"/>
  <c r="AC165" i="12"/>
  <c r="AD165" i="12" s="1"/>
  <c r="U165" i="12"/>
  <c r="T165" i="12" s="1"/>
  <c r="S165" i="12" l="1"/>
  <c r="AE165" i="12"/>
  <c r="M165" i="12" l="1"/>
  <c r="L165" i="12" s="1"/>
  <c r="K165" i="12" s="1"/>
  <c r="H165" i="12" l="1"/>
  <c r="F166" i="12" s="1"/>
  <c r="P166" i="12"/>
  <c r="G166" i="12" l="1"/>
  <c r="W166" i="12"/>
  <c r="X166" i="12"/>
  <c r="Q166" i="12"/>
  <c r="O166" i="12" s="1"/>
  <c r="N166" i="12" s="1"/>
  <c r="AA166" i="12" l="1"/>
  <c r="AB166" i="12" s="1"/>
  <c r="Y166" i="12"/>
  <c r="V166" i="12"/>
  <c r="U166" i="12" l="1"/>
  <c r="T166" i="12" s="1"/>
  <c r="Z166" i="12"/>
  <c r="AC166" i="12"/>
  <c r="AD166" i="12" s="1"/>
  <c r="S166" i="12" l="1"/>
  <c r="AE166" i="12"/>
  <c r="M166" i="12" l="1"/>
  <c r="L166" i="12" s="1"/>
  <c r="K166" i="12" s="1"/>
  <c r="P167" i="12" l="1"/>
  <c r="H166" i="12"/>
  <c r="F167" i="12" s="1"/>
  <c r="X167" i="12" l="1"/>
  <c r="Q167" i="12"/>
  <c r="O167" i="12" s="1"/>
  <c r="N167" i="12" s="1"/>
  <c r="W167" i="12"/>
  <c r="G167" i="12"/>
  <c r="V167" i="12" l="1"/>
  <c r="AA167" i="12"/>
  <c r="AB167" i="12" s="1"/>
  <c r="Y167" i="12"/>
  <c r="Z167" i="12" l="1"/>
  <c r="AC167" i="12"/>
  <c r="AD167" i="12" s="1"/>
  <c r="U167" i="12"/>
  <c r="T167" i="12" s="1"/>
  <c r="S167" i="12" l="1"/>
  <c r="AE167" i="12"/>
  <c r="M167" i="12" l="1"/>
  <c r="L167" i="12" s="1"/>
  <c r="K167" i="12" s="1"/>
  <c r="H167" i="12" l="1"/>
  <c r="F168" i="12" s="1"/>
  <c r="P168" i="12"/>
  <c r="X168" i="12" l="1"/>
  <c r="W168" i="12"/>
  <c r="G168" i="12"/>
  <c r="Q168" i="12"/>
  <c r="O168" i="12" s="1"/>
  <c r="N168" i="12" s="1"/>
  <c r="V168" i="12" l="1"/>
  <c r="Y168" i="12"/>
  <c r="AA168" i="12"/>
  <c r="AB168" i="12" s="1"/>
  <c r="AC168" i="12" l="1"/>
  <c r="AD168" i="12" s="1"/>
  <c r="Z168" i="12"/>
  <c r="U168" i="12"/>
  <c r="T168" i="12" s="1"/>
  <c r="S168" i="12" l="1"/>
  <c r="AE168" i="12"/>
  <c r="M168" i="12" l="1"/>
  <c r="L168" i="12" s="1"/>
  <c r="K168" i="12" s="1"/>
  <c r="P169" i="12" l="1"/>
  <c r="H168" i="12"/>
  <c r="F169" i="12" s="1"/>
  <c r="Q169" i="12" l="1"/>
  <c r="O169" i="12" s="1"/>
  <c r="N169" i="12" s="1"/>
  <c r="X169" i="12"/>
  <c r="W169" i="12"/>
  <c r="G169" i="12"/>
  <c r="Y169" i="12" l="1"/>
  <c r="AA169" i="12"/>
  <c r="AB169" i="12" s="1"/>
  <c r="V169" i="12"/>
  <c r="U169" i="12" l="1"/>
  <c r="T169" i="12" s="1"/>
  <c r="Z169" i="12"/>
  <c r="AC169" i="12"/>
  <c r="AD169" i="12" s="1"/>
  <c r="S169" i="12" l="1"/>
  <c r="AE169" i="12"/>
  <c r="M169" i="12" l="1"/>
  <c r="L169" i="12" s="1"/>
  <c r="K169" i="12" s="1"/>
  <c r="P170" i="12" l="1"/>
  <c r="H169" i="12"/>
  <c r="F170" i="12" s="1"/>
  <c r="W170" i="12" l="1"/>
  <c r="Q170" i="12"/>
  <c r="O170" i="12" s="1"/>
  <c r="N170" i="12" s="1"/>
  <c r="X170" i="12"/>
  <c r="G170" i="12"/>
  <c r="V170" i="12" l="1"/>
  <c r="AA170" i="12"/>
  <c r="AB170" i="12" s="1"/>
  <c r="Y170" i="12"/>
  <c r="U170" i="12" l="1"/>
  <c r="T170" i="12" s="1"/>
  <c r="Z170" i="12"/>
  <c r="AC170" i="12"/>
  <c r="AD170" i="12" s="1"/>
  <c r="AE170" i="12" l="1"/>
  <c r="S170" i="12"/>
  <c r="M170" i="12" s="1"/>
  <c r="L170" i="12" s="1"/>
  <c r="K170" i="12" s="1"/>
  <c r="P171" i="12" l="1"/>
  <c r="H170" i="12"/>
  <c r="F171" i="12" s="1"/>
  <c r="X171" i="12" l="1"/>
  <c r="Q171" i="12"/>
  <c r="O171" i="12" s="1"/>
  <c r="N171" i="12" s="1"/>
  <c r="W171" i="12"/>
  <c r="G171" i="12"/>
  <c r="Y171" i="12" l="1"/>
  <c r="V171" i="12"/>
  <c r="AA171" i="12"/>
  <c r="AB171" i="12" s="1"/>
  <c r="U171" i="12" l="1"/>
  <c r="T171" i="12" s="1"/>
  <c r="AC171" i="12"/>
  <c r="AD171" i="12" s="1"/>
  <c r="Z171" i="12"/>
  <c r="S171" i="12" l="1"/>
  <c r="AE171" i="12"/>
  <c r="M171" i="12" l="1"/>
  <c r="L171" i="12" s="1"/>
  <c r="K171" i="12" s="1"/>
  <c r="P172" i="12" l="1"/>
  <c r="H171" i="12"/>
  <c r="F172" i="12" s="1"/>
  <c r="W172" i="12" l="1"/>
  <c r="X172" i="12"/>
  <c r="Q172" i="12"/>
  <c r="O172" i="12" s="1"/>
  <c r="N172" i="12" s="1"/>
  <c r="G172" i="12"/>
  <c r="V172" i="12" l="1"/>
  <c r="AA172" i="12"/>
  <c r="AB172" i="12" s="1"/>
  <c r="Y172" i="12"/>
  <c r="U172" i="12" l="1"/>
  <c r="T172" i="12" s="1"/>
  <c r="AC172" i="12"/>
  <c r="AD172" i="12" s="1"/>
  <c r="Z172" i="12"/>
  <c r="S172" i="12" l="1"/>
  <c r="AE172" i="12"/>
  <c r="M172" i="12" l="1"/>
  <c r="L172" i="12" s="1"/>
  <c r="K172" i="12" s="1"/>
  <c r="P173" i="12" l="1"/>
  <c r="H172" i="12"/>
  <c r="F173" i="12" s="1"/>
  <c r="Q173" i="12" l="1"/>
  <c r="O173" i="12" s="1"/>
  <c r="N173" i="12" s="1"/>
  <c r="W173" i="12"/>
  <c r="G173" i="12"/>
  <c r="X173" i="12"/>
  <c r="V173" i="12" l="1"/>
  <c r="Y173" i="12"/>
  <c r="AA173" i="12"/>
  <c r="AB173" i="12" s="1"/>
  <c r="AC173" i="12" l="1"/>
  <c r="AD173" i="12" s="1"/>
  <c r="Z173" i="12"/>
  <c r="U173" i="12"/>
  <c r="T173" i="12" s="1"/>
  <c r="S173" i="12" s="1"/>
  <c r="AE173" i="12" l="1"/>
  <c r="M173" i="12" l="1"/>
  <c r="L173" i="12" s="1"/>
  <c r="K173" i="12" s="1"/>
  <c r="H173" i="12" l="1"/>
  <c r="F174" i="12" s="1"/>
  <c r="P174" i="12"/>
  <c r="Q174" i="12" l="1"/>
  <c r="O174" i="12" s="1"/>
  <c r="N174" i="12" s="1"/>
  <c r="W174" i="12"/>
  <c r="X174" i="12"/>
  <c r="G174" i="12"/>
  <c r="V174" i="12" l="1"/>
  <c r="Y174" i="12"/>
  <c r="AA174" i="12"/>
  <c r="AB174" i="12" s="1"/>
  <c r="Z174" i="12" l="1"/>
  <c r="AC174" i="12"/>
  <c r="AD174" i="12" s="1"/>
  <c r="U174" i="12"/>
  <c r="T174" i="12" s="1"/>
  <c r="S174" i="12" l="1"/>
  <c r="AE174" i="12"/>
  <c r="M174" i="12" l="1"/>
  <c r="L174" i="12" s="1"/>
  <c r="K174" i="12" s="1"/>
  <c r="H174" i="12" l="1"/>
  <c r="F175" i="12" s="1"/>
  <c r="P175" i="12"/>
  <c r="G175" i="12" l="1"/>
  <c r="W175" i="12"/>
  <c r="X175" i="12"/>
  <c r="Q175" i="12"/>
  <c r="O175" i="12" s="1"/>
  <c r="N175" i="12" s="1"/>
  <c r="Y175" i="12" l="1"/>
  <c r="AA175" i="12"/>
  <c r="AB175" i="12" s="1"/>
  <c r="V175" i="12"/>
  <c r="U175" i="12" l="1"/>
  <c r="T175" i="12" s="1"/>
  <c r="AC175" i="12"/>
  <c r="AD175" i="12" s="1"/>
  <c r="Z175" i="12"/>
  <c r="S175" i="12" l="1"/>
  <c r="AE175" i="12"/>
  <c r="M175" i="12" l="1"/>
  <c r="L175" i="12" s="1"/>
  <c r="K175" i="12" s="1"/>
  <c r="P176" i="12" l="1"/>
  <c r="H175" i="12"/>
  <c r="F176" i="12" s="1"/>
  <c r="W176" i="12" l="1"/>
  <c r="Q176" i="12"/>
  <c r="O176" i="12" s="1"/>
  <c r="N176" i="12" s="1"/>
  <c r="G176" i="12"/>
  <c r="X176" i="12"/>
  <c r="AA176" i="12" l="1"/>
  <c r="AB176" i="12" s="1"/>
  <c r="Y176" i="12"/>
  <c r="V176" i="12"/>
  <c r="U176" i="12" l="1"/>
  <c r="T176" i="12" s="1"/>
  <c r="AC176" i="12"/>
  <c r="AD176" i="12" s="1"/>
  <c r="Z176" i="12"/>
  <c r="S176" i="12" l="1"/>
  <c r="AE176" i="12"/>
  <c r="M176" i="12" l="1"/>
  <c r="L176" i="12" s="1"/>
  <c r="K176" i="12" s="1"/>
  <c r="H176" i="12" l="1"/>
  <c r="F177" i="12" s="1"/>
  <c r="P177" i="12"/>
  <c r="Q177" i="12" l="1"/>
  <c r="O177" i="12" s="1"/>
  <c r="N177" i="12" s="1"/>
  <c r="X177" i="12"/>
  <c r="G177" i="12"/>
  <c r="W177" i="12"/>
  <c r="Y177" i="12" l="1"/>
  <c r="AA177" i="12"/>
  <c r="AB177" i="12" s="1"/>
  <c r="V177" i="12"/>
  <c r="U177" i="12" l="1"/>
  <c r="T177" i="12" s="1"/>
  <c r="AC177" i="12"/>
  <c r="AD177" i="12" s="1"/>
  <c r="Z177" i="12"/>
  <c r="S177" i="12" l="1"/>
  <c r="AE177" i="12"/>
  <c r="M177" i="12" l="1"/>
  <c r="L177" i="12" s="1"/>
  <c r="K177" i="12" s="1"/>
  <c r="H177" i="12" l="1"/>
  <c r="F178" i="12" s="1"/>
  <c r="P178" i="12"/>
  <c r="W178" i="12" l="1"/>
  <c r="X178" i="12"/>
  <c r="G178" i="12"/>
  <c r="Q178" i="12"/>
  <c r="O178" i="12" s="1"/>
  <c r="N178" i="12" s="1"/>
  <c r="AA178" i="12" l="1"/>
  <c r="AB178" i="12" s="1"/>
  <c r="Y178" i="12"/>
  <c r="V178" i="12"/>
  <c r="Z178" i="12" l="1"/>
  <c r="AC178" i="12"/>
  <c r="AD178" i="12" s="1"/>
  <c r="U178" i="12"/>
  <c r="T178" i="12" s="1"/>
  <c r="S178" i="12" l="1"/>
  <c r="AE178" i="12"/>
  <c r="M178" i="12" l="1"/>
  <c r="L178" i="12" s="1"/>
  <c r="K178" i="12" s="1"/>
  <c r="H178" i="12" l="1"/>
  <c r="F179" i="12" s="1"/>
  <c r="P179" i="12"/>
  <c r="G179" i="12" l="1"/>
  <c r="Q179" i="12"/>
  <c r="O179" i="12" s="1"/>
  <c r="N179" i="12" s="1"/>
  <c r="X179" i="12"/>
  <c r="W179" i="12"/>
  <c r="AA179" i="12" l="1"/>
  <c r="AB179" i="12" s="1"/>
  <c r="Y179" i="12"/>
  <c r="V179" i="12"/>
  <c r="Z179" i="12" l="1"/>
  <c r="AC179" i="12"/>
  <c r="AD179" i="12" s="1"/>
  <c r="U179" i="12"/>
  <c r="T179" i="12" s="1"/>
  <c r="S179" i="12" l="1"/>
  <c r="AE179" i="12"/>
  <c r="M179" i="12" l="1"/>
  <c r="L179" i="12" s="1"/>
  <c r="K179" i="12" s="1"/>
  <c r="H179" i="12" l="1"/>
  <c r="F180" i="12" s="1"/>
  <c r="P180" i="12"/>
  <c r="X180" i="12" l="1"/>
  <c r="G180" i="12"/>
  <c r="Q180" i="12"/>
  <c r="O180" i="12" s="1"/>
  <c r="N180" i="12" s="1"/>
  <c r="W180" i="12"/>
  <c r="V180" i="12" l="1"/>
  <c r="AA180" i="12"/>
  <c r="AB180" i="12" s="1"/>
  <c r="Y180" i="12"/>
  <c r="AC180" i="12" l="1"/>
  <c r="AD180" i="12" s="1"/>
  <c r="Z180" i="12"/>
  <c r="U180" i="12"/>
  <c r="T180" i="12" s="1"/>
  <c r="S180" i="12" s="1"/>
  <c r="AE180" i="12" l="1"/>
  <c r="M180" i="12" l="1"/>
  <c r="L180" i="12" s="1"/>
  <c r="K180" i="12" s="1"/>
  <c r="P181" i="12" l="1"/>
  <c r="H180" i="12"/>
  <c r="F181" i="12" s="1"/>
  <c r="Q181" i="12" l="1"/>
  <c r="O181" i="12" s="1"/>
  <c r="N181" i="12" s="1"/>
  <c r="X181" i="12"/>
  <c r="G181" i="12"/>
  <c r="W181" i="12"/>
  <c r="AA181" i="12" l="1"/>
  <c r="AB181" i="12" s="1"/>
  <c r="V181" i="12"/>
  <c r="Y181" i="12"/>
  <c r="U181" i="12" l="1"/>
  <c r="T181" i="12" s="1"/>
  <c r="AC181" i="12"/>
  <c r="AD181" i="12" s="1"/>
  <c r="Z181" i="12"/>
  <c r="S181" i="12" l="1"/>
  <c r="AE181" i="12"/>
  <c r="M181" i="12" l="1"/>
  <c r="L181" i="12" s="1"/>
  <c r="K181" i="12" s="1"/>
  <c r="H181" i="12" l="1"/>
  <c r="F182" i="12" s="1"/>
  <c r="P182" i="12"/>
  <c r="G182" i="12" l="1"/>
  <c r="X182" i="12"/>
  <c r="Q182" i="12"/>
  <c r="O182" i="12" s="1"/>
  <c r="N182" i="12" s="1"/>
  <c r="W182" i="12"/>
  <c r="V182" i="12" l="1"/>
  <c r="Y182" i="12"/>
  <c r="AA182" i="12"/>
  <c r="AB182" i="12" s="1"/>
  <c r="Z182" i="12" l="1"/>
  <c r="AC182" i="12"/>
  <c r="AD182" i="12" s="1"/>
  <c r="U182" i="12"/>
  <c r="T182" i="12" s="1"/>
  <c r="S182" i="12" l="1"/>
  <c r="AE182" i="12"/>
  <c r="M182" i="12" l="1"/>
  <c r="L182" i="12" s="1"/>
  <c r="K182" i="12" s="1"/>
  <c r="H182" i="12" l="1"/>
  <c r="F183" i="12" s="1"/>
  <c r="P183" i="12"/>
  <c r="G183" i="12" l="1"/>
  <c r="Q183" i="12"/>
  <c r="O183" i="12" s="1"/>
  <c r="N183" i="12" s="1"/>
  <c r="X183" i="12"/>
  <c r="W183" i="12"/>
  <c r="AA183" i="12" l="1"/>
  <c r="AB183" i="12" s="1"/>
  <c r="V183" i="12"/>
  <c r="Y183" i="12"/>
  <c r="U183" i="12" l="1"/>
  <c r="T183" i="12" s="1"/>
  <c r="Z183" i="12"/>
  <c r="AC183" i="12"/>
  <c r="AD183" i="12" s="1"/>
  <c r="S183" i="12" l="1"/>
  <c r="AE183" i="12"/>
  <c r="M183" i="12" l="1"/>
  <c r="L183" i="12" s="1"/>
  <c r="K183" i="12" s="1"/>
  <c r="H183" i="12" l="1"/>
  <c r="F184" i="12" s="1"/>
  <c r="P184" i="12"/>
  <c r="X184" i="12" l="1"/>
  <c r="Q184" i="12"/>
  <c r="O184" i="12" s="1"/>
  <c r="N184" i="12" s="1"/>
  <c r="G184" i="12"/>
  <c r="W184" i="12"/>
  <c r="AA184" i="12" l="1"/>
  <c r="AB184" i="12" s="1"/>
  <c r="V184" i="12"/>
  <c r="Y184" i="12"/>
  <c r="AC184" i="12" l="1"/>
  <c r="AD184" i="12" s="1"/>
  <c r="Z184" i="12"/>
  <c r="U184" i="12"/>
  <c r="T184" i="12" s="1"/>
  <c r="S184" i="12" l="1"/>
  <c r="AE184" i="12"/>
  <c r="M184" i="12" l="1"/>
  <c r="L184" i="12" s="1"/>
  <c r="K184" i="12" s="1"/>
  <c r="P185" i="12" l="1"/>
  <c r="H184" i="12"/>
  <c r="F185" i="12" s="1"/>
  <c r="W185" i="12" l="1"/>
  <c r="Q185" i="12"/>
  <c r="O185" i="12" s="1"/>
  <c r="N185" i="12" s="1"/>
  <c r="G185" i="12"/>
  <c r="X185" i="12"/>
  <c r="AA185" i="12" l="1"/>
  <c r="AB185" i="12" s="1"/>
  <c r="Y185" i="12"/>
  <c r="V185" i="12"/>
  <c r="U185" i="12" l="1"/>
  <c r="T185" i="12" s="1"/>
  <c r="Z185" i="12"/>
  <c r="AC185" i="12"/>
  <c r="AD185" i="12" s="1"/>
  <c r="S185" i="12" l="1"/>
  <c r="AE185" i="12"/>
  <c r="M185" i="12" l="1"/>
  <c r="L185" i="12" s="1"/>
  <c r="K185" i="12" s="1"/>
  <c r="P186" i="12" l="1"/>
  <c r="H185" i="12"/>
  <c r="F186" i="12" s="1"/>
  <c r="W186" i="12" l="1"/>
  <c r="G186" i="12"/>
  <c r="X186" i="12"/>
  <c r="Q186" i="12"/>
  <c r="O186" i="12" s="1"/>
  <c r="N186" i="12" s="1"/>
  <c r="AA186" i="12" l="1"/>
  <c r="AB186" i="12" s="1"/>
  <c r="V186" i="12"/>
  <c r="Y186" i="12"/>
  <c r="AC186" i="12" l="1"/>
  <c r="AD186" i="12" s="1"/>
  <c r="Z186" i="12"/>
  <c r="U186" i="12"/>
  <c r="T186" i="12" s="1"/>
  <c r="S186" i="12" s="1"/>
  <c r="AE186" i="12" l="1"/>
  <c r="M186" i="12" l="1"/>
  <c r="L186" i="12" s="1"/>
  <c r="K186" i="12" s="1"/>
  <c r="H186" i="12" l="1"/>
  <c r="F187" i="12" s="1"/>
  <c r="P187" i="12"/>
  <c r="G187" i="12" l="1"/>
  <c r="Q187" i="12"/>
  <c r="O187" i="12" s="1"/>
  <c r="N187" i="12" s="1"/>
  <c r="W187" i="12"/>
  <c r="X187" i="12"/>
  <c r="Y187" i="12" l="1"/>
  <c r="AA187" i="12"/>
  <c r="AB187" i="12" s="1"/>
  <c r="V187" i="12"/>
  <c r="U187" i="12" l="1"/>
  <c r="T187" i="12" s="1"/>
  <c r="AC187" i="12"/>
  <c r="AD187" i="12" s="1"/>
  <c r="Z187" i="12"/>
  <c r="S187" i="12" l="1"/>
  <c r="AE187" i="12"/>
  <c r="M187" i="12" l="1"/>
  <c r="L187" i="12" s="1"/>
  <c r="K187" i="12" s="1"/>
  <c r="P188" i="12" l="1"/>
  <c r="H187" i="12"/>
  <c r="F188" i="12" s="1"/>
  <c r="Q188" i="12" l="1"/>
  <c r="O188" i="12" s="1"/>
  <c r="N188" i="12" s="1"/>
  <c r="X188" i="12"/>
  <c r="W188" i="12"/>
  <c r="G188" i="12"/>
  <c r="Y188" i="12" l="1"/>
  <c r="AA188" i="12"/>
  <c r="AB188" i="12" s="1"/>
  <c r="V188" i="12"/>
  <c r="U188" i="12" l="1"/>
  <c r="T188" i="12" s="1"/>
  <c r="Z188" i="12"/>
  <c r="AC188" i="12"/>
  <c r="AD188" i="12" s="1"/>
  <c r="S188" i="12" l="1"/>
  <c r="AE188" i="12"/>
  <c r="M188" i="12" l="1"/>
  <c r="L188" i="12" s="1"/>
  <c r="K188" i="12" s="1"/>
  <c r="H188" i="12" l="1"/>
  <c r="F189" i="12" s="1"/>
  <c r="P189" i="12"/>
  <c r="W189" i="12" l="1"/>
  <c r="Q189" i="12"/>
  <c r="O189" i="12" s="1"/>
  <c r="N189" i="12" s="1"/>
  <c r="X189" i="12"/>
  <c r="G189" i="12"/>
  <c r="V189" i="12" l="1"/>
  <c r="AA189" i="12"/>
  <c r="AB189" i="12" s="1"/>
  <c r="Y189" i="12"/>
  <c r="Z189" i="12" l="1"/>
  <c r="AC189" i="12"/>
  <c r="AD189" i="12" s="1"/>
  <c r="U189" i="12"/>
  <c r="T189" i="12" s="1"/>
  <c r="S189" i="12" s="1"/>
  <c r="AE189" i="12" l="1"/>
  <c r="M189" i="12" l="1"/>
  <c r="L189" i="12" s="1"/>
  <c r="K189" i="12" s="1"/>
  <c r="H189" i="12" l="1"/>
  <c r="F190" i="12" s="1"/>
  <c r="P190" i="12"/>
  <c r="W190" i="12" l="1"/>
  <c r="Q190" i="12"/>
  <c r="O190" i="12" s="1"/>
  <c r="N190" i="12" s="1"/>
  <c r="X190" i="12"/>
  <c r="G190" i="12"/>
  <c r="AA190" i="12" l="1"/>
  <c r="AB190" i="12" s="1"/>
  <c r="Y190" i="12"/>
  <c r="V190" i="12"/>
  <c r="U190" i="12" l="1"/>
  <c r="T190" i="12" s="1"/>
  <c r="AC190" i="12"/>
  <c r="AD190" i="12" s="1"/>
  <c r="Z190" i="12"/>
  <c r="S190" i="12" l="1"/>
  <c r="AE190" i="12"/>
  <c r="M190" i="12" l="1"/>
  <c r="L190" i="12" s="1"/>
  <c r="K190" i="12" s="1"/>
  <c r="H190" i="12" l="1"/>
  <c r="F191" i="12" s="1"/>
  <c r="P191" i="12"/>
  <c r="G191" i="12" l="1"/>
  <c r="Q191" i="12"/>
  <c r="O191" i="12" s="1"/>
  <c r="N191" i="12" s="1"/>
  <c r="X191" i="12"/>
  <c r="W191" i="12"/>
  <c r="AA191" i="12" l="1"/>
  <c r="AB191" i="12" s="1"/>
  <c r="V191" i="12"/>
  <c r="Y191" i="12"/>
  <c r="U191" i="12" l="1"/>
  <c r="T191" i="12" s="1"/>
  <c r="AC191" i="12"/>
  <c r="AD191" i="12" s="1"/>
  <c r="Z191" i="12"/>
  <c r="S191" i="12" l="1"/>
  <c r="AE191" i="12"/>
  <c r="M191" i="12" l="1"/>
  <c r="L191" i="12" s="1"/>
  <c r="K191" i="12" s="1"/>
  <c r="H191" i="12" l="1"/>
  <c r="F192" i="12" s="1"/>
  <c r="P192" i="12"/>
  <c r="W192" i="12" l="1"/>
  <c r="X192" i="12"/>
  <c r="Q192" i="12"/>
  <c r="O192" i="12" s="1"/>
  <c r="N192" i="12" s="1"/>
  <c r="G192" i="12"/>
  <c r="Y192" i="12" l="1"/>
  <c r="AA192" i="12"/>
  <c r="AB192" i="12" s="1"/>
  <c r="V192" i="12"/>
  <c r="U192" i="12" l="1"/>
  <c r="T192" i="12" s="1"/>
  <c r="Z192" i="12"/>
  <c r="AC192" i="12"/>
  <c r="AD192" i="12" s="1"/>
  <c r="S192" i="12" l="1"/>
  <c r="AE192" i="12"/>
  <c r="M192" i="12" l="1"/>
  <c r="L192" i="12" s="1"/>
  <c r="K192" i="12" s="1"/>
  <c r="H192" i="12" l="1"/>
  <c r="F193" i="12" s="1"/>
  <c r="P193" i="12"/>
  <c r="W193" i="12" l="1"/>
  <c r="Q193" i="12"/>
  <c r="O193" i="12" s="1"/>
  <c r="N193" i="12" s="1"/>
  <c r="X193" i="12"/>
  <c r="G193" i="12"/>
  <c r="AA193" i="12" l="1"/>
  <c r="AB193" i="12" s="1"/>
  <c r="V193" i="12"/>
  <c r="Y193" i="12"/>
  <c r="Z193" i="12" l="1"/>
  <c r="AC193" i="12"/>
  <c r="AD193" i="12" s="1"/>
  <c r="U193" i="12"/>
  <c r="T193" i="12" s="1"/>
  <c r="S193" i="12" l="1"/>
  <c r="AE193" i="12"/>
  <c r="M193" i="12" l="1"/>
  <c r="L193" i="12" s="1"/>
  <c r="K193" i="12" s="1"/>
  <c r="P194" i="12" l="1"/>
  <c r="H193" i="12"/>
  <c r="F194" i="12" s="1"/>
  <c r="G194" i="12" l="1"/>
  <c r="Q194" i="12"/>
  <c r="O194" i="12" s="1"/>
  <c r="N194" i="12" s="1"/>
  <c r="W194" i="12"/>
  <c r="X194" i="12"/>
  <c r="V194" i="12" l="1"/>
  <c r="Y194" i="12"/>
  <c r="AA194" i="12"/>
  <c r="AB194" i="12" s="1"/>
  <c r="AC194" i="12" l="1"/>
  <c r="AD194" i="12" s="1"/>
  <c r="Z194" i="12"/>
  <c r="U194" i="12"/>
  <c r="T194" i="12" s="1"/>
  <c r="S194" i="12" s="1"/>
  <c r="AE194" i="12" l="1"/>
  <c r="M194" i="12" l="1"/>
  <c r="L194" i="12" s="1"/>
  <c r="K194" i="12" s="1"/>
  <c r="P195" i="12" l="1"/>
  <c r="H194" i="12"/>
  <c r="F195" i="12" s="1"/>
  <c r="Q195" i="12" l="1"/>
  <c r="O195" i="12" s="1"/>
  <c r="N195" i="12" s="1"/>
  <c r="X195" i="12"/>
  <c r="W195" i="12"/>
  <c r="G195" i="12"/>
  <c r="Y195" i="12" l="1"/>
  <c r="AA195" i="12"/>
  <c r="AB195" i="12" s="1"/>
  <c r="V195" i="12"/>
  <c r="U195" i="12" l="1"/>
  <c r="T195" i="12" s="1"/>
  <c r="AC195" i="12"/>
  <c r="AD195" i="12" s="1"/>
  <c r="Z195" i="12"/>
  <c r="S195" i="12" l="1"/>
  <c r="AE195" i="12"/>
  <c r="M195" i="12" l="1"/>
  <c r="L195" i="12" s="1"/>
  <c r="K195" i="12" s="1"/>
  <c r="P196" i="12" l="1"/>
  <c r="H195" i="12"/>
  <c r="F196" i="12" s="1"/>
  <c r="Q196" i="12" l="1"/>
  <c r="O196" i="12" s="1"/>
  <c r="N196" i="12" s="1"/>
  <c r="X196" i="12"/>
  <c r="G196" i="12"/>
  <c r="W196" i="12"/>
  <c r="Y196" i="12" l="1"/>
  <c r="V196" i="12"/>
  <c r="AA196" i="12"/>
  <c r="AB196" i="12" s="1"/>
  <c r="U196" i="12" l="1"/>
  <c r="T196" i="12" s="1"/>
  <c r="Z196" i="12"/>
  <c r="AC196" i="12"/>
  <c r="AD196" i="12" s="1"/>
  <c r="S196" i="12" l="1"/>
  <c r="AE196" i="12"/>
  <c r="M196" i="12" l="1"/>
  <c r="L196" i="12" s="1"/>
  <c r="K196" i="12" s="1"/>
  <c r="P197" i="12" l="1"/>
  <c r="H196" i="12"/>
  <c r="F197" i="12" s="1"/>
  <c r="G197" i="12" l="1"/>
  <c r="X197" i="12"/>
  <c r="W197" i="12"/>
  <c r="Q197" i="12"/>
  <c r="O197" i="12" s="1"/>
  <c r="N197" i="12" s="1"/>
  <c r="V197" i="12" l="1"/>
  <c r="AA197" i="12"/>
  <c r="AB197" i="12" s="1"/>
  <c r="Y197" i="12"/>
  <c r="AC197" i="12" l="1"/>
  <c r="AD197" i="12" s="1"/>
  <c r="Z197" i="12"/>
  <c r="U197" i="12"/>
  <c r="T197" i="12" s="1"/>
  <c r="S197" i="12" s="1"/>
  <c r="AE197" i="12" l="1"/>
  <c r="M197" i="12" l="1"/>
  <c r="L197" i="12" s="1"/>
  <c r="K197" i="12" s="1"/>
  <c r="P198" i="12" l="1"/>
  <c r="H197" i="12"/>
  <c r="F198" i="12" s="1"/>
  <c r="X198" i="12" l="1"/>
  <c r="Q198" i="12"/>
  <c r="O198" i="12" s="1"/>
  <c r="N198" i="12" s="1"/>
  <c r="W198" i="12"/>
  <c r="G198" i="12"/>
  <c r="Y198" i="12" l="1"/>
  <c r="AA198" i="12"/>
  <c r="AB198" i="12" s="1"/>
  <c r="V198" i="12"/>
  <c r="U198" i="12" l="1"/>
  <c r="T198" i="12" s="1"/>
  <c r="Z198" i="12"/>
  <c r="AC198" i="12"/>
  <c r="AD198" i="12" s="1"/>
  <c r="S198" i="12" l="1"/>
  <c r="AE198" i="12"/>
  <c r="M198" i="12" l="1"/>
  <c r="L198" i="12" s="1"/>
  <c r="K198" i="12" s="1"/>
  <c r="P199" i="12" l="1"/>
  <c r="H198" i="12"/>
  <c r="F199" i="12" s="1"/>
  <c r="G199" i="12" l="1"/>
  <c r="W199" i="12"/>
  <c r="Q199" i="12"/>
  <c r="O199" i="12" s="1"/>
  <c r="N199" i="12" s="1"/>
  <c r="X199" i="12"/>
  <c r="AA199" i="12" l="1"/>
  <c r="AB199" i="12" s="1"/>
  <c r="V199" i="12"/>
  <c r="Y199" i="12"/>
  <c r="Z199" i="12" l="1"/>
  <c r="AC199" i="12"/>
  <c r="AD199" i="12" s="1"/>
  <c r="U199" i="12"/>
  <c r="T199" i="12" s="1"/>
  <c r="S199" i="12" l="1"/>
  <c r="AE199" i="12"/>
  <c r="M199" i="12" l="1"/>
  <c r="L199" i="12" s="1"/>
  <c r="K199" i="12" s="1"/>
  <c r="P200" i="12" l="1"/>
  <c r="H199" i="12"/>
  <c r="F200" i="12" s="1"/>
  <c r="W200" i="12" l="1"/>
  <c r="X200" i="12"/>
  <c r="G200" i="12"/>
  <c r="Q200" i="12"/>
  <c r="O200" i="12" s="1"/>
  <c r="N200" i="12" s="1"/>
  <c r="V200" i="12" l="1"/>
  <c r="Y200" i="12"/>
  <c r="AA200" i="12"/>
  <c r="AB200" i="12" s="1"/>
  <c r="U200" i="12" l="1"/>
  <c r="T200" i="12" s="1"/>
  <c r="AC200" i="12"/>
  <c r="AD200" i="12" s="1"/>
  <c r="Z200" i="12"/>
  <c r="S200" i="12" l="1"/>
  <c r="AE200" i="12"/>
  <c r="M200" i="12" l="1"/>
  <c r="L200" i="12" s="1"/>
  <c r="K200" i="12" s="1"/>
  <c r="H200" i="12" l="1"/>
  <c r="F201" i="12" s="1"/>
  <c r="P201" i="12"/>
  <c r="W201" i="12" l="1"/>
  <c r="Q201" i="12"/>
  <c r="O201" i="12" s="1"/>
  <c r="N201" i="12" s="1"/>
  <c r="G201" i="12"/>
  <c r="X201" i="12"/>
  <c r="Y201" i="12" l="1"/>
  <c r="AA201" i="12"/>
  <c r="AB201" i="12" s="1"/>
  <c r="V201" i="12"/>
  <c r="U201" i="12" l="1"/>
  <c r="T201" i="12" s="1"/>
  <c r="Z201" i="12"/>
  <c r="AC201" i="12"/>
  <c r="AD201" i="12" s="1"/>
  <c r="S201" i="12" l="1"/>
  <c r="AE201" i="12"/>
  <c r="M201" i="12" l="1"/>
  <c r="L201" i="12" s="1"/>
  <c r="K201" i="12" s="1"/>
  <c r="P202" i="12" l="1"/>
  <c r="H201" i="12"/>
  <c r="F202" i="12" s="1"/>
  <c r="G202" i="12" l="1"/>
  <c r="Q202" i="12"/>
  <c r="O202" i="12" s="1"/>
  <c r="N202" i="12" s="1"/>
  <c r="X202" i="12"/>
  <c r="W202" i="12"/>
  <c r="AA202" i="12" l="1"/>
  <c r="AB202" i="12" s="1"/>
  <c r="Y202" i="12"/>
  <c r="V202" i="12"/>
  <c r="AC202" i="12" l="1"/>
  <c r="AD202" i="12" s="1"/>
  <c r="Z202" i="12"/>
  <c r="U202" i="12"/>
  <c r="T202" i="12" s="1"/>
  <c r="S202" i="12" l="1"/>
  <c r="AE202" i="12"/>
  <c r="M202" i="12" l="1"/>
  <c r="L202" i="12" s="1"/>
  <c r="K202" i="12" s="1"/>
  <c r="P203" i="12" l="1"/>
  <c r="H202" i="12"/>
  <c r="F203" i="12" s="1"/>
  <c r="Q203" i="12" l="1"/>
  <c r="O203" i="12" s="1"/>
  <c r="N203" i="12" s="1"/>
  <c r="W203" i="12"/>
  <c r="X203" i="12"/>
  <c r="G203" i="12"/>
  <c r="AA203" i="12" l="1"/>
  <c r="AB203" i="12" s="1"/>
  <c r="Y203" i="12"/>
  <c r="V203" i="12"/>
  <c r="U203" i="12" l="1"/>
  <c r="T203" i="12" s="1"/>
  <c r="AC203" i="12"/>
  <c r="AD203" i="12" s="1"/>
  <c r="Z203" i="12"/>
  <c r="S203" i="12" l="1"/>
  <c r="AE203" i="12"/>
  <c r="M203" i="12" l="1"/>
  <c r="L203" i="12" s="1"/>
  <c r="K203" i="12" s="1"/>
  <c r="H203" i="12" l="1"/>
  <c r="F204" i="12" s="1"/>
  <c r="P204" i="12"/>
  <c r="Q204" i="12" l="1"/>
  <c r="O204" i="12" s="1"/>
  <c r="N204" i="12" s="1"/>
  <c r="X204" i="12"/>
  <c r="G204" i="12"/>
  <c r="W204" i="12"/>
  <c r="Y204" i="12" l="1"/>
  <c r="V204" i="12"/>
  <c r="AA204" i="12"/>
  <c r="AB204" i="12" s="1"/>
  <c r="U204" i="12" l="1"/>
  <c r="T204" i="12" s="1"/>
  <c r="AC204" i="12"/>
  <c r="AD204" i="12" s="1"/>
  <c r="Z204" i="12"/>
  <c r="S204" i="12" l="1"/>
  <c r="AE204" i="12"/>
  <c r="M204" i="12" l="1"/>
  <c r="L204" i="12" s="1"/>
  <c r="K204" i="12" s="1"/>
  <c r="P205" i="12" l="1"/>
  <c r="H204" i="12"/>
  <c r="F205" i="12" s="1"/>
  <c r="W205" i="12" l="1"/>
  <c r="X205" i="12"/>
  <c r="Q205" i="12"/>
  <c r="O205" i="12" s="1"/>
  <c r="N205" i="12" s="1"/>
  <c r="G205" i="12"/>
  <c r="Y205" i="12" l="1"/>
  <c r="V205" i="12"/>
  <c r="AA205" i="12"/>
  <c r="AB205" i="12" s="1"/>
  <c r="U205" i="12" l="1"/>
  <c r="T205" i="12" s="1"/>
  <c r="Z205" i="12"/>
  <c r="AC205" i="12"/>
  <c r="AD205" i="12" s="1"/>
  <c r="S205" i="12" l="1"/>
  <c r="AE205" i="12"/>
  <c r="M205" i="12" l="1"/>
  <c r="L205" i="12" s="1"/>
  <c r="K205" i="12" s="1"/>
  <c r="H205" i="12" l="1"/>
  <c r="F206" i="12" s="1"/>
  <c r="P206" i="12"/>
  <c r="X206" i="12" l="1"/>
  <c r="G206" i="12"/>
  <c r="W206" i="12"/>
  <c r="Q206" i="12"/>
  <c r="O206" i="12" s="1"/>
  <c r="N206" i="12" s="1"/>
  <c r="AA206" i="12" l="1"/>
  <c r="AB206" i="12" s="1"/>
  <c r="Y206" i="12"/>
  <c r="V206" i="12"/>
  <c r="U206" i="12" l="1"/>
  <c r="T206" i="12" s="1"/>
  <c r="Z206" i="12"/>
  <c r="AC206" i="12"/>
  <c r="AD206" i="12" s="1"/>
  <c r="S206" i="12" l="1"/>
  <c r="AE206" i="12"/>
  <c r="M206" i="12" l="1"/>
  <c r="L206" i="12" s="1"/>
  <c r="K206" i="12" s="1"/>
  <c r="P207" i="12" l="1"/>
  <c r="H206" i="12"/>
  <c r="F207" i="12" s="1"/>
  <c r="X207" i="12" l="1"/>
  <c r="G207" i="12"/>
  <c r="Q207" i="12"/>
  <c r="O207" i="12" s="1"/>
  <c r="N207" i="12" s="1"/>
  <c r="W207" i="12"/>
  <c r="Y207" i="12" l="1"/>
  <c r="AA207" i="12"/>
  <c r="AB207" i="12" s="1"/>
  <c r="V207" i="12"/>
  <c r="U207" i="12" l="1"/>
  <c r="T207" i="12" s="1"/>
  <c r="Z207" i="12"/>
  <c r="AC207" i="12"/>
  <c r="AD207" i="12" s="1"/>
  <c r="S207" i="12" l="1"/>
  <c r="AE207" i="12"/>
  <c r="M207" i="12" l="1"/>
  <c r="L207" i="12" s="1"/>
  <c r="K207" i="12" s="1"/>
  <c r="H207" i="12" l="1"/>
  <c r="F208" i="12" s="1"/>
  <c r="P208" i="12"/>
  <c r="W208" i="12" l="1"/>
  <c r="Q208" i="12"/>
  <c r="O208" i="12" s="1"/>
  <c r="N208" i="12" s="1"/>
  <c r="X208" i="12"/>
  <c r="G208" i="12"/>
  <c r="AA208" i="12" l="1"/>
  <c r="AB208" i="12" s="1"/>
  <c r="Y208" i="12"/>
  <c r="V208" i="12"/>
  <c r="AC208" i="12" l="1"/>
  <c r="AD208" i="12" s="1"/>
  <c r="Z208" i="12"/>
  <c r="U208" i="12"/>
  <c r="T208" i="12" s="1"/>
  <c r="S208" i="12" l="1"/>
  <c r="AE208" i="12"/>
  <c r="M208" i="12" l="1"/>
  <c r="L208" i="12" s="1"/>
  <c r="K208" i="12" s="1"/>
  <c r="P209" i="12" l="1"/>
  <c r="H208" i="12"/>
  <c r="F209" i="12" s="1"/>
  <c r="W209" i="12" l="1"/>
  <c r="G209" i="12"/>
  <c r="Q209" i="12"/>
  <c r="O209" i="12" s="1"/>
  <c r="N209" i="12" s="1"/>
  <c r="X209" i="12"/>
  <c r="V209" i="12" l="1"/>
  <c r="Y209" i="12"/>
  <c r="AA209" i="12"/>
  <c r="AB209" i="12" s="1"/>
  <c r="Z209" i="12" l="1"/>
  <c r="AC209" i="12"/>
  <c r="AD209" i="12" s="1"/>
  <c r="U209" i="12"/>
  <c r="T209" i="12" s="1"/>
  <c r="S209" i="12" l="1"/>
  <c r="AE209" i="12"/>
  <c r="M209" i="12" l="1"/>
  <c r="L209" i="12" s="1"/>
  <c r="K209" i="12" s="1"/>
  <c r="P210" i="12" l="1"/>
  <c r="H209" i="12"/>
  <c r="F210" i="12" s="1"/>
  <c r="Q210" i="12" l="1"/>
  <c r="O210" i="12" s="1"/>
  <c r="N210" i="12" s="1"/>
  <c r="X210" i="12"/>
  <c r="W210" i="12"/>
  <c r="G210" i="12"/>
  <c r="Y210" i="12" l="1"/>
  <c r="AA210" i="12"/>
  <c r="AB210" i="12" s="1"/>
  <c r="V210" i="12"/>
  <c r="U210" i="12" l="1"/>
  <c r="T210" i="12" s="1"/>
  <c r="AC210" i="12"/>
  <c r="AD210" i="12" s="1"/>
  <c r="Z210" i="12"/>
  <c r="S210" i="12" l="1"/>
  <c r="AE210" i="12"/>
  <c r="M210" i="12" l="1"/>
  <c r="L210" i="12" s="1"/>
  <c r="K210" i="12" s="1"/>
  <c r="P211" i="12" l="1"/>
  <c r="H210" i="12"/>
  <c r="F211" i="12" s="1"/>
  <c r="Q211" i="12" l="1"/>
  <c r="O211" i="12" s="1"/>
  <c r="N211" i="12" s="1"/>
  <c r="X211" i="12"/>
  <c r="G211" i="12"/>
  <c r="W211" i="12"/>
  <c r="AA211" i="12" l="1"/>
  <c r="AB211" i="12" s="1"/>
  <c r="V211" i="12"/>
  <c r="Y211" i="12"/>
  <c r="Z211" i="12" l="1"/>
  <c r="AC211" i="12"/>
  <c r="AD211" i="12" s="1"/>
  <c r="U211" i="12"/>
  <c r="T211" i="12" s="1"/>
  <c r="S211" i="12" l="1"/>
  <c r="AE211" i="12"/>
  <c r="M211" i="12" l="1"/>
  <c r="L211" i="12" s="1"/>
  <c r="K211" i="12" s="1"/>
  <c r="P212" i="12" l="1"/>
  <c r="H211" i="12"/>
  <c r="F212" i="12" s="1"/>
  <c r="X212" i="12" l="1"/>
  <c r="Q212" i="12"/>
  <c r="O212" i="12" s="1"/>
  <c r="N212" i="12" s="1"/>
  <c r="G212" i="12"/>
  <c r="W212" i="12"/>
  <c r="Y212" i="12" l="1"/>
  <c r="V212" i="12"/>
  <c r="AA212" i="12"/>
  <c r="AB212" i="12" s="1"/>
  <c r="U212" i="12" l="1"/>
  <c r="T212" i="12" s="1"/>
  <c r="Z212" i="12"/>
  <c r="AC212" i="12"/>
  <c r="AD212" i="12" s="1"/>
  <c r="S212" i="12" l="1"/>
  <c r="AE212" i="12"/>
  <c r="M212" i="12" l="1"/>
  <c r="L212" i="12" s="1"/>
  <c r="K212" i="12" s="1"/>
  <c r="P213" i="12" l="1"/>
  <c r="H212" i="12"/>
  <c r="F213" i="12" s="1"/>
  <c r="G213" i="12" l="1"/>
  <c r="Q213" i="12"/>
  <c r="O213" i="12" s="1"/>
  <c r="N213" i="12" s="1"/>
  <c r="X213" i="12"/>
  <c r="W213" i="12"/>
  <c r="Y213" i="12" l="1"/>
  <c r="V213" i="12"/>
  <c r="AA213" i="12"/>
  <c r="AB213" i="12" s="1"/>
  <c r="U213" i="12" l="1"/>
  <c r="T213" i="12" s="1"/>
  <c r="Z213" i="12"/>
  <c r="AC213" i="12"/>
  <c r="AD213" i="12" s="1"/>
  <c r="S213" i="12" l="1"/>
  <c r="AE213" i="12"/>
  <c r="M213" i="12" l="1"/>
  <c r="L213" i="12" s="1"/>
  <c r="K213" i="12" s="1"/>
  <c r="P214" i="12" l="1"/>
  <c r="H213" i="12"/>
  <c r="F214" i="12" s="1"/>
  <c r="X214" i="12" l="1"/>
  <c r="W214" i="12"/>
  <c r="G214" i="12"/>
  <c r="Q214" i="12"/>
  <c r="O214" i="12" s="1"/>
  <c r="N214" i="12" s="1"/>
  <c r="Y214" i="12" l="1"/>
  <c r="AA214" i="12"/>
  <c r="AB214" i="12" s="1"/>
  <c r="V214" i="12"/>
  <c r="U214" i="12" l="1"/>
  <c r="T214" i="12" s="1"/>
  <c r="Z214" i="12"/>
  <c r="AC214" i="12"/>
  <c r="AD214" i="12" s="1"/>
  <c r="S214" i="12" l="1"/>
  <c r="AE214" i="12"/>
  <c r="M214" i="12" l="1"/>
  <c r="L214" i="12" s="1"/>
  <c r="K214" i="12" s="1"/>
  <c r="P215" i="12" l="1"/>
  <c r="H214" i="12"/>
  <c r="F215" i="12" s="1"/>
  <c r="X215" i="12" l="1"/>
  <c r="G215" i="12"/>
  <c r="W215" i="12"/>
  <c r="Q215" i="12"/>
  <c r="O215" i="12" s="1"/>
  <c r="N215" i="12" s="1"/>
  <c r="AA215" i="12" l="1"/>
  <c r="AB215" i="12" s="1"/>
  <c r="Y215" i="12"/>
  <c r="V215" i="12"/>
  <c r="U215" i="12" l="1"/>
  <c r="T215" i="12" s="1"/>
  <c r="Z215" i="12"/>
  <c r="AC215" i="12"/>
  <c r="AD215" i="12" s="1"/>
  <c r="S215" i="12" l="1"/>
  <c r="AE215" i="12"/>
  <c r="M215" i="12" l="1"/>
  <c r="L215" i="12" s="1"/>
  <c r="K215" i="12" s="1"/>
  <c r="P216" i="12" l="1"/>
  <c r="H215" i="12"/>
  <c r="F216" i="12" s="1"/>
  <c r="G216" i="12" l="1"/>
  <c r="X216" i="12"/>
  <c r="W216" i="12"/>
  <c r="Q216" i="12"/>
  <c r="O216" i="12" s="1"/>
  <c r="N216" i="12" s="1"/>
  <c r="Y216" i="12" l="1"/>
  <c r="V216" i="12"/>
  <c r="AA216" i="12"/>
  <c r="AB216" i="12" s="1"/>
  <c r="U216" i="12" l="1"/>
  <c r="T216" i="12" s="1"/>
  <c r="AC216" i="12"/>
  <c r="AD216" i="12" s="1"/>
  <c r="Z216" i="12"/>
  <c r="S216" i="12" l="1"/>
  <c r="AE216" i="12"/>
  <c r="M216" i="12" l="1"/>
  <c r="L216" i="12" s="1"/>
  <c r="K216" i="12" s="1"/>
  <c r="H216" i="12" l="1"/>
  <c r="F217" i="12" s="1"/>
  <c r="P217" i="12"/>
  <c r="Q217" i="12" l="1"/>
  <c r="O217" i="12" s="1"/>
  <c r="N217" i="12" s="1"/>
  <c r="G217" i="12"/>
  <c r="X217" i="12"/>
  <c r="W217" i="12"/>
  <c r="AA217" i="12" l="1"/>
  <c r="AB217" i="12" s="1"/>
  <c r="Y217" i="12"/>
  <c r="V217" i="12"/>
  <c r="U217" i="12" l="1"/>
  <c r="T217" i="12" s="1"/>
  <c r="AC217" i="12"/>
  <c r="AD217" i="12" s="1"/>
  <c r="Z217" i="12"/>
  <c r="S217" i="12" l="1"/>
  <c r="AE217" i="12"/>
  <c r="M217" i="12" l="1"/>
  <c r="L217" i="12" s="1"/>
  <c r="K217" i="12" s="1"/>
  <c r="H217" i="12" l="1"/>
  <c r="F218" i="12" s="1"/>
  <c r="P218" i="12"/>
  <c r="G218" i="12" l="1"/>
  <c r="W218" i="12"/>
  <c r="X218" i="12"/>
  <c r="Q218" i="12"/>
  <c r="O218" i="12" s="1"/>
  <c r="N218" i="12" s="1"/>
  <c r="Y218" i="12" l="1"/>
  <c r="AA218" i="12"/>
  <c r="AB218" i="12" s="1"/>
  <c r="V218" i="12"/>
  <c r="U218" i="12" l="1"/>
  <c r="T218" i="12" s="1"/>
  <c r="AC218" i="12"/>
  <c r="AD218" i="12" s="1"/>
  <c r="Z218" i="12"/>
  <c r="S218" i="12" l="1"/>
  <c r="AE218" i="12"/>
  <c r="M218" i="12" l="1"/>
  <c r="L218" i="12" s="1"/>
  <c r="K218" i="12" s="1"/>
  <c r="H218" i="12" l="1"/>
  <c r="F219" i="12" s="1"/>
  <c r="P219" i="12"/>
  <c r="G219" i="12" l="1"/>
  <c r="Q219" i="12"/>
  <c r="O219" i="12" s="1"/>
  <c r="N219" i="12" s="1"/>
  <c r="X219" i="12"/>
  <c r="W219" i="12"/>
  <c r="V219" i="12" l="1"/>
  <c r="Y219" i="12"/>
  <c r="AA219" i="12"/>
  <c r="AB219" i="12" s="1"/>
  <c r="AC219" i="12" l="1"/>
  <c r="AD219" i="12" s="1"/>
  <c r="Z219" i="12"/>
  <c r="U219" i="12"/>
  <c r="T219" i="12" s="1"/>
  <c r="S219" i="12" s="1"/>
  <c r="AE219" i="12" l="1"/>
  <c r="M219" i="12" l="1"/>
  <c r="L219" i="12" s="1"/>
  <c r="K219" i="12" s="1"/>
  <c r="H219" i="12" l="1"/>
  <c r="F220" i="12" s="1"/>
  <c r="P220" i="12"/>
  <c r="X220" i="12" l="1"/>
  <c r="G220" i="12"/>
  <c r="W220" i="12"/>
  <c r="Q220" i="12"/>
  <c r="O220" i="12" s="1"/>
  <c r="N220" i="12" s="1"/>
  <c r="AA220" i="12" l="1"/>
  <c r="AB220" i="12" s="1"/>
  <c r="V220" i="12"/>
  <c r="Y220" i="12"/>
  <c r="U220" i="12" l="1"/>
  <c r="T220" i="12" s="1"/>
  <c r="Z220" i="12"/>
  <c r="AC220" i="12"/>
  <c r="AD220" i="12" s="1"/>
  <c r="S220" i="12" l="1"/>
  <c r="AE220" i="12"/>
  <c r="M220" i="12" l="1"/>
  <c r="L220" i="12" s="1"/>
  <c r="K220" i="12" s="1"/>
  <c r="H220" i="12" l="1"/>
  <c r="F221" i="12" s="1"/>
  <c r="P221" i="12"/>
  <c r="X221" i="12" l="1"/>
  <c r="G221" i="12"/>
  <c r="W221" i="12"/>
  <c r="Q221" i="12"/>
  <c r="O221" i="12" s="1"/>
  <c r="N221" i="12" s="1"/>
  <c r="AA221" i="12" l="1"/>
  <c r="AB221" i="12" s="1"/>
  <c r="Y221" i="12"/>
  <c r="V221" i="12"/>
  <c r="U221" i="12" l="1"/>
  <c r="T221" i="12" s="1"/>
  <c r="AC221" i="12"/>
  <c r="AD221" i="12" s="1"/>
  <c r="Z221" i="12"/>
  <c r="S221" i="12" l="1"/>
  <c r="AE221" i="12"/>
  <c r="M221" i="12" l="1"/>
  <c r="L221" i="12" s="1"/>
  <c r="K221" i="12" s="1"/>
  <c r="H221" i="12" l="1"/>
  <c r="F222" i="12" s="1"/>
  <c r="P222" i="12"/>
  <c r="G222" i="12" l="1"/>
  <c r="Q222" i="12"/>
  <c r="O222" i="12" s="1"/>
  <c r="N222" i="12" s="1"/>
  <c r="W222" i="12"/>
  <c r="X222" i="12"/>
  <c r="Y222" i="12" l="1"/>
  <c r="V222" i="12"/>
  <c r="AA222" i="12"/>
  <c r="AB222" i="12" s="1"/>
  <c r="U222" i="12" l="1"/>
  <c r="T222" i="12" s="1"/>
  <c r="AC222" i="12"/>
  <c r="AD222" i="12" s="1"/>
  <c r="Z222" i="12"/>
  <c r="S222" i="12" l="1"/>
  <c r="AE222" i="12"/>
  <c r="M222" i="12" l="1"/>
  <c r="L222" i="12" s="1"/>
  <c r="K222" i="12" s="1"/>
  <c r="P223" i="12" l="1"/>
  <c r="H222" i="12"/>
  <c r="F223" i="12" s="1"/>
  <c r="W223" i="12" l="1"/>
  <c r="X223" i="12"/>
  <c r="G223" i="12"/>
  <c r="Q223" i="12"/>
  <c r="O223" i="12" s="1"/>
  <c r="N223" i="12" s="1"/>
  <c r="V223" i="12" l="1"/>
  <c r="AA223" i="12"/>
  <c r="AB223" i="12" s="1"/>
  <c r="Y223" i="12"/>
  <c r="Z223" i="12" l="1"/>
  <c r="AC223" i="12"/>
  <c r="AD223" i="12" s="1"/>
  <c r="U223" i="12"/>
  <c r="T223" i="12" s="1"/>
  <c r="S223" i="12" l="1"/>
  <c r="AE223" i="12"/>
  <c r="M223" i="12" l="1"/>
  <c r="L223" i="12" s="1"/>
  <c r="K223" i="12" s="1"/>
  <c r="H223" i="12" l="1"/>
  <c r="F224" i="12" s="1"/>
  <c r="P224" i="12"/>
  <c r="W224" i="12" l="1"/>
  <c r="G224" i="12"/>
  <c r="X224" i="12"/>
  <c r="Q224" i="12"/>
  <c r="O224" i="12" s="1"/>
  <c r="N224" i="12" s="1"/>
  <c r="V224" i="12" l="1"/>
  <c r="Y224" i="12"/>
  <c r="AA224" i="12"/>
  <c r="AB224" i="12" s="1"/>
  <c r="AC224" i="12" l="1"/>
  <c r="AD224" i="12" s="1"/>
  <c r="Z224" i="12"/>
  <c r="U224" i="12"/>
  <c r="T224" i="12" s="1"/>
  <c r="S224" i="12" s="1"/>
  <c r="AE224" i="12" l="1"/>
  <c r="M224" i="12" l="1"/>
  <c r="L224" i="12" s="1"/>
  <c r="K224" i="12" s="1"/>
  <c r="P225" i="12" l="1"/>
  <c r="H224" i="12"/>
  <c r="F225" i="12" s="1"/>
  <c r="G225" i="12" l="1"/>
  <c r="W225" i="12"/>
  <c r="X225" i="12"/>
  <c r="Q225" i="12"/>
  <c r="O225" i="12" s="1"/>
  <c r="N225" i="12" s="1"/>
  <c r="AA225" i="12" l="1"/>
  <c r="AB225" i="12" s="1"/>
  <c r="Y225" i="12"/>
  <c r="V225" i="12"/>
  <c r="U225" i="12" l="1"/>
  <c r="T225" i="12" s="1"/>
  <c r="Z225" i="12"/>
  <c r="AC225" i="12"/>
  <c r="AD225" i="12" s="1"/>
  <c r="S225" i="12" l="1"/>
  <c r="AE225" i="12"/>
  <c r="M225" i="12" l="1"/>
  <c r="L225" i="12" s="1"/>
  <c r="K225" i="12" s="1"/>
  <c r="P226" i="12" l="1"/>
  <c r="H225" i="12"/>
  <c r="F226" i="12" s="1"/>
  <c r="W226" i="12" l="1"/>
  <c r="X226" i="12"/>
  <c r="Q226" i="12"/>
  <c r="O226" i="12" s="1"/>
  <c r="N226" i="12" s="1"/>
  <c r="G226" i="12"/>
  <c r="AA226" i="12" l="1"/>
  <c r="AB226" i="12" s="1"/>
  <c r="Y226" i="12"/>
  <c r="V226" i="12"/>
  <c r="Z226" i="12" l="1"/>
  <c r="AC226" i="12"/>
  <c r="AD226" i="12" s="1"/>
  <c r="U226" i="12"/>
  <c r="T226" i="12" s="1"/>
  <c r="S226" i="12" s="1"/>
  <c r="AE226" i="12" l="1"/>
  <c r="M226" i="12" l="1"/>
  <c r="L226" i="12" s="1"/>
  <c r="K226" i="12" s="1"/>
  <c r="P227" i="12" l="1"/>
  <c r="H226" i="12"/>
  <c r="F227" i="12" s="1"/>
  <c r="X227" i="12" l="1"/>
  <c r="Q227" i="12"/>
  <c r="O227" i="12" s="1"/>
  <c r="N227" i="12" s="1"/>
  <c r="G227" i="12"/>
  <c r="W227" i="12"/>
  <c r="V227" i="12" l="1"/>
  <c r="AA227" i="12"/>
  <c r="AB227" i="12" s="1"/>
  <c r="Y227" i="12"/>
  <c r="AC227" i="12" l="1"/>
  <c r="AD227" i="12" s="1"/>
  <c r="Z227" i="12"/>
  <c r="U227" i="12"/>
  <c r="T227" i="12" s="1"/>
  <c r="S227" i="12" s="1"/>
  <c r="AE227" i="12" l="1"/>
  <c r="M227" i="12" l="1"/>
  <c r="L227" i="12" s="1"/>
  <c r="K227" i="12" s="1"/>
  <c r="H227" i="12" l="1"/>
  <c r="F228" i="12" s="1"/>
  <c r="P228" i="12"/>
  <c r="G228" i="12" l="1"/>
  <c r="W228" i="12"/>
  <c r="X228" i="12"/>
  <c r="Q228" i="12"/>
  <c r="O228" i="12" s="1"/>
  <c r="N228" i="12" s="1"/>
  <c r="Y228" i="12" l="1"/>
  <c r="V228" i="12"/>
  <c r="AA228" i="12"/>
  <c r="AB228" i="12" s="1"/>
  <c r="U228" i="12" l="1"/>
  <c r="T228" i="12" s="1"/>
  <c r="AC228" i="12"/>
  <c r="AD228" i="12" s="1"/>
  <c r="Z228" i="12"/>
  <c r="S228" i="12" l="1"/>
  <c r="AE228" i="12"/>
  <c r="M228" i="12" l="1"/>
  <c r="L228" i="12" s="1"/>
  <c r="K228" i="12" s="1"/>
  <c r="H228" i="12" l="1"/>
  <c r="F229" i="12" s="1"/>
  <c r="P229" i="12"/>
  <c r="G229" i="12" l="1"/>
  <c r="W229" i="12"/>
  <c r="Q229" i="12"/>
  <c r="O229" i="12" s="1"/>
  <c r="N229" i="12" s="1"/>
  <c r="X229" i="12"/>
  <c r="V229" i="12" l="1"/>
  <c r="AA229" i="12"/>
  <c r="AB229" i="12" s="1"/>
  <c r="Y229" i="12"/>
  <c r="Z229" i="12" l="1"/>
  <c r="AC229" i="12"/>
  <c r="AD229" i="12" s="1"/>
  <c r="U229" i="12"/>
  <c r="T229" i="12" s="1"/>
  <c r="S229" i="12" l="1"/>
  <c r="AE229" i="12"/>
  <c r="M229" i="12" l="1"/>
  <c r="L229" i="12" s="1"/>
  <c r="K229" i="12" s="1"/>
  <c r="H229" i="12" l="1"/>
  <c r="F230" i="12" s="1"/>
  <c r="P230" i="12"/>
  <c r="G230" i="12" l="1"/>
  <c r="Q230" i="12"/>
  <c r="O230" i="12" s="1"/>
  <c r="N230" i="12" s="1"/>
  <c r="X230" i="12"/>
  <c r="W230" i="12"/>
  <c r="V230" i="12" l="1"/>
  <c r="Y230" i="12"/>
  <c r="AA230" i="12"/>
  <c r="AB230" i="12" s="1"/>
  <c r="Z230" i="12" l="1"/>
  <c r="AC230" i="12"/>
  <c r="AD230" i="12" s="1"/>
  <c r="U230" i="12"/>
  <c r="T230" i="12" s="1"/>
  <c r="S230" i="12" l="1"/>
  <c r="AE230" i="12"/>
  <c r="M230" i="12" l="1"/>
  <c r="L230" i="12" s="1"/>
  <c r="K230" i="12" s="1"/>
  <c r="H230" i="12" l="1"/>
  <c r="F231" i="12" s="1"/>
  <c r="P231" i="12"/>
  <c r="W231" i="12" l="1"/>
  <c r="X231" i="12"/>
  <c r="Q231" i="12"/>
  <c r="O231" i="12" s="1"/>
  <c r="N231" i="12" s="1"/>
  <c r="G231" i="12"/>
  <c r="AA231" i="12" l="1"/>
  <c r="AB231" i="12" s="1"/>
  <c r="Y231" i="12"/>
  <c r="V231" i="12"/>
  <c r="U231" i="12" l="1"/>
  <c r="T231" i="12" s="1"/>
  <c r="Z231" i="12"/>
  <c r="AC231" i="12"/>
  <c r="AD231" i="12" s="1"/>
  <c r="S231" i="12" l="1"/>
  <c r="AE231" i="12"/>
  <c r="M231" i="12" l="1"/>
  <c r="L231" i="12" s="1"/>
  <c r="K231" i="12" s="1"/>
  <c r="P232" i="12" l="1"/>
  <c r="H231" i="12"/>
  <c r="F232" i="12" s="1"/>
  <c r="W232" i="12" l="1"/>
  <c r="X232" i="12"/>
  <c r="G232" i="12"/>
  <c r="Q232" i="12"/>
  <c r="O232" i="12" s="1"/>
  <c r="N232" i="12" s="1"/>
  <c r="V232" i="12" l="1"/>
  <c r="AA232" i="12"/>
  <c r="AB232" i="12" s="1"/>
  <c r="Y232" i="12"/>
  <c r="AC232" i="12" l="1"/>
  <c r="AD232" i="12" s="1"/>
  <c r="Z232" i="12"/>
  <c r="U232" i="12"/>
  <c r="T232" i="12" s="1"/>
  <c r="S232" i="12" s="1"/>
  <c r="AE232" i="12" l="1"/>
  <c r="M232" i="12" l="1"/>
  <c r="L232" i="12" s="1"/>
  <c r="K232" i="12" s="1"/>
  <c r="P233" i="12" l="1"/>
  <c r="H232" i="12"/>
  <c r="F233" i="12" s="1"/>
  <c r="W233" i="12" l="1"/>
  <c r="X233" i="12"/>
  <c r="G233" i="12"/>
  <c r="Q233" i="12"/>
  <c r="O233" i="12" s="1"/>
  <c r="N233" i="12" s="1"/>
  <c r="V233" i="12" l="1"/>
  <c r="AA233" i="12"/>
  <c r="AB233" i="12" s="1"/>
  <c r="Y233" i="12"/>
  <c r="Z233" i="12" l="1"/>
  <c r="AC233" i="12"/>
  <c r="AD233" i="12" s="1"/>
  <c r="U233" i="12"/>
  <c r="T233" i="12" s="1"/>
  <c r="S233" i="12" s="1"/>
  <c r="AE233" i="12" l="1"/>
  <c r="M233" i="12" l="1"/>
  <c r="L233" i="12" s="1"/>
  <c r="K233" i="12" s="1"/>
  <c r="P234" i="12" l="1"/>
  <c r="H233" i="12"/>
  <c r="F234" i="12" s="1"/>
  <c r="X234" i="12" l="1"/>
  <c r="Q234" i="12"/>
  <c r="O234" i="12" s="1"/>
  <c r="N234" i="12" s="1"/>
  <c r="W234" i="12"/>
  <c r="G234" i="12"/>
  <c r="Y234" i="12" l="1"/>
  <c r="V234" i="12"/>
  <c r="AA234" i="12"/>
  <c r="AB234" i="12" s="1"/>
  <c r="U234" i="12" l="1"/>
  <c r="T234" i="12" s="1"/>
  <c r="Z234" i="12"/>
  <c r="AC234" i="12"/>
  <c r="AD234" i="12" s="1"/>
  <c r="S234" i="12" l="1"/>
  <c r="AE234" i="12"/>
  <c r="M234" i="12" l="1"/>
  <c r="L234" i="12" s="1"/>
  <c r="K234" i="12" s="1"/>
  <c r="H234" i="12" l="1"/>
  <c r="F235" i="12" s="1"/>
  <c r="P235" i="12"/>
  <c r="G235" i="12" l="1"/>
  <c r="W235" i="12"/>
  <c r="X235" i="12"/>
  <c r="Q235" i="12"/>
  <c r="O235" i="12" s="1"/>
  <c r="N235" i="12" s="1"/>
  <c r="V235" i="12" l="1"/>
  <c r="AA235" i="12"/>
  <c r="AB235" i="12" s="1"/>
  <c r="Y235" i="12"/>
  <c r="Z235" i="12" l="1"/>
  <c r="AC235" i="12"/>
  <c r="AD235" i="12" s="1"/>
  <c r="U235" i="12"/>
  <c r="T235" i="12" s="1"/>
  <c r="S235" i="12" l="1"/>
  <c r="AE235" i="12"/>
  <c r="M235" i="12" l="1"/>
  <c r="L235" i="12" s="1"/>
  <c r="K235" i="12" s="1"/>
  <c r="P236" i="12" l="1"/>
  <c r="H235" i="12"/>
  <c r="F236" i="12" s="1"/>
  <c r="W236" i="12" l="1"/>
  <c r="Q236" i="12"/>
  <c r="O236" i="12" s="1"/>
  <c r="N236" i="12" s="1"/>
  <c r="G236" i="12"/>
  <c r="X236" i="12"/>
  <c r="Y236" i="12" l="1"/>
  <c r="V236" i="12"/>
  <c r="AA236" i="12"/>
  <c r="AB236" i="12" s="1"/>
  <c r="U236" i="12" l="1"/>
  <c r="T236" i="12" s="1"/>
  <c r="AC236" i="12"/>
  <c r="AD236" i="12" s="1"/>
  <c r="Z236" i="12"/>
  <c r="S236" i="12" l="1"/>
  <c r="AE236" i="12"/>
  <c r="M236" i="12" l="1"/>
  <c r="L236" i="12" s="1"/>
  <c r="K236" i="12" s="1"/>
  <c r="P237" i="12" l="1"/>
  <c r="H236" i="12"/>
  <c r="F237" i="12" s="1"/>
  <c r="W237" i="12" l="1"/>
  <c r="Q237" i="12"/>
  <c r="O237" i="12" s="1"/>
  <c r="N237" i="12" s="1"/>
  <c r="G237" i="12"/>
  <c r="X237" i="12"/>
  <c r="Y237" i="12" l="1"/>
  <c r="AA237" i="12"/>
  <c r="AB237" i="12" s="1"/>
  <c r="V237" i="12"/>
  <c r="U237" i="12" l="1"/>
  <c r="T237" i="12" s="1"/>
  <c r="AC237" i="12"/>
  <c r="AD237" i="12" s="1"/>
  <c r="Z237" i="12"/>
  <c r="S237" i="12" l="1"/>
  <c r="AE237" i="12"/>
  <c r="M237" i="12" l="1"/>
  <c r="L237" i="12" s="1"/>
  <c r="K237" i="12" s="1"/>
  <c r="P238" i="12" l="1"/>
  <c r="H237" i="12"/>
  <c r="F238" i="12" s="1"/>
  <c r="Q238" i="12" l="1"/>
  <c r="O238" i="12" s="1"/>
  <c r="N238" i="12" s="1"/>
  <c r="W238" i="12"/>
  <c r="X238" i="12"/>
  <c r="G238" i="12"/>
  <c r="Y238" i="12" l="1"/>
  <c r="V238" i="12"/>
  <c r="AA238" i="12"/>
  <c r="AB238" i="12" s="1"/>
  <c r="U238" i="12" l="1"/>
  <c r="T238" i="12" s="1"/>
  <c r="AC238" i="12"/>
  <c r="AD238" i="12" s="1"/>
  <c r="Z238" i="12"/>
  <c r="S238" i="12" l="1"/>
  <c r="AE238" i="12"/>
  <c r="M238" i="12" l="1"/>
  <c r="L238" i="12" s="1"/>
  <c r="K238" i="12" s="1"/>
  <c r="P239" i="12" l="1"/>
  <c r="H238" i="12"/>
  <c r="F239" i="12" s="1"/>
  <c r="X239" i="12" l="1"/>
  <c r="W239" i="12"/>
  <c r="Q239" i="12"/>
  <c r="O239" i="12" s="1"/>
  <c r="N239" i="12" s="1"/>
  <c r="G239" i="12"/>
  <c r="V239" i="12" l="1"/>
  <c r="AA239" i="12"/>
  <c r="AB239" i="12" s="1"/>
  <c r="Y239" i="12"/>
  <c r="AC239" i="12" l="1"/>
  <c r="AD239" i="12" s="1"/>
  <c r="Z239" i="12"/>
  <c r="U239" i="12"/>
  <c r="T239" i="12" s="1"/>
  <c r="S239" i="12" s="1"/>
  <c r="AE239" i="12" l="1"/>
  <c r="M239" i="12" l="1"/>
  <c r="L239" i="12" s="1"/>
  <c r="K239" i="12" s="1"/>
  <c r="P240" i="12" l="1"/>
  <c r="H239" i="12"/>
  <c r="F240" i="12" s="1"/>
  <c r="X240" i="12" l="1"/>
  <c r="Q240" i="12"/>
  <c r="O240" i="12" s="1"/>
  <c r="N240" i="12" s="1"/>
  <c r="W240" i="12"/>
  <c r="G240" i="12"/>
  <c r="V240" i="12" l="1"/>
  <c r="Y240" i="12"/>
  <c r="AA240" i="12"/>
  <c r="AB240" i="12" s="1"/>
  <c r="Z240" i="12" l="1"/>
  <c r="AC240" i="12"/>
  <c r="AD240" i="12" s="1"/>
  <c r="U240" i="12"/>
  <c r="T240" i="12" s="1"/>
  <c r="S240" i="12" s="1"/>
  <c r="AE240" i="12" l="1"/>
  <c r="M240" i="12" l="1"/>
  <c r="L240" i="12" s="1"/>
  <c r="K240" i="12" s="1"/>
  <c r="P241" i="12" l="1"/>
  <c r="H240" i="12"/>
  <c r="F241" i="12" s="1"/>
  <c r="W241" i="12" l="1"/>
  <c r="G241" i="12"/>
  <c r="X241" i="12"/>
  <c r="Q241" i="12"/>
  <c r="O241" i="12" s="1"/>
  <c r="N241" i="12" s="1"/>
  <c r="Y241" i="12" l="1"/>
  <c r="V241" i="12"/>
  <c r="AA241" i="12"/>
  <c r="AB241" i="12" s="1"/>
  <c r="U241" i="12" l="1"/>
  <c r="T241" i="12" s="1"/>
  <c r="Z241" i="12"/>
  <c r="AC241" i="12"/>
  <c r="AD241" i="12" s="1"/>
  <c r="S241" i="12" l="1"/>
  <c r="AE241" i="12"/>
  <c r="M241" i="12" l="1"/>
  <c r="L241" i="12" s="1"/>
  <c r="K241" i="12" s="1"/>
  <c r="P242" i="12" l="1"/>
  <c r="H241" i="12"/>
  <c r="F242" i="12" s="1"/>
  <c r="W242" i="12" l="1"/>
  <c r="Q242" i="12"/>
  <c r="O242" i="12" s="1"/>
  <c r="N242" i="12" s="1"/>
  <c r="G242" i="12"/>
  <c r="X242" i="12"/>
  <c r="V242" i="12" l="1"/>
  <c r="AA242" i="12"/>
  <c r="AB242" i="12" s="1"/>
  <c r="Y242" i="12"/>
  <c r="Z242" i="12" l="1"/>
  <c r="AC242" i="12"/>
  <c r="AD242" i="12" s="1"/>
  <c r="U242" i="12"/>
  <c r="T242" i="12" s="1"/>
  <c r="S242" i="12" s="1"/>
  <c r="AE242" i="12" l="1"/>
  <c r="M242" i="12" l="1"/>
  <c r="L242" i="12" s="1"/>
  <c r="K242" i="12" s="1"/>
  <c r="H242" i="12" l="1"/>
  <c r="F243" i="12" s="1"/>
  <c r="P243" i="12"/>
  <c r="G243" i="12" l="1"/>
  <c r="W243" i="12"/>
  <c r="Q243" i="12"/>
  <c r="O243" i="12" s="1"/>
  <c r="N243" i="12" s="1"/>
  <c r="X243" i="12"/>
  <c r="AA243" i="12" l="1"/>
  <c r="AB243" i="12" s="1"/>
  <c r="Y243" i="12"/>
  <c r="V243" i="12"/>
  <c r="U243" i="12" l="1"/>
  <c r="T243" i="12" s="1"/>
  <c r="AC243" i="12"/>
  <c r="AD243" i="12" s="1"/>
  <c r="Z243" i="12"/>
  <c r="S243" i="12" l="1"/>
  <c r="AE243" i="12"/>
  <c r="M243" i="12" l="1"/>
  <c r="L243" i="12" s="1"/>
  <c r="K243" i="12" s="1"/>
  <c r="P244" i="12" l="1"/>
  <c r="H243" i="12"/>
  <c r="F244" i="12" s="1"/>
  <c r="X244" i="12" l="1"/>
  <c r="W244" i="12"/>
  <c r="Q244" i="12"/>
  <c r="O244" i="12" s="1"/>
  <c r="N244" i="12" s="1"/>
  <c r="G244" i="12"/>
  <c r="AA244" i="12" l="1"/>
  <c r="AB244" i="12" s="1"/>
  <c r="Y244" i="12"/>
  <c r="V244" i="12"/>
  <c r="Z244" i="12" l="1"/>
  <c r="AC244" i="12"/>
  <c r="AD244" i="12" s="1"/>
  <c r="U244" i="12"/>
  <c r="T244" i="12" s="1"/>
  <c r="S244" i="12" l="1"/>
  <c r="AE244" i="12"/>
  <c r="M244" i="12" l="1"/>
  <c r="L244" i="12" s="1"/>
  <c r="K244" i="12" s="1"/>
  <c r="P245" i="12" l="1"/>
  <c r="H244" i="12"/>
  <c r="F245" i="12" s="1"/>
  <c r="W245" i="12" l="1"/>
  <c r="X245" i="12"/>
  <c r="G245" i="12"/>
  <c r="Q245" i="12"/>
  <c r="O245" i="12" s="1"/>
  <c r="N245" i="12" s="1"/>
  <c r="AA245" i="12" l="1"/>
  <c r="AB245" i="12" s="1"/>
  <c r="Y245" i="12"/>
  <c r="V245" i="12"/>
  <c r="U245" i="12" l="1"/>
  <c r="T245" i="12" s="1"/>
  <c r="AC245" i="12"/>
  <c r="AD245" i="12" s="1"/>
  <c r="Z245" i="12"/>
  <c r="S245" i="12" l="1"/>
  <c r="AE245" i="12"/>
  <c r="M245" i="12" l="1"/>
  <c r="L245" i="12" s="1"/>
  <c r="K245" i="12" s="1"/>
  <c r="H245" i="12" l="1"/>
  <c r="F246" i="12" s="1"/>
  <c r="P246" i="12"/>
  <c r="Q246" i="12" l="1"/>
  <c r="O246" i="12" s="1"/>
  <c r="N246" i="12" s="1"/>
  <c r="X246" i="12"/>
  <c r="G246" i="12"/>
  <c r="W246" i="12"/>
  <c r="AA246" i="12" l="1"/>
  <c r="AB246" i="12" s="1"/>
  <c r="Y246" i="12"/>
  <c r="V246" i="12"/>
  <c r="U246" i="12" l="1"/>
  <c r="T246" i="12" s="1"/>
  <c r="Z246" i="12"/>
  <c r="AC246" i="12"/>
  <c r="AD246" i="12" s="1"/>
  <c r="S246" i="12" l="1"/>
  <c r="AE246" i="12"/>
  <c r="M246" i="12" l="1"/>
  <c r="L246" i="12" s="1"/>
  <c r="K246" i="12" s="1"/>
  <c r="H246" i="12" l="1"/>
  <c r="F247" i="12" s="1"/>
  <c r="P247" i="12"/>
  <c r="G247" i="12" l="1"/>
  <c r="Q247" i="12"/>
  <c r="O247" i="12" s="1"/>
  <c r="N247" i="12" s="1"/>
  <c r="X247" i="12"/>
  <c r="W247" i="12"/>
  <c r="Y247" i="12" l="1"/>
  <c r="V247" i="12"/>
  <c r="AA247" i="12"/>
  <c r="AB247" i="12" s="1"/>
  <c r="U247" i="12" l="1"/>
  <c r="T247" i="12" s="1"/>
  <c r="Z247" i="12"/>
  <c r="AC247" i="12"/>
  <c r="AD247" i="12" s="1"/>
  <c r="S247" i="12" l="1"/>
  <c r="AE247" i="12"/>
  <c r="M247" i="12" l="1"/>
  <c r="L247" i="12" s="1"/>
  <c r="K247" i="12" s="1"/>
  <c r="H247" i="12" l="1"/>
  <c r="F248" i="12" s="1"/>
  <c r="P248" i="12"/>
  <c r="X248" i="12" l="1"/>
  <c r="G248" i="12"/>
  <c r="W248" i="12"/>
  <c r="Q248" i="12"/>
  <c r="O248" i="12" s="1"/>
  <c r="N248" i="12" s="1"/>
  <c r="AA248" i="12" l="1"/>
  <c r="AB248" i="12" s="1"/>
  <c r="Y248" i="12"/>
  <c r="V248" i="12"/>
  <c r="U248" i="12" l="1"/>
  <c r="T248" i="12" s="1"/>
  <c r="AC248" i="12"/>
  <c r="AD248" i="12" s="1"/>
  <c r="Z248" i="12"/>
  <c r="S248" i="12" l="1"/>
  <c r="AE248" i="12"/>
  <c r="M248" i="12" l="1"/>
  <c r="L248" i="12" s="1"/>
  <c r="K248" i="12" s="1"/>
  <c r="P249" i="12" l="1"/>
  <c r="H248" i="12"/>
  <c r="F249" i="12" s="1"/>
  <c r="G249" i="12" l="1"/>
  <c r="Q249" i="12"/>
  <c r="O249" i="12" s="1"/>
  <c r="N249" i="12" s="1"/>
  <c r="X249" i="12"/>
  <c r="W249" i="12"/>
  <c r="AA249" i="12" l="1"/>
  <c r="AB249" i="12" s="1"/>
  <c r="Y249" i="12"/>
  <c r="V249" i="12"/>
  <c r="U249" i="12" l="1"/>
  <c r="T249" i="12" s="1"/>
  <c r="AC249" i="12"/>
  <c r="AD249" i="12" s="1"/>
  <c r="Z249" i="12"/>
  <c r="S249" i="12" l="1"/>
  <c r="AE249" i="12"/>
  <c r="M249" i="12" l="1"/>
  <c r="L249" i="12" s="1"/>
  <c r="K249" i="12" s="1"/>
  <c r="H249" i="12" l="1"/>
  <c r="F250" i="12" s="1"/>
  <c r="P250" i="12"/>
  <c r="X250" i="12" l="1"/>
  <c r="Q250" i="12"/>
  <c r="O250" i="12" s="1"/>
  <c r="N250" i="12" s="1"/>
  <c r="W250" i="12"/>
  <c r="G250" i="12"/>
  <c r="Y250" i="12" l="1"/>
  <c r="AA250" i="12"/>
  <c r="AB250" i="12" s="1"/>
  <c r="V250" i="12"/>
  <c r="U250" i="12" l="1"/>
  <c r="T250" i="12" s="1"/>
  <c r="Z250" i="12"/>
  <c r="AC250" i="12"/>
  <c r="AD250" i="12" s="1"/>
  <c r="S250" i="12" l="1"/>
  <c r="AE250" i="12"/>
  <c r="M250" i="12" l="1"/>
  <c r="L250" i="12" s="1"/>
  <c r="K250" i="12" s="1"/>
  <c r="P251" i="12" l="1"/>
  <c r="H250" i="12"/>
  <c r="F251" i="12" s="1"/>
  <c r="W251" i="12" l="1"/>
  <c r="X251" i="12"/>
  <c r="G251" i="12"/>
  <c r="Q251" i="12"/>
  <c r="O251" i="12" s="1"/>
  <c r="N251" i="12" s="1"/>
  <c r="V251" i="12" l="1"/>
  <c r="Y251" i="12"/>
  <c r="AA251" i="12"/>
  <c r="AB251" i="12" s="1"/>
  <c r="Z251" i="12" l="1"/>
  <c r="AC251" i="12"/>
  <c r="AD251" i="12" s="1"/>
  <c r="U251" i="12"/>
  <c r="T251" i="12" s="1"/>
  <c r="S251" i="12" l="1"/>
  <c r="AE251" i="12"/>
  <c r="M251" i="12" l="1"/>
  <c r="L251" i="12" s="1"/>
  <c r="K251" i="12" s="1"/>
  <c r="P252" i="12" l="1"/>
  <c r="H251" i="12"/>
  <c r="F252" i="12" s="1"/>
  <c r="W252" i="12" l="1"/>
  <c r="Q252" i="12"/>
  <c r="O252" i="12" s="1"/>
  <c r="N252" i="12" s="1"/>
  <c r="G252" i="12"/>
  <c r="X252" i="12"/>
  <c r="V252" i="12" l="1"/>
  <c r="Y252" i="12"/>
  <c r="AA252" i="12"/>
  <c r="AB252" i="12" s="1"/>
  <c r="Z252" i="12" l="1"/>
  <c r="AC252" i="12"/>
  <c r="AD252" i="12" s="1"/>
  <c r="U252" i="12"/>
  <c r="T252" i="12" s="1"/>
  <c r="S252" i="12" l="1"/>
  <c r="AE252" i="12"/>
  <c r="M252" i="12" l="1"/>
  <c r="L252" i="12" s="1"/>
  <c r="K252" i="12" s="1"/>
  <c r="P253" i="12" l="1"/>
  <c r="H252" i="12"/>
  <c r="F253" i="12" s="1"/>
  <c r="Q253" i="12" l="1"/>
  <c r="O253" i="12" s="1"/>
  <c r="N253" i="12" s="1"/>
  <c r="G253" i="12"/>
  <c r="X253" i="12"/>
  <c r="W253" i="12"/>
  <c r="Y253" i="12" l="1"/>
  <c r="V253" i="12"/>
  <c r="AA253" i="12"/>
  <c r="AB253" i="12" s="1"/>
  <c r="U253" i="12" l="1"/>
  <c r="T253" i="12" s="1"/>
  <c r="Z253" i="12"/>
  <c r="AC253" i="12"/>
  <c r="AD253" i="12" s="1"/>
  <c r="S253" i="12" l="1"/>
  <c r="AE253" i="12"/>
  <c r="M253" i="12" l="1"/>
  <c r="L253" i="12" s="1"/>
  <c r="K253" i="12" s="1"/>
  <c r="H253" i="12" l="1"/>
  <c r="F254" i="12" s="1"/>
  <c r="P254" i="12"/>
  <c r="X254" i="12" l="1"/>
  <c r="Q254" i="12"/>
  <c r="O254" i="12" s="1"/>
  <c r="N254" i="12" s="1"/>
  <c r="W254" i="12"/>
  <c r="G254" i="12"/>
  <c r="AA254" i="12" l="1"/>
  <c r="AB254" i="12" s="1"/>
  <c r="V254" i="12"/>
  <c r="Y254" i="12"/>
  <c r="AC254" i="12" l="1"/>
  <c r="AD254" i="12" s="1"/>
  <c r="Z254" i="12"/>
  <c r="U254" i="12"/>
  <c r="T254" i="12" s="1"/>
  <c r="S254" i="12" l="1"/>
  <c r="AE254" i="12"/>
  <c r="M254" i="12" l="1"/>
  <c r="L254" i="12" s="1"/>
  <c r="K254" i="12" s="1"/>
  <c r="H254" i="12" l="1"/>
  <c r="F255" i="12" s="1"/>
  <c r="P255" i="12"/>
  <c r="G255" i="12" l="1"/>
  <c r="X255" i="12"/>
  <c r="Q255" i="12"/>
  <c r="O255" i="12" s="1"/>
  <c r="N255" i="12" s="1"/>
  <c r="W255" i="12"/>
  <c r="Y255" i="12" l="1"/>
  <c r="V255" i="12"/>
  <c r="AA255" i="12"/>
  <c r="AB255" i="12" s="1"/>
  <c r="U255" i="12" l="1"/>
  <c r="T255" i="12" s="1"/>
  <c r="Z255" i="12"/>
  <c r="AC255" i="12"/>
  <c r="AD255" i="12" s="1"/>
  <c r="S255" i="12" l="1"/>
  <c r="AE255" i="12"/>
  <c r="M255" i="12" l="1"/>
  <c r="L255" i="12" s="1"/>
  <c r="K255" i="12" s="1"/>
  <c r="P256" i="12" l="1"/>
  <c r="H255" i="12"/>
  <c r="F256" i="12" s="1"/>
  <c r="G256" i="12" l="1"/>
  <c r="Q256" i="12"/>
  <c r="O256" i="12" s="1"/>
  <c r="N256" i="12" s="1"/>
  <c r="X256" i="12"/>
  <c r="W256" i="12"/>
  <c r="AA256" i="12" l="1"/>
  <c r="AB256" i="12" s="1"/>
  <c r="Y256" i="12"/>
  <c r="V256" i="12"/>
  <c r="U256" i="12" l="1"/>
  <c r="T256" i="12" s="1"/>
  <c r="AC256" i="12"/>
  <c r="AD256" i="12" s="1"/>
  <c r="Z256" i="12"/>
  <c r="S256" i="12" l="1"/>
  <c r="AE256" i="12"/>
  <c r="M256" i="12" l="1"/>
  <c r="L256" i="12" s="1"/>
  <c r="K256" i="12" s="1"/>
  <c r="P257" i="12" l="1"/>
  <c r="H256" i="12"/>
  <c r="F257" i="12" s="1"/>
  <c r="X257" i="12" l="1"/>
  <c r="G257" i="12"/>
  <c r="Q257" i="12"/>
  <c r="O257" i="12" s="1"/>
  <c r="N257" i="12" s="1"/>
  <c r="W257" i="12"/>
  <c r="V257" i="12" l="1"/>
  <c r="AA257" i="12"/>
  <c r="AB257" i="12" s="1"/>
  <c r="Y257" i="12"/>
  <c r="Z257" i="12" l="1"/>
  <c r="AC257" i="12"/>
  <c r="AD257" i="12" s="1"/>
  <c r="U257" i="12"/>
  <c r="T257" i="12" s="1"/>
  <c r="S257" i="12" l="1"/>
  <c r="AE257" i="12"/>
  <c r="M257" i="12" l="1"/>
  <c r="L257" i="12" s="1"/>
  <c r="K257" i="12" s="1"/>
  <c r="H257" i="12" l="1"/>
  <c r="F258" i="12" s="1"/>
  <c r="P258" i="12"/>
  <c r="G258" i="12" l="1"/>
  <c r="X258" i="12"/>
  <c r="Q258" i="12"/>
  <c r="O258" i="12" s="1"/>
  <c r="N258" i="12" s="1"/>
  <c r="W258" i="12"/>
  <c r="Y258" i="12" l="1"/>
  <c r="AA258" i="12"/>
  <c r="AB258" i="12" s="1"/>
  <c r="V258" i="12"/>
  <c r="U258" i="12" l="1"/>
  <c r="T258" i="12" s="1"/>
  <c r="AC258" i="12"/>
  <c r="AD258" i="12" s="1"/>
  <c r="Z258" i="12"/>
  <c r="S258" i="12" l="1"/>
  <c r="AE258" i="12"/>
  <c r="M258" i="12" l="1"/>
  <c r="L258" i="12" s="1"/>
  <c r="K258" i="12" s="1"/>
  <c r="H258" i="12" l="1"/>
  <c r="F259" i="12" s="1"/>
  <c r="P259" i="12"/>
  <c r="Q259" i="12" l="1"/>
  <c r="O259" i="12" s="1"/>
  <c r="N259" i="12" s="1"/>
  <c r="X259" i="12"/>
  <c r="G259" i="12"/>
  <c r="W259" i="12"/>
  <c r="Y259" i="12" l="1"/>
  <c r="V259" i="12"/>
  <c r="AA259" i="12"/>
  <c r="AB259" i="12" s="1"/>
  <c r="U259" i="12" l="1"/>
  <c r="T259" i="12" s="1"/>
  <c r="AC259" i="12"/>
  <c r="AD259" i="12" s="1"/>
  <c r="Z259" i="12"/>
  <c r="S259" i="12" l="1"/>
  <c r="AE259" i="12"/>
  <c r="M259" i="12" l="1"/>
  <c r="L259" i="12" s="1"/>
  <c r="K259" i="12" s="1"/>
  <c r="P260" i="12" l="1"/>
  <c r="H259" i="12"/>
  <c r="F260" i="12" s="1"/>
  <c r="Q260" i="12" l="1"/>
  <c r="O260" i="12" s="1"/>
  <c r="N260" i="12" s="1"/>
  <c r="X260" i="12"/>
  <c r="G260" i="12"/>
  <c r="W260" i="12"/>
  <c r="V260" i="12" l="1"/>
  <c r="AA260" i="12"/>
  <c r="AB260" i="12" s="1"/>
  <c r="Y260" i="12"/>
  <c r="Z260" i="12" l="1"/>
  <c r="AC260" i="12"/>
  <c r="AD260" i="12" s="1"/>
  <c r="U260" i="12"/>
  <c r="T260" i="12" s="1"/>
  <c r="S260" i="12" s="1"/>
  <c r="AE260" i="12" l="1"/>
  <c r="M260" i="12" l="1"/>
  <c r="L260" i="12" s="1"/>
  <c r="K260" i="12" s="1"/>
  <c r="H260" i="12" l="1"/>
  <c r="F261" i="12" s="1"/>
  <c r="P261" i="12"/>
  <c r="G261" i="12" l="1"/>
  <c r="Q261" i="12"/>
  <c r="O261" i="12" s="1"/>
  <c r="N261" i="12" s="1"/>
  <c r="W261" i="12"/>
  <c r="X261" i="12"/>
  <c r="Y261" i="12" l="1"/>
  <c r="Z261" i="12" s="1"/>
  <c r="V261" i="12"/>
  <c r="AA261" i="12"/>
  <c r="AB261" i="12" s="1"/>
  <c r="U261" i="12" l="1"/>
  <c r="T261" i="12" s="1"/>
  <c r="AC261" i="12"/>
  <c r="AD261" i="12" s="1"/>
  <c r="S261" i="12" l="1"/>
  <c r="AE261" i="12"/>
  <c r="M261" i="12" l="1"/>
  <c r="L261" i="12" s="1"/>
  <c r="K261" i="12" s="1"/>
  <c r="H261" i="12" l="1"/>
  <c r="F262" i="12" s="1"/>
  <c r="P262" i="12"/>
  <c r="X262" i="12" l="1"/>
  <c r="G262" i="12"/>
  <c r="Q262" i="12"/>
  <c r="O262" i="12" s="1"/>
  <c r="N262" i="12" s="1"/>
  <c r="W262" i="12"/>
  <c r="AA262" i="12" l="1"/>
  <c r="AB262" i="12" s="1"/>
  <c r="Y262" i="12"/>
  <c r="V262" i="12"/>
  <c r="U262" i="12" l="1"/>
  <c r="T262" i="12" s="1"/>
  <c r="Z262" i="12"/>
  <c r="AC262" i="12"/>
  <c r="AD262" i="12" s="1"/>
  <c r="S262" i="12" l="1"/>
  <c r="AE262" i="12"/>
  <c r="M262" i="12" l="1"/>
  <c r="L262" i="12" s="1"/>
  <c r="K262" i="12" s="1"/>
  <c r="H262" i="12" l="1"/>
  <c r="F263" i="12" s="1"/>
  <c r="P263" i="12"/>
  <c r="G263" i="12" l="1"/>
  <c r="W263" i="12"/>
  <c r="Q263" i="12"/>
  <c r="O263" i="12" s="1"/>
  <c r="N263" i="12" s="1"/>
  <c r="X263" i="12"/>
  <c r="AA263" i="12" l="1"/>
  <c r="AB263" i="12" s="1"/>
  <c r="V263" i="12"/>
  <c r="Y263" i="12"/>
  <c r="AC263" i="12" l="1"/>
  <c r="AD263" i="12" s="1"/>
  <c r="Z263" i="12"/>
  <c r="U263" i="12"/>
  <c r="T263" i="12" s="1"/>
  <c r="S263" i="12" s="1"/>
  <c r="AE263" i="12" l="1"/>
  <c r="M263" i="12" l="1"/>
  <c r="L263" i="12" s="1"/>
  <c r="K263" i="12" s="1"/>
  <c r="H263" i="12" l="1"/>
  <c r="F264" i="12" s="1"/>
  <c r="P264" i="12"/>
  <c r="X264" i="12" l="1"/>
  <c r="Q264" i="12"/>
  <c r="O264" i="12" s="1"/>
  <c r="N264" i="12" s="1"/>
  <c r="G264" i="12"/>
  <c r="W264" i="12"/>
  <c r="Y264" i="12" l="1"/>
  <c r="V264" i="12"/>
  <c r="AA264" i="12"/>
  <c r="AB264" i="12" s="1"/>
  <c r="U264" i="12" l="1"/>
  <c r="T264" i="12" s="1"/>
  <c r="Z264" i="12"/>
  <c r="AC264" i="12"/>
  <c r="AD264" i="12" s="1"/>
  <c r="S264" i="12" l="1"/>
  <c r="AE264" i="12"/>
  <c r="M264" i="12" l="1"/>
  <c r="L264" i="12" s="1"/>
  <c r="K264" i="12" s="1"/>
  <c r="P265" i="12" l="1"/>
  <c r="H264" i="12"/>
  <c r="F265" i="12" s="1"/>
  <c r="G265" i="12" l="1"/>
  <c r="X265" i="12"/>
  <c r="W265" i="12"/>
  <c r="Q265" i="12"/>
  <c r="O265" i="12" s="1"/>
  <c r="N265" i="12" s="1"/>
  <c r="AA265" i="12" l="1"/>
  <c r="AB265" i="12" s="1"/>
  <c r="V265" i="12"/>
  <c r="Y265" i="12"/>
  <c r="AC265" i="12" l="1"/>
  <c r="AD265" i="12" s="1"/>
  <c r="Z265" i="12"/>
  <c r="U265" i="12"/>
  <c r="T265" i="12" s="1"/>
  <c r="S265" i="12" l="1"/>
  <c r="AE265" i="12"/>
  <c r="M265" i="12" l="1"/>
  <c r="L265" i="12" s="1"/>
  <c r="K265" i="12" s="1"/>
  <c r="H265" i="12" l="1"/>
  <c r="F266" i="12" s="1"/>
  <c r="P266" i="12"/>
  <c r="W266" i="12" l="1"/>
  <c r="X266" i="12"/>
  <c r="Q266" i="12"/>
  <c r="O266" i="12" s="1"/>
  <c r="N266" i="12" s="1"/>
  <c r="G266" i="12"/>
  <c r="V266" i="12" l="1"/>
  <c r="AA266" i="12"/>
  <c r="AB266" i="12" s="1"/>
  <c r="Y266" i="12"/>
  <c r="Z266" i="12" l="1"/>
  <c r="AC266" i="12"/>
  <c r="AD266" i="12" s="1"/>
  <c r="U266" i="12"/>
  <c r="T266" i="12" s="1"/>
  <c r="S266" i="12" l="1"/>
  <c r="AE266" i="12"/>
  <c r="M266" i="12" l="1"/>
  <c r="L266" i="12" s="1"/>
  <c r="K266" i="12" s="1"/>
  <c r="P267" i="12" l="1"/>
  <c r="H266" i="12"/>
  <c r="F267" i="12" s="1"/>
  <c r="W267" i="12" l="1"/>
  <c r="G267" i="12"/>
  <c r="Q267" i="12"/>
  <c r="O267" i="12" s="1"/>
  <c r="N267" i="12" s="1"/>
  <c r="X267" i="12"/>
  <c r="V267" i="12" l="1"/>
  <c r="AA267" i="12"/>
  <c r="AB267" i="12" s="1"/>
  <c r="Y267" i="12"/>
  <c r="Z267" i="12" l="1"/>
  <c r="AC267" i="12"/>
  <c r="AD267" i="12" s="1"/>
  <c r="U267" i="12"/>
  <c r="T267" i="12" s="1"/>
  <c r="S267" i="12" l="1"/>
  <c r="AE267" i="12"/>
  <c r="M267" i="12" l="1"/>
  <c r="L267" i="12" s="1"/>
  <c r="K267" i="12" s="1"/>
  <c r="P268" i="12" l="1"/>
  <c r="H267" i="12"/>
  <c r="F268" i="12" s="1"/>
  <c r="G268" i="12" l="1"/>
  <c r="W268" i="12"/>
  <c r="Q268" i="12"/>
  <c r="O268" i="12" s="1"/>
  <c r="N268" i="12" s="1"/>
  <c r="X268" i="12"/>
  <c r="Y268" i="12" l="1"/>
  <c r="AA268" i="12"/>
  <c r="AB268" i="12" s="1"/>
  <c r="V268" i="12"/>
  <c r="U268" i="12" l="1"/>
  <c r="T268" i="12" s="1"/>
  <c r="Z268" i="12"/>
  <c r="AC268" i="12"/>
  <c r="AD268" i="12" s="1"/>
  <c r="S268" i="12" l="1"/>
  <c r="AE268" i="12"/>
  <c r="M268" i="12" l="1"/>
  <c r="L268" i="12" s="1"/>
  <c r="K268" i="12" s="1"/>
  <c r="P269" i="12" l="1"/>
  <c r="H268" i="12"/>
  <c r="F269" i="12" s="1"/>
  <c r="X269" i="12" l="1"/>
  <c r="G269" i="12"/>
  <c r="Q269" i="12"/>
  <c r="O269" i="12" s="1"/>
  <c r="N269" i="12" s="1"/>
  <c r="W269" i="12"/>
  <c r="V269" i="12" l="1"/>
  <c r="AA269" i="12"/>
  <c r="AB269" i="12" s="1"/>
  <c r="Y269" i="12"/>
  <c r="AC269" i="12" l="1"/>
  <c r="AD269" i="12" s="1"/>
  <c r="Z269" i="12"/>
  <c r="U269" i="12"/>
  <c r="T269" i="12" s="1"/>
  <c r="S269" i="12" s="1"/>
  <c r="AE269" i="12" l="1"/>
  <c r="M269" i="12" l="1"/>
  <c r="L269" i="12" s="1"/>
  <c r="K269" i="12" s="1"/>
  <c r="P270" i="12" l="1"/>
  <c r="H269" i="12"/>
  <c r="F270" i="12" s="1"/>
  <c r="X270" i="12" l="1"/>
  <c r="G270" i="12"/>
  <c r="W270" i="12"/>
  <c r="Q270" i="12"/>
  <c r="O270" i="12" s="1"/>
  <c r="N270" i="12" s="1"/>
  <c r="AA270" i="12" l="1"/>
  <c r="AB270" i="12" s="1"/>
  <c r="V270" i="12"/>
  <c r="Y270" i="12"/>
  <c r="AC270" i="12" l="1"/>
  <c r="AD270" i="12" s="1"/>
  <c r="Z270" i="12"/>
  <c r="U270" i="12"/>
  <c r="T270" i="12" s="1"/>
  <c r="S270" i="12" s="1"/>
  <c r="AE270" i="12" l="1"/>
  <c r="M270" i="12" l="1"/>
  <c r="L270" i="12" s="1"/>
  <c r="K270" i="12" s="1"/>
  <c r="H270" i="12" l="1"/>
  <c r="F271" i="12" s="1"/>
  <c r="P271" i="12"/>
  <c r="G271" i="12" l="1"/>
  <c r="X271" i="12"/>
  <c r="W271" i="12"/>
  <c r="Q271" i="12"/>
  <c r="O271" i="12" s="1"/>
  <c r="N271" i="12" s="1"/>
  <c r="V271" i="12" l="1"/>
  <c r="Y271" i="12"/>
  <c r="AA271" i="12"/>
  <c r="AB271" i="12" s="1"/>
  <c r="Z271" i="12" l="1"/>
  <c r="AC271" i="12"/>
  <c r="AD271" i="12" s="1"/>
  <c r="U271" i="12"/>
  <c r="T271" i="12" s="1"/>
  <c r="S271" i="12" l="1"/>
  <c r="AE271" i="12"/>
  <c r="M271" i="12" l="1"/>
  <c r="L271" i="12" s="1"/>
  <c r="K271" i="12" s="1"/>
  <c r="P272" i="12" l="1"/>
  <c r="H271" i="12"/>
  <c r="F272" i="12" s="1"/>
  <c r="W272" i="12" l="1"/>
  <c r="G272" i="12"/>
  <c r="Q272" i="12"/>
  <c r="O272" i="12" s="1"/>
  <c r="N272" i="12" s="1"/>
  <c r="X272" i="12"/>
  <c r="AA272" i="12" l="1"/>
  <c r="AB272" i="12" s="1"/>
  <c r="Y272" i="12"/>
  <c r="V272" i="12"/>
  <c r="U272" i="12" l="1"/>
  <c r="T272" i="12" s="1"/>
  <c r="Z272" i="12"/>
  <c r="AC272" i="12"/>
  <c r="AD272" i="12" s="1"/>
  <c r="S272" i="12" l="1"/>
  <c r="AE272" i="12"/>
  <c r="M272" i="12" l="1"/>
  <c r="L272" i="12" s="1"/>
  <c r="K272" i="12" s="1"/>
  <c r="H272" i="12" l="1"/>
  <c r="F273" i="12" s="1"/>
  <c r="P273" i="12"/>
  <c r="Q273" i="12" l="1"/>
  <c r="O273" i="12" s="1"/>
  <c r="N273" i="12" s="1"/>
  <c r="X273" i="12"/>
  <c r="W273" i="12"/>
  <c r="G273" i="12"/>
  <c r="AA273" i="12" l="1"/>
  <c r="AB273" i="12" s="1"/>
  <c r="Y273" i="12"/>
  <c r="V273" i="12"/>
  <c r="U273" i="12" l="1"/>
  <c r="T273" i="12" s="1"/>
  <c r="AC273" i="12"/>
  <c r="AD273" i="12" s="1"/>
  <c r="Z273" i="12"/>
  <c r="S273" i="12" l="1"/>
  <c r="AE273" i="12"/>
  <c r="M273" i="12" l="1"/>
  <c r="L273" i="12" s="1"/>
  <c r="K273" i="12" s="1"/>
  <c r="P274" i="12" l="1"/>
  <c r="H273" i="12"/>
  <c r="F274" i="12" s="1"/>
  <c r="Q274" i="12" l="1"/>
  <c r="O274" i="12" s="1"/>
  <c r="N274" i="12" s="1"/>
  <c r="X274" i="12"/>
  <c r="G274" i="12"/>
  <c r="W274" i="12"/>
  <c r="V274" i="12" l="1"/>
  <c r="AA274" i="12"/>
  <c r="AB274" i="12" s="1"/>
  <c r="Y274" i="12"/>
  <c r="AC274" i="12" l="1"/>
  <c r="AD274" i="12" s="1"/>
  <c r="Z274" i="12"/>
  <c r="U274" i="12"/>
  <c r="T274" i="12" s="1"/>
  <c r="S274" i="12" s="1"/>
  <c r="AE274" i="12" l="1"/>
  <c r="M274" i="12" l="1"/>
  <c r="L274" i="12" s="1"/>
  <c r="K274" i="12" s="1"/>
  <c r="H274" i="12" l="1"/>
  <c r="F275" i="12" s="1"/>
  <c r="P275" i="12"/>
  <c r="G275" i="12" l="1"/>
  <c r="W275" i="12"/>
  <c r="X275" i="12"/>
  <c r="Q275" i="12"/>
  <c r="O275" i="12" s="1"/>
  <c r="N275" i="12" s="1"/>
  <c r="Y275" i="12" l="1"/>
  <c r="V275" i="12"/>
  <c r="AA275" i="12"/>
  <c r="AB275" i="12" s="1"/>
  <c r="U275" i="12" l="1"/>
  <c r="T275" i="12" s="1"/>
  <c r="Z275" i="12"/>
  <c r="AC275" i="12"/>
  <c r="AD275" i="12" s="1"/>
  <c r="S275" i="12" l="1"/>
  <c r="AE275" i="12"/>
  <c r="M275" i="12" l="1"/>
  <c r="L275" i="12" s="1"/>
  <c r="K275" i="12" s="1"/>
  <c r="P276" i="12" l="1"/>
  <c r="H275" i="12"/>
  <c r="F276" i="12" s="1"/>
  <c r="G276" i="12" l="1"/>
  <c r="W276" i="12"/>
  <c r="Q276" i="12"/>
  <c r="O276" i="12" s="1"/>
  <c r="N276" i="12" s="1"/>
  <c r="X276" i="12"/>
  <c r="V276" i="12" l="1"/>
  <c r="AA276" i="12"/>
  <c r="AB276" i="12" s="1"/>
  <c r="Y276" i="12"/>
  <c r="Z276" i="12" l="1"/>
  <c r="AC276" i="12"/>
  <c r="AD276" i="12" s="1"/>
  <c r="U276" i="12"/>
  <c r="T276" i="12" s="1"/>
  <c r="S276" i="12" l="1"/>
  <c r="AE276" i="12"/>
  <c r="M276" i="12" l="1"/>
  <c r="L276" i="12" s="1"/>
  <c r="K276" i="12" s="1"/>
  <c r="H276" i="12" l="1"/>
  <c r="F277" i="12" s="1"/>
  <c r="P277" i="12"/>
  <c r="X277" i="12" l="1"/>
  <c r="Q277" i="12"/>
  <c r="O277" i="12" s="1"/>
  <c r="N277" i="12" s="1"/>
  <c r="W277" i="12"/>
  <c r="G277" i="12"/>
  <c r="AA277" i="12" l="1"/>
  <c r="AB277" i="12" s="1"/>
  <c r="V277" i="12"/>
  <c r="Y277" i="12"/>
  <c r="Z277" i="12" l="1"/>
  <c r="AC277" i="12"/>
  <c r="AD277" i="12" s="1"/>
  <c r="U277" i="12"/>
  <c r="T277" i="12" s="1"/>
  <c r="S277" i="12" l="1"/>
  <c r="AE277" i="12"/>
  <c r="M277" i="12" l="1"/>
  <c r="L277" i="12" s="1"/>
  <c r="K277" i="12" s="1"/>
  <c r="H277" i="12" l="1"/>
  <c r="F278" i="12" s="1"/>
  <c r="P278" i="12"/>
  <c r="G278" i="12" l="1"/>
  <c r="X278" i="12"/>
  <c r="Q278" i="12"/>
  <c r="O278" i="12" s="1"/>
  <c r="N278" i="12" s="1"/>
  <c r="W278" i="12"/>
  <c r="AA278" i="12" l="1"/>
  <c r="AB278" i="12" s="1"/>
  <c r="V278" i="12"/>
  <c r="Y278" i="12"/>
  <c r="AC278" i="12" l="1"/>
  <c r="AD278" i="12" s="1"/>
  <c r="Z278" i="12"/>
  <c r="U278" i="12"/>
  <c r="T278" i="12" s="1"/>
  <c r="S278" i="12" s="1"/>
  <c r="AE278" i="12" l="1"/>
  <c r="M278" i="12" l="1"/>
  <c r="L278" i="12" s="1"/>
  <c r="K278" i="12" s="1"/>
  <c r="H278" i="12" l="1"/>
  <c r="F279" i="12" s="1"/>
  <c r="P279" i="12"/>
  <c r="X279" i="12" l="1"/>
  <c r="W279" i="12"/>
  <c r="G279" i="12"/>
  <c r="Q279" i="12"/>
  <c r="O279" i="12" s="1"/>
  <c r="N279" i="12" s="1"/>
  <c r="V279" i="12" l="1"/>
  <c r="Y279" i="12"/>
  <c r="AA279" i="12"/>
  <c r="AB279" i="12" s="1"/>
  <c r="AC279" i="12" l="1"/>
  <c r="AD279" i="12" s="1"/>
  <c r="Z279" i="12"/>
  <c r="U279" i="12"/>
  <c r="T279" i="12" s="1"/>
  <c r="S279" i="12" s="1"/>
  <c r="AE279" i="12" l="1"/>
  <c r="M279" i="12" l="1"/>
  <c r="L279" i="12" s="1"/>
  <c r="K279" i="12" s="1"/>
  <c r="P280" i="12" l="1"/>
  <c r="H279" i="12"/>
  <c r="F280" i="12" s="1"/>
  <c r="G280" i="12" l="1"/>
  <c r="Q280" i="12"/>
  <c r="O280" i="12" s="1"/>
  <c r="N280" i="12" s="1"/>
  <c r="W280" i="12"/>
  <c r="X280" i="12"/>
  <c r="Y280" i="12" l="1"/>
  <c r="V280" i="12"/>
  <c r="AA280" i="12"/>
  <c r="AB280" i="12" s="1"/>
  <c r="U280" i="12" l="1"/>
  <c r="T280" i="12" s="1"/>
  <c r="Z280" i="12"/>
  <c r="AC280" i="12"/>
  <c r="AD280" i="12" s="1"/>
  <c r="S280" i="12" l="1"/>
  <c r="AE280" i="12"/>
  <c r="M280" i="12" l="1"/>
  <c r="L280" i="12" s="1"/>
  <c r="K280" i="12" s="1"/>
  <c r="H280" i="12" l="1"/>
  <c r="F281" i="12" s="1"/>
  <c r="P281" i="12"/>
  <c r="W281" i="12" l="1"/>
  <c r="G281" i="12"/>
  <c r="X281" i="12"/>
  <c r="Q281" i="12"/>
  <c r="O281" i="12" s="1"/>
  <c r="N281" i="12" s="1"/>
  <c r="AA281" i="12" l="1"/>
  <c r="AB281" i="12" s="1"/>
  <c r="Y281" i="12"/>
  <c r="V281" i="12"/>
  <c r="U281" i="12" l="1"/>
  <c r="T281" i="12" s="1"/>
  <c r="Z281" i="12"/>
  <c r="AC281" i="12"/>
  <c r="AD281" i="12" s="1"/>
  <c r="S281" i="12" l="1"/>
  <c r="AE281" i="12"/>
  <c r="M281" i="12" l="1"/>
  <c r="L281" i="12" s="1"/>
  <c r="K281" i="12" s="1"/>
  <c r="H281" i="12" l="1"/>
  <c r="F282" i="12" s="1"/>
  <c r="P282" i="12"/>
  <c r="W282" i="12" l="1"/>
  <c r="X282" i="12"/>
  <c r="Q282" i="12"/>
  <c r="O282" i="12" s="1"/>
  <c r="N282" i="12" s="1"/>
  <c r="G282" i="12"/>
  <c r="Y282" i="12" l="1"/>
  <c r="AA282" i="12"/>
  <c r="AB282" i="12" s="1"/>
  <c r="V282" i="12"/>
  <c r="U282" i="12" l="1"/>
  <c r="T282" i="12" s="1"/>
  <c r="AC282" i="12"/>
  <c r="AD282" i="12" s="1"/>
  <c r="Z282" i="12"/>
  <c r="S282" i="12" l="1"/>
  <c r="AE282" i="12"/>
  <c r="M282" i="12" l="1"/>
  <c r="L282" i="12" s="1"/>
  <c r="K282" i="12" s="1"/>
  <c r="H282" i="12" l="1"/>
  <c r="F283" i="12" s="1"/>
  <c r="P283" i="12"/>
  <c r="X283" i="12" l="1"/>
  <c r="W283" i="12"/>
  <c r="Q283" i="12"/>
  <c r="O283" i="12" s="1"/>
  <c r="N283" i="12" s="1"/>
  <c r="G283" i="12"/>
  <c r="Y283" i="12" l="1"/>
  <c r="V283" i="12"/>
  <c r="AA283" i="12"/>
  <c r="AB283" i="12" s="1"/>
  <c r="AC283" i="12" l="1"/>
  <c r="AD283" i="12" s="1"/>
  <c r="Z283" i="12"/>
  <c r="U283" i="12"/>
  <c r="T283" i="12" s="1"/>
  <c r="S283" i="12" l="1"/>
  <c r="AE283" i="12"/>
  <c r="M283" i="12" l="1"/>
  <c r="L283" i="12" s="1"/>
  <c r="K283" i="12" s="1"/>
  <c r="P284" i="12" l="1"/>
  <c r="H283" i="12"/>
  <c r="F284" i="12" s="1"/>
  <c r="W284" i="12" l="1"/>
  <c r="Q284" i="12"/>
  <c r="O284" i="12" s="1"/>
  <c r="N284" i="12" s="1"/>
  <c r="X284" i="12"/>
  <c r="G284" i="12"/>
  <c r="AA284" i="12" l="1"/>
  <c r="AB284" i="12" s="1"/>
  <c r="V284" i="12"/>
  <c r="Y284" i="12"/>
  <c r="AC284" i="12" l="1"/>
  <c r="AD284" i="12" s="1"/>
  <c r="Z284" i="12"/>
  <c r="U284" i="12"/>
  <c r="T284" i="12" s="1"/>
  <c r="S284" i="12" s="1"/>
  <c r="AE284" i="12" l="1"/>
  <c r="M284" i="12" l="1"/>
  <c r="L284" i="12" s="1"/>
  <c r="K284" i="12" s="1"/>
  <c r="H284" i="12" l="1"/>
  <c r="F285" i="12" s="1"/>
  <c r="P285" i="12"/>
  <c r="W285" i="12" l="1"/>
  <c r="X285" i="12"/>
  <c r="Q285" i="12"/>
  <c r="O285" i="12" s="1"/>
  <c r="N285" i="12" s="1"/>
  <c r="G285" i="12"/>
  <c r="AA285" i="12" l="1"/>
  <c r="AB285" i="12" s="1"/>
  <c r="V285" i="12"/>
  <c r="Y285" i="12"/>
  <c r="AC285" i="12" l="1"/>
  <c r="AD285" i="12" s="1"/>
  <c r="Z285" i="12"/>
  <c r="U285" i="12"/>
  <c r="T285" i="12" s="1"/>
  <c r="S285" i="12" l="1"/>
  <c r="AE285" i="12"/>
  <c r="M285" i="12" l="1"/>
  <c r="L285" i="12" s="1"/>
  <c r="K285" i="12" s="1"/>
  <c r="H285" i="12" l="1"/>
  <c r="F286" i="12" s="1"/>
  <c r="P286" i="12"/>
  <c r="G286" i="12" l="1"/>
  <c r="X286" i="12"/>
  <c r="W286" i="12"/>
  <c r="Q286" i="12"/>
  <c r="O286" i="12" s="1"/>
  <c r="N286" i="12" s="1"/>
  <c r="AA286" i="12" l="1"/>
  <c r="AB286" i="12" s="1"/>
  <c r="Y286" i="12"/>
  <c r="V286" i="12"/>
  <c r="U286" i="12" l="1"/>
  <c r="T286" i="12" s="1"/>
  <c r="Z286" i="12"/>
  <c r="AC286" i="12"/>
  <c r="AD286" i="12" s="1"/>
  <c r="S286" i="12" l="1"/>
  <c r="AE286" i="12"/>
  <c r="M286" i="12" l="1"/>
  <c r="L286" i="12" s="1"/>
  <c r="K286" i="12" s="1"/>
  <c r="H286" i="12" l="1"/>
  <c r="F287" i="12" s="1"/>
  <c r="P287" i="12"/>
  <c r="G287" i="12" l="1"/>
  <c r="X287" i="12"/>
  <c r="W287" i="12"/>
  <c r="Q287" i="12"/>
  <c r="O287" i="12" s="1"/>
  <c r="N287" i="12" s="1"/>
  <c r="AA287" i="12" l="1"/>
  <c r="AB287" i="12" s="1"/>
  <c r="V287" i="12"/>
  <c r="Y287" i="12"/>
  <c r="AC287" i="12" l="1"/>
  <c r="AD287" i="12" s="1"/>
  <c r="Z287" i="12"/>
  <c r="U287" i="12"/>
  <c r="T287" i="12" s="1"/>
  <c r="S287" i="12" s="1"/>
  <c r="AE287" i="12" l="1"/>
  <c r="M287" i="12" l="1"/>
  <c r="L287" i="12" s="1"/>
  <c r="K287" i="12" s="1"/>
  <c r="H287" i="12" l="1"/>
  <c r="F288" i="12" s="1"/>
  <c r="P288" i="12"/>
  <c r="Q288" i="12" l="1"/>
  <c r="O288" i="12" s="1"/>
  <c r="N288" i="12" s="1"/>
  <c r="W288" i="12"/>
  <c r="X288" i="12"/>
  <c r="G288" i="12"/>
  <c r="AA288" i="12" l="1"/>
  <c r="AB288" i="12" s="1"/>
  <c r="V288" i="12"/>
  <c r="Y288" i="12"/>
  <c r="AC288" i="12" l="1"/>
  <c r="AD288" i="12" s="1"/>
  <c r="Z288" i="12"/>
  <c r="U288" i="12"/>
  <c r="T288" i="12" s="1"/>
  <c r="S288" i="12" s="1"/>
  <c r="AE288" i="12" l="1"/>
  <c r="M288" i="12" l="1"/>
  <c r="L288" i="12" s="1"/>
  <c r="K288" i="12" s="1"/>
  <c r="P289" i="12" l="1"/>
  <c r="H288" i="12"/>
  <c r="F289" i="12" s="1"/>
  <c r="W289" i="12" l="1"/>
  <c r="Q289" i="12"/>
  <c r="O289" i="12" s="1"/>
  <c r="N289" i="12" s="1"/>
  <c r="X289" i="12"/>
  <c r="G289" i="12"/>
  <c r="Y289" i="12" l="1"/>
  <c r="V289" i="12"/>
  <c r="AA289" i="12"/>
  <c r="AB289" i="12" s="1"/>
  <c r="U289" i="12" l="1"/>
  <c r="T289" i="12" s="1"/>
  <c r="AC289" i="12"/>
  <c r="AD289" i="12" s="1"/>
  <c r="Z289" i="12"/>
  <c r="S289" i="12" l="1"/>
  <c r="AE289" i="12"/>
  <c r="M289" i="12" l="1"/>
  <c r="L289" i="12" s="1"/>
  <c r="K289" i="12" s="1"/>
  <c r="H289" i="12" l="1"/>
  <c r="F290" i="12" s="1"/>
  <c r="P290" i="12"/>
  <c r="X290" i="12" l="1"/>
  <c r="W290" i="12"/>
  <c r="G290" i="12"/>
  <c r="Q290" i="12"/>
  <c r="O290" i="12" s="1"/>
  <c r="N290" i="12" s="1"/>
  <c r="AA290" i="12" l="1"/>
  <c r="AB290" i="12" s="1"/>
  <c r="V290" i="12"/>
  <c r="Y290" i="12"/>
  <c r="AC290" i="12" l="1"/>
  <c r="AD290" i="12" s="1"/>
  <c r="Z290" i="12"/>
  <c r="U290" i="12"/>
  <c r="T290" i="12" s="1"/>
  <c r="S290" i="12" s="1"/>
  <c r="AE290" i="12" l="1"/>
  <c r="M290" i="12" l="1"/>
  <c r="L290" i="12" s="1"/>
  <c r="K290" i="12" s="1"/>
  <c r="H290" i="12" l="1"/>
  <c r="F291" i="12" s="1"/>
  <c r="P291" i="12"/>
  <c r="G291" i="12" l="1"/>
  <c r="X291" i="12"/>
  <c r="W291" i="12"/>
  <c r="Q291" i="12"/>
  <c r="O291" i="12" s="1"/>
  <c r="N291" i="12" s="1"/>
  <c r="AA291" i="12" l="1"/>
  <c r="AB291" i="12" s="1"/>
  <c r="V291" i="12"/>
  <c r="Y291" i="12"/>
  <c r="Z291" i="12" l="1"/>
  <c r="AC291" i="12"/>
  <c r="AD291" i="12" s="1"/>
  <c r="U291" i="12"/>
  <c r="T291" i="12" s="1"/>
  <c r="S291" i="12" l="1"/>
  <c r="AE291" i="12"/>
  <c r="M291" i="12" l="1"/>
  <c r="L291" i="12" s="1"/>
  <c r="K291" i="12" s="1"/>
  <c r="H291" i="12" l="1"/>
  <c r="F292" i="12" s="1"/>
  <c r="P292" i="12"/>
  <c r="G292" i="12" l="1"/>
  <c r="Q292" i="12"/>
  <c r="O292" i="12" s="1"/>
  <c r="N292" i="12" s="1"/>
  <c r="W292" i="12"/>
  <c r="X292" i="12"/>
  <c r="V292" i="12" l="1"/>
  <c r="Y292" i="12"/>
  <c r="AA292" i="12"/>
  <c r="AB292" i="12" s="1"/>
  <c r="AC292" i="12" l="1"/>
  <c r="AD292" i="12" s="1"/>
  <c r="Z292" i="12"/>
  <c r="U292" i="12"/>
  <c r="T292" i="12" s="1"/>
  <c r="S292" i="12" s="1"/>
  <c r="AE292" i="12" l="1"/>
  <c r="M292" i="12" l="1"/>
  <c r="L292" i="12" s="1"/>
  <c r="K292" i="12" s="1"/>
  <c r="H292" i="12" l="1"/>
  <c r="F293" i="12" s="1"/>
  <c r="P293" i="12"/>
  <c r="W293" i="12" l="1"/>
  <c r="X293" i="12"/>
  <c r="G293" i="12"/>
  <c r="Q293" i="12"/>
  <c r="O293" i="12" s="1"/>
  <c r="N293" i="12" s="1"/>
  <c r="Y293" i="12" l="1"/>
  <c r="AA293" i="12"/>
  <c r="AB293" i="12" s="1"/>
  <c r="V293" i="12"/>
  <c r="U293" i="12" l="1"/>
  <c r="T293" i="12" s="1"/>
  <c r="Z293" i="12"/>
  <c r="AC293" i="12"/>
  <c r="AD293" i="12" s="1"/>
  <c r="S293" i="12" l="1"/>
  <c r="AE293" i="12"/>
  <c r="M293" i="12" l="1"/>
  <c r="L293" i="12" s="1"/>
  <c r="K293" i="12" s="1"/>
  <c r="P294" i="12" l="1"/>
  <c r="H293" i="12"/>
  <c r="F294" i="12" s="1"/>
  <c r="G294" i="12" l="1"/>
  <c r="Q294" i="12"/>
  <c r="O294" i="12" s="1"/>
  <c r="N294" i="12" s="1"/>
  <c r="W294" i="12"/>
  <c r="X294" i="12"/>
  <c r="V294" i="12" l="1"/>
  <c r="AA294" i="12"/>
  <c r="AB294" i="12" s="1"/>
  <c r="Y294" i="12"/>
  <c r="AC294" i="12" l="1"/>
  <c r="AD294" i="12" s="1"/>
  <c r="Z294" i="12"/>
  <c r="U294" i="12"/>
  <c r="T294" i="12" s="1"/>
  <c r="S294" i="12" l="1"/>
  <c r="AE294" i="12"/>
  <c r="M294" i="12" l="1"/>
  <c r="L294" i="12" s="1"/>
  <c r="K294" i="12" s="1"/>
  <c r="H294" i="12" l="1"/>
  <c r="F295" i="12" s="1"/>
  <c r="P295" i="12"/>
  <c r="G295" i="12" l="1"/>
  <c r="X295" i="12"/>
  <c r="Q295" i="12"/>
  <c r="O295" i="12" s="1"/>
  <c r="N295" i="12" s="1"/>
  <c r="W295" i="12"/>
  <c r="V295" i="12" l="1"/>
  <c r="Y295" i="12"/>
  <c r="AA295" i="12"/>
  <c r="AB295" i="12" s="1"/>
  <c r="AC295" i="12" l="1"/>
  <c r="AD295" i="12" s="1"/>
  <c r="Z295" i="12"/>
  <c r="U295" i="12"/>
  <c r="T295" i="12" s="1"/>
  <c r="S295" i="12" s="1"/>
  <c r="AE295" i="12" l="1"/>
  <c r="M295" i="12" l="1"/>
  <c r="L295" i="12" s="1"/>
  <c r="K295" i="12" s="1"/>
  <c r="P296" i="12" l="1"/>
  <c r="H295" i="12"/>
  <c r="F296" i="12" s="1"/>
  <c r="G296" i="12" l="1"/>
  <c r="Q296" i="12"/>
  <c r="O296" i="12" s="1"/>
  <c r="N296" i="12" s="1"/>
  <c r="W296" i="12"/>
  <c r="X296" i="12"/>
  <c r="AA296" i="12" l="1"/>
  <c r="AB296" i="12" s="1"/>
  <c r="Y296" i="12"/>
  <c r="V296" i="12"/>
  <c r="U296" i="12" l="1"/>
  <c r="T296" i="12" s="1"/>
  <c r="Z296" i="12"/>
  <c r="AC296" i="12"/>
  <c r="AD296" i="12" s="1"/>
  <c r="S296" i="12" l="1"/>
  <c r="AE296" i="12"/>
  <c r="M296" i="12" l="1"/>
  <c r="L296" i="12" s="1"/>
  <c r="K296" i="12" s="1"/>
  <c r="P297" i="12" l="1"/>
  <c r="H296" i="12"/>
  <c r="F297" i="12" s="1"/>
  <c r="X297" i="12" l="1"/>
  <c r="G297" i="12"/>
  <c r="Q297" i="12"/>
  <c r="O297" i="12" s="1"/>
  <c r="N297" i="12" s="1"/>
  <c r="W297" i="12"/>
  <c r="AA297" i="12" l="1"/>
  <c r="AB297" i="12" s="1"/>
  <c r="V297" i="12"/>
  <c r="Y297" i="12"/>
  <c r="AC297" i="12" l="1"/>
  <c r="AD297" i="12" s="1"/>
  <c r="Z297" i="12"/>
  <c r="U297" i="12"/>
  <c r="T297" i="12" s="1"/>
  <c r="S297" i="12" l="1"/>
  <c r="AE297" i="12"/>
  <c r="M297" i="12" l="1"/>
  <c r="L297" i="12" s="1"/>
  <c r="K297" i="12" s="1"/>
  <c r="H297" i="12" l="1"/>
  <c r="F298" i="12" s="1"/>
  <c r="P298" i="12"/>
  <c r="X298" i="12" l="1"/>
  <c r="G298" i="12"/>
  <c r="Q298" i="12"/>
  <c r="O298" i="12" s="1"/>
  <c r="N298" i="12" s="1"/>
  <c r="W298" i="12"/>
  <c r="AA298" i="12" l="1"/>
  <c r="AB298" i="12" s="1"/>
  <c r="V298" i="12"/>
  <c r="Y298" i="12"/>
  <c r="AC298" i="12" l="1"/>
  <c r="AD298" i="12" s="1"/>
  <c r="Z298" i="12"/>
  <c r="U298" i="12"/>
  <c r="T298" i="12" s="1"/>
  <c r="S298" i="12" l="1"/>
  <c r="AE298" i="12"/>
  <c r="M298" i="12" l="1"/>
  <c r="L298" i="12" s="1"/>
  <c r="K298" i="12" s="1"/>
  <c r="P299" i="12" l="1"/>
  <c r="H298" i="12"/>
  <c r="F299" i="12" s="1"/>
  <c r="G299" i="12" l="1"/>
  <c r="Q299" i="12"/>
  <c r="O299" i="12" s="1"/>
  <c r="N299" i="12" s="1"/>
  <c r="X299" i="12"/>
  <c r="W299" i="12"/>
  <c r="V299" i="12" l="1"/>
  <c r="AA299" i="12"/>
  <c r="AB299" i="12" s="1"/>
  <c r="Y299" i="12"/>
  <c r="Z299" i="12" l="1"/>
  <c r="AC299" i="12"/>
  <c r="AD299" i="12" s="1"/>
  <c r="U299" i="12"/>
  <c r="T299" i="12" s="1"/>
  <c r="S299" i="12" s="1"/>
  <c r="AE299" i="12" l="1"/>
  <c r="M299" i="12" l="1"/>
  <c r="L299" i="12" s="1"/>
  <c r="K299" i="12" s="1"/>
  <c r="H299" i="12" l="1"/>
  <c r="F300" i="12" s="1"/>
  <c r="P300" i="12"/>
  <c r="G300" i="12" l="1"/>
  <c r="X300" i="12"/>
  <c r="Q300" i="12"/>
  <c r="O300" i="12" s="1"/>
  <c r="N300" i="12" s="1"/>
  <c r="W300" i="12"/>
  <c r="V300" i="12" l="1"/>
  <c r="Y300" i="12"/>
  <c r="AA300" i="12"/>
  <c r="AB300" i="12" s="1"/>
  <c r="Z300" i="12" l="1"/>
  <c r="AC300" i="12"/>
  <c r="AD300" i="12" s="1"/>
  <c r="U300" i="12"/>
  <c r="T300" i="12" s="1"/>
  <c r="S300" i="12" l="1"/>
  <c r="AE300" i="12"/>
  <c r="M300" i="12" l="1"/>
  <c r="L300" i="12" s="1"/>
  <c r="K300" i="12" s="1"/>
  <c r="H300" i="12" l="1"/>
  <c r="F301" i="12" s="1"/>
  <c r="P301" i="12"/>
  <c r="G301" i="12" l="1"/>
  <c r="X301" i="12"/>
  <c r="Q301" i="12"/>
  <c r="O301" i="12" s="1"/>
  <c r="N301" i="12" s="1"/>
  <c r="W301" i="12"/>
  <c r="Y301" i="12" l="1"/>
  <c r="V301" i="12"/>
  <c r="AA301" i="12"/>
  <c r="AB301" i="12" s="1"/>
  <c r="Z301" i="12" l="1"/>
  <c r="AC301" i="12"/>
  <c r="AD301" i="12" s="1"/>
  <c r="U301" i="12"/>
  <c r="T301" i="12" s="1"/>
  <c r="S301" i="12" s="1"/>
  <c r="AE301" i="12" l="1"/>
  <c r="M301" i="12" l="1"/>
  <c r="L301" i="12" s="1"/>
  <c r="K301" i="12" s="1"/>
  <c r="P302" i="12" l="1"/>
  <c r="H301" i="12"/>
  <c r="F302" i="12" s="1"/>
  <c r="G302" i="12" l="1"/>
  <c r="W302" i="12"/>
  <c r="Q302" i="12"/>
  <c r="O302" i="12" s="1"/>
  <c r="N302" i="12" s="1"/>
  <c r="X302" i="12"/>
  <c r="AA302" i="12" l="1"/>
  <c r="AB302" i="12" s="1"/>
  <c r="Y302" i="12"/>
  <c r="V302" i="12"/>
  <c r="U302" i="12" l="1"/>
  <c r="T302" i="12" s="1"/>
  <c r="Z302" i="12"/>
  <c r="AC302" i="12"/>
  <c r="AD302" i="12" s="1"/>
  <c r="S302" i="12" l="1"/>
  <c r="AE302" i="12"/>
  <c r="M302" i="12" l="1"/>
  <c r="L302" i="12" s="1"/>
  <c r="K302" i="12" s="1"/>
  <c r="P303" i="12" l="1"/>
  <c r="H302" i="12"/>
  <c r="F303" i="12" s="1"/>
  <c r="G303" i="12" l="1"/>
  <c r="X303" i="12"/>
  <c r="W303" i="12"/>
  <c r="Q303" i="12"/>
  <c r="O303" i="12" s="1"/>
  <c r="N303" i="12" s="1"/>
  <c r="V303" i="12" l="1"/>
  <c r="Y303" i="12"/>
  <c r="AA303" i="12"/>
  <c r="AB303" i="12" s="1"/>
  <c r="AC303" i="12" l="1"/>
  <c r="AD303" i="12" s="1"/>
  <c r="Z303" i="12"/>
  <c r="U303" i="12"/>
  <c r="T303" i="12" s="1"/>
  <c r="S303" i="12" s="1"/>
  <c r="AE303" i="12" l="1"/>
  <c r="M303" i="12" l="1"/>
  <c r="L303" i="12" s="1"/>
  <c r="K303" i="12" s="1"/>
  <c r="H303" i="12" l="1"/>
  <c r="F304" i="12" s="1"/>
  <c r="P304" i="12"/>
  <c r="G304" i="12" l="1"/>
  <c r="W304" i="12"/>
  <c r="X304" i="12"/>
  <c r="Q304" i="12"/>
  <c r="O304" i="12" s="1"/>
  <c r="N304" i="12" s="1"/>
  <c r="Y304" i="12" l="1"/>
  <c r="AA304" i="12"/>
  <c r="AB304" i="12" s="1"/>
  <c r="V304" i="12"/>
  <c r="Z304" i="12" l="1"/>
  <c r="AC304" i="12"/>
  <c r="AD304" i="12" s="1"/>
  <c r="U304" i="12"/>
  <c r="T304" i="12" s="1"/>
  <c r="S304" i="12" l="1"/>
  <c r="AE304" i="12"/>
  <c r="M304" i="12" l="1"/>
  <c r="L304" i="12" s="1"/>
  <c r="K304" i="12" s="1"/>
  <c r="P305" i="12" l="1"/>
  <c r="H304" i="12"/>
  <c r="F305" i="12" s="1"/>
  <c r="X305" i="12" l="1"/>
  <c r="Q305" i="12"/>
  <c r="O305" i="12" s="1"/>
  <c r="N305" i="12" s="1"/>
  <c r="G305" i="12"/>
  <c r="W305" i="12"/>
  <c r="AA305" i="12" l="1"/>
  <c r="AB305" i="12" s="1"/>
  <c r="V305" i="12"/>
  <c r="Y305" i="12"/>
  <c r="Z305" i="12" l="1"/>
  <c r="AC305" i="12"/>
  <c r="AD305" i="12" s="1"/>
  <c r="U305" i="12"/>
  <c r="T305" i="12" s="1"/>
  <c r="S305" i="12" s="1"/>
  <c r="AE305" i="12" l="1"/>
  <c r="M305" i="12" l="1"/>
  <c r="L305" i="12" s="1"/>
  <c r="K305" i="12" s="1"/>
  <c r="H305" i="12" l="1"/>
  <c r="F306" i="12" s="1"/>
  <c r="P306" i="12"/>
  <c r="X306" i="12" l="1"/>
  <c r="W306" i="12"/>
  <c r="G306" i="12"/>
  <c r="Q306" i="12"/>
  <c r="O306" i="12" s="1"/>
  <c r="N306" i="12" s="1"/>
  <c r="AA306" i="12" l="1"/>
  <c r="AB306" i="12" s="1"/>
  <c r="V306" i="12"/>
  <c r="Y306" i="12"/>
  <c r="Z306" i="12" l="1"/>
  <c r="AC306" i="12"/>
  <c r="AD306" i="12" s="1"/>
  <c r="U306" i="12"/>
  <c r="T306" i="12" s="1"/>
  <c r="S306" i="12" l="1"/>
  <c r="AE306" i="12"/>
  <c r="M306" i="12" l="1"/>
  <c r="L306" i="12" s="1"/>
  <c r="K306" i="12" s="1"/>
  <c r="P307" i="12" l="1"/>
  <c r="H306" i="12"/>
  <c r="F307" i="12" s="1"/>
  <c r="G307" i="12" l="1"/>
  <c r="X307" i="12"/>
  <c r="Q307" i="12"/>
  <c r="O307" i="12" s="1"/>
  <c r="N307" i="12" s="1"/>
  <c r="W307" i="12"/>
  <c r="Y307" i="12" l="1"/>
  <c r="AA307" i="12"/>
  <c r="AB307" i="12" s="1"/>
  <c r="V307" i="12"/>
  <c r="U307" i="12" l="1"/>
  <c r="T307" i="12" s="1"/>
  <c r="AC307" i="12"/>
  <c r="AD307" i="12" s="1"/>
  <c r="Z307" i="12"/>
  <c r="S307" i="12" l="1"/>
  <c r="AE307" i="12"/>
  <c r="M307" i="12" l="1"/>
  <c r="L307" i="12" s="1"/>
  <c r="K307" i="12" s="1"/>
  <c r="H307" i="12" l="1"/>
  <c r="F308" i="12" s="1"/>
  <c r="P308" i="12"/>
  <c r="Q308" i="12" l="1"/>
  <c r="O308" i="12" s="1"/>
  <c r="N308" i="12" s="1"/>
  <c r="W308" i="12"/>
  <c r="X308" i="12"/>
  <c r="G308" i="12"/>
  <c r="Y308" i="12" l="1"/>
  <c r="AA308" i="12"/>
  <c r="AB308" i="12" s="1"/>
  <c r="V308" i="12"/>
  <c r="U308" i="12" l="1"/>
  <c r="T308" i="12" s="1"/>
  <c r="AC308" i="12"/>
  <c r="AD308" i="12" s="1"/>
  <c r="Z308" i="12"/>
  <c r="S308" i="12" l="1"/>
  <c r="AE308" i="12"/>
  <c r="M308" i="12" l="1"/>
  <c r="L308" i="12" s="1"/>
  <c r="K308" i="12" s="1"/>
  <c r="P309" i="12" l="1"/>
  <c r="H308" i="12"/>
  <c r="F309" i="12" s="1"/>
  <c r="Q309" i="12" l="1"/>
  <c r="O309" i="12" s="1"/>
  <c r="N309" i="12" s="1"/>
  <c r="G309" i="12"/>
  <c r="W309" i="12"/>
  <c r="X309" i="12"/>
  <c r="AA309" i="12" l="1"/>
  <c r="AB309" i="12" s="1"/>
  <c r="Y309" i="12"/>
  <c r="V309" i="12"/>
  <c r="U309" i="12" l="1"/>
  <c r="T309" i="12" s="1"/>
  <c r="Z309" i="12"/>
  <c r="AC309" i="12"/>
  <c r="AD309" i="12" s="1"/>
  <c r="S309" i="12" l="1"/>
  <c r="AE309" i="12"/>
  <c r="M309" i="12" l="1"/>
  <c r="L309" i="12" s="1"/>
  <c r="K309" i="12" s="1"/>
  <c r="P310" i="12" l="1"/>
  <c r="H309" i="12"/>
  <c r="F310" i="12" s="1"/>
  <c r="X310" i="12" l="1"/>
  <c r="Q310" i="12"/>
  <c r="O310" i="12" s="1"/>
  <c r="N310" i="12" s="1"/>
  <c r="W310" i="12"/>
  <c r="G310" i="12"/>
  <c r="Y310" i="12" l="1"/>
  <c r="AA310" i="12"/>
  <c r="AB310" i="12" s="1"/>
  <c r="V310" i="12"/>
  <c r="U310" i="12" l="1"/>
  <c r="T310" i="12" s="1"/>
  <c r="AC310" i="12"/>
  <c r="AD310" i="12" s="1"/>
  <c r="Z310" i="12"/>
  <c r="S310" i="12" l="1"/>
  <c r="AE310" i="12"/>
  <c r="M310" i="12" l="1"/>
  <c r="L310" i="12" s="1"/>
  <c r="K310" i="12" s="1"/>
  <c r="P311" i="12" l="1"/>
  <c r="H310" i="12"/>
  <c r="F311" i="12" s="1"/>
  <c r="X311" i="12" l="1"/>
  <c r="Q311" i="12"/>
  <c r="O311" i="12" s="1"/>
  <c r="N311" i="12" s="1"/>
  <c r="G311" i="12"/>
  <c r="W311" i="12"/>
  <c r="Y311" i="12" l="1"/>
  <c r="V311" i="12"/>
  <c r="AA311" i="12"/>
  <c r="AB311" i="12" s="1"/>
  <c r="U311" i="12" l="1"/>
  <c r="T311" i="12" s="1"/>
  <c r="AC311" i="12"/>
  <c r="AD311" i="12" s="1"/>
  <c r="Z311" i="12"/>
  <c r="S311" i="12" l="1"/>
  <c r="AE311" i="12"/>
  <c r="M311" i="12" l="1"/>
  <c r="L311" i="12" s="1"/>
  <c r="K311" i="12" s="1"/>
  <c r="H311" i="12" l="1"/>
  <c r="F312" i="12" s="1"/>
  <c r="P312" i="12"/>
  <c r="W312" i="12" l="1"/>
  <c r="Q312" i="12"/>
  <c r="O312" i="12" s="1"/>
  <c r="N312" i="12" s="1"/>
  <c r="G312" i="12"/>
  <c r="X312" i="12"/>
  <c r="AA312" i="12" l="1"/>
  <c r="AB312" i="12" s="1"/>
  <c r="Y312" i="12"/>
  <c r="V312" i="12"/>
  <c r="U312" i="12" l="1"/>
  <c r="T312" i="12" s="1"/>
  <c r="Z312" i="12"/>
  <c r="AC312" i="12"/>
  <c r="AD312" i="12" s="1"/>
  <c r="S312" i="12" l="1"/>
  <c r="AE312" i="12"/>
  <c r="M312" i="12" l="1"/>
  <c r="L312" i="12" s="1"/>
  <c r="K312" i="12" s="1"/>
  <c r="P313" i="12" l="1"/>
  <c r="H312" i="12"/>
  <c r="F313" i="12" s="1"/>
  <c r="W313" i="12" l="1"/>
  <c r="G313" i="12"/>
  <c r="X313" i="12"/>
  <c r="Q313" i="12"/>
  <c r="O313" i="12" s="1"/>
  <c r="N313" i="12" s="1"/>
  <c r="Y313" i="12" l="1"/>
  <c r="AA313" i="12"/>
  <c r="AB313" i="12" s="1"/>
  <c r="V313" i="12"/>
  <c r="U313" i="12" l="1"/>
  <c r="T313" i="12" s="1"/>
  <c r="Z313" i="12"/>
  <c r="AC313" i="12"/>
  <c r="AD313" i="12" s="1"/>
  <c r="S313" i="12" l="1"/>
  <c r="AE313" i="12"/>
  <c r="M313" i="12" l="1"/>
  <c r="L313" i="12" s="1"/>
  <c r="K313" i="12" s="1"/>
  <c r="P314" i="12" l="1"/>
  <c r="H313" i="12"/>
  <c r="F314" i="12" s="1"/>
  <c r="G314" i="12" l="1"/>
  <c r="X314" i="12"/>
  <c r="W314" i="12"/>
  <c r="Q314" i="12"/>
  <c r="O314" i="12" s="1"/>
  <c r="N314" i="12" s="1"/>
  <c r="AA314" i="12" l="1"/>
  <c r="AB314" i="12" s="1"/>
  <c r="Y314" i="12"/>
  <c r="V314" i="12"/>
  <c r="U314" i="12" l="1"/>
  <c r="T314" i="12" s="1"/>
  <c r="Z314" i="12"/>
  <c r="AC314" i="12"/>
  <c r="AD314" i="12" s="1"/>
  <c r="S314" i="12" l="1"/>
  <c r="AE314" i="12"/>
  <c r="M314" i="12" l="1"/>
  <c r="L314" i="12" s="1"/>
  <c r="K314" i="12" s="1"/>
  <c r="H314" i="12" l="1"/>
  <c r="F315" i="12" s="1"/>
  <c r="P315" i="12"/>
  <c r="W315" i="12" l="1"/>
  <c r="Q315" i="12"/>
  <c r="O315" i="12" s="1"/>
  <c r="N315" i="12" s="1"/>
  <c r="X315" i="12"/>
  <c r="G315" i="12"/>
  <c r="Y315" i="12" l="1"/>
  <c r="V315" i="12"/>
  <c r="AA315" i="12"/>
  <c r="AB315" i="12" s="1"/>
  <c r="U315" i="12" l="1"/>
  <c r="T315" i="12" s="1"/>
  <c r="AC315" i="12"/>
  <c r="AD315" i="12" s="1"/>
  <c r="Z315" i="12"/>
  <c r="S315" i="12" l="1"/>
  <c r="AE315" i="12"/>
  <c r="M315" i="12" l="1"/>
  <c r="L315" i="12" s="1"/>
  <c r="K315" i="12" s="1"/>
  <c r="P316" i="12" l="1"/>
  <c r="H315" i="12"/>
  <c r="F316" i="12" s="1"/>
  <c r="Q316" i="12" l="1"/>
  <c r="O316" i="12" s="1"/>
  <c r="N316" i="12" s="1"/>
  <c r="W316" i="12"/>
  <c r="X316" i="12"/>
  <c r="G316" i="12"/>
  <c r="V316" i="12" l="1"/>
  <c r="Y316" i="12"/>
  <c r="AA316" i="12"/>
  <c r="AB316" i="12" s="1"/>
  <c r="AC316" i="12" l="1"/>
  <c r="AD316" i="12" s="1"/>
  <c r="Z316" i="12"/>
  <c r="U316" i="12"/>
  <c r="T316" i="12" s="1"/>
  <c r="S316" i="12" s="1"/>
  <c r="AE316" i="12" l="1"/>
  <c r="M316" i="12" l="1"/>
  <c r="L316" i="12" s="1"/>
  <c r="K316" i="12" s="1"/>
  <c r="P317" i="12" l="1"/>
  <c r="H316" i="12"/>
  <c r="F317" i="12" s="1"/>
  <c r="Q317" i="12" l="1"/>
  <c r="O317" i="12" s="1"/>
  <c r="N317" i="12" s="1"/>
  <c r="W317" i="12"/>
  <c r="G317" i="12"/>
  <c r="X317" i="12"/>
  <c r="V317" i="12" l="1"/>
  <c r="AA317" i="12"/>
  <c r="AB317" i="12" s="1"/>
  <c r="Y317" i="12"/>
  <c r="AC317" i="12" l="1"/>
  <c r="AD317" i="12" s="1"/>
  <c r="Z317" i="12"/>
  <c r="U317" i="12"/>
  <c r="T317" i="12" s="1"/>
  <c r="S317" i="12" s="1"/>
  <c r="AE317" i="12" l="1"/>
  <c r="M317" i="12" l="1"/>
  <c r="L317" i="12" s="1"/>
  <c r="K317" i="12" s="1"/>
  <c r="P318" i="12" l="1"/>
  <c r="H317" i="12"/>
  <c r="F318" i="12" s="1"/>
  <c r="Q318" i="12" l="1"/>
  <c r="O318" i="12" s="1"/>
  <c r="N318" i="12" s="1"/>
  <c r="G318" i="12"/>
  <c r="W318" i="12"/>
  <c r="X318" i="12"/>
  <c r="V318" i="12" l="1"/>
  <c r="Y318" i="12"/>
  <c r="AA318" i="12"/>
  <c r="AB318" i="12" s="1"/>
  <c r="Z318" i="12" l="1"/>
  <c r="AC318" i="12"/>
  <c r="AD318" i="12" s="1"/>
  <c r="U318" i="12"/>
  <c r="T318" i="12" s="1"/>
  <c r="S318" i="12" l="1"/>
  <c r="AE318" i="12"/>
  <c r="M318" i="12" l="1"/>
  <c r="L318" i="12" s="1"/>
  <c r="K318" i="12" s="1"/>
  <c r="P319" i="12" l="1"/>
  <c r="H318" i="12"/>
  <c r="F319" i="12" s="1"/>
  <c r="W319" i="12" l="1"/>
  <c r="Q319" i="12"/>
  <c r="O319" i="12" s="1"/>
  <c r="N319" i="12" s="1"/>
  <c r="G319" i="12"/>
  <c r="X319" i="12"/>
  <c r="V319" i="12" l="1"/>
  <c r="AA319" i="12"/>
  <c r="AB319" i="12" s="1"/>
  <c r="Y319" i="12"/>
  <c r="Z319" i="12" l="1"/>
  <c r="AC319" i="12"/>
  <c r="AD319" i="12" s="1"/>
  <c r="U319" i="12"/>
  <c r="T319" i="12" s="1"/>
  <c r="S319" i="12" s="1"/>
  <c r="AE319" i="12" l="1"/>
  <c r="M319" i="12" l="1"/>
  <c r="L319" i="12" s="1"/>
  <c r="K319" i="12" s="1"/>
  <c r="P320" i="12" l="1"/>
  <c r="H319" i="12"/>
  <c r="F320" i="12" s="1"/>
  <c r="X320" i="12" l="1"/>
  <c r="G320" i="12"/>
  <c r="W320" i="12"/>
  <c r="Q320" i="12"/>
  <c r="O320" i="12" s="1"/>
  <c r="N320" i="12" s="1"/>
  <c r="AA320" i="12" l="1"/>
  <c r="AB320" i="12" s="1"/>
  <c r="Y320" i="12"/>
  <c r="V320" i="12"/>
  <c r="U320" i="12" l="1"/>
  <c r="T320" i="12" s="1"/>
  <c r="Z320" i="12"/>
  <c r="AC320" i="12"/>
  <c r="AD320" i="12" s="1"/>
  <c r="S320" i="12" l="1"/>
  <c r="AE320" i="12"/>
  <c r="M320" i="12" l="1"/>
  <c r="L320" i="12" s="1"/>
  <c r="K320" i="12" s="1"/>
  <c r="H320" i="12" l="1"/>
  <c r="F321" i="12" s="1"/>
  <c r="P321" i="12"/>
  <c r="W321" i="12" l="1"/>
  <c r="X321" i="12"/>
  <c r="Q321" i="12"/>
  <c r="O321" i="12" s="1"/>
  <c r="N321" i="12" s="1"/>
  <c r="G321" i="12"/>
  <c r="Y321" i="12" l="1"/>
  <c r="V321" i="12"/>
  <c r="AA321" i="12"/>
  <c r="AB321" i="12" s="1"/>
  <c r="U321" i="12" l="1"/>
  <c r="T321" i="12" s="1"/>
  <c r="Z321" i="12"/>
  <c r="AC321" i="12"/>
  <c r="AD321" i="12" s="1"/>
  <c r="S321" i="12" l="1"/>
  <c r="AE321" i="12"/>
  <c r="M321" i="12" l="1"/>
  <c r="L321" i="12" s="1"/>
  <c r="K321" i="12" s="1"/>
  <c r="P322" i="12" l="1"/>
  <c r="H321" i="12"/>
  <c r="F322" i="12" s="1"/>
  <c r="Q322" i="12" l="1"/>
  <c r="O322" i="12" s="1"/>
  <c r="N322" i="12" s="1"/>
  <c r="W322" i="12"/>
  <c r="G322" i="12"/>
  <c r="X322" i="12"/>
  <c r="AA322" i="12" l="1"/>
  <c r="AB322" i="12" s="1"/>
  <c r="Y322" i="12"/>
  <c r="V322" i="12"/>
  <c r="U322" i="12" l="1"/>
  <c r="T322" i="12" s="1"/>
  <c r="Z322" i="12"/>
  <c r="AC322" i="12"/>
  <c r="AD322" i="12" s="1"/>
  <c r="S322" i="12" l="1"/>
  <c r="AE322" i="12"/>
  <c r="M322" i="12" l="1"/>
  <c r="L322" i="12" s="1"/>
  <c r="K322" i="12" s="1"/>
  <c r="H322" i="12" l="1"/>
  <c r="F323" i="12" s="1"/>
  <c r="P323" i="12"/>
  <c r="W323" i="12" l="1"/>
  <c r="G323" i="12"/>
  <c r="X323" i="12"/>
  <c r="Q323" i="12"/>
  <c r="O323" i="12" s="1"/>
  <c r="N323" i="12" s="1"/>
  <c r="Y323" i="12" l="1"/>
  <c r="V323" i="12"/>
  <c r="AA323" i="12"/>
  <c r="AB323" i="12" s="1"/>
  <c r="U323" i="12" l="1"/>
  <c r="T323" i="12" s="1"/>
  <c r="AC323" i="12"/>
  <c r="AD323" i="12" s="1"/>
  <c r="Z323" i="12"/>
  <c r="S323" i="12" l="1"/>
  <c r="AE323" i="12"/>
  <c r="M323" i="12" l="1"/>
  <c r="L323" i="12" s="1"/>
  <c r="K323" i="12" s="1"/>
  <c r="H323" i="12" l="1"/>
  <c r="F324" i="12" s="1"/>
  <c r="P324" i="12"/>
  <c r="X324" i="12" l="1"/>
  <c r="W324" i="12"/>
  <c r="G324" i="12"/>
  <c r="Q324" i="12"/>
  <c r="O324" i="12" s="1"/>
  <c r="N324" i="12" s="1"/>
  <c r="Y324" i="12" l="1"/>
  <c r="V324" i="12"/>
  <c r="AA324" i="12"/>
  <c r="AB324" i="12" s="1"/>
  <c r="U324" i="12" l="1"/>
  <c r="T324" i="12" s="1"/>
  <c r="Z324" i="12"/>
  <c r="AC324" i="12"/>
  <c r="AD324" i="12" s="1"/>
  <c r="S324" i="12" l="1"/>
  <c r="AE324" i="12"/>
  <c r="M324" i="12" l="1"/>
  <c r="L324" i="12" s="1"/>
  <c r="K324" i="12" s="1"/>
  <c r="H324" i="12" l="1"/>
  <c r="F325" i="12" s="1"/>
  <c r="P325" i="12"/>
  <c r="W325" i="12" l="1"/>
  <c r="G325" i="12"/>
  <c r="Q325" i="12"/>
  <c r="O325" i="12" s="1"/>
  <c r="N325" i="12" s="1"/>
  <c r="X325" i="12"/>
  <c r="Y325" i="12" l="1"/>
  <c r="AA325" i="12"/>
  <c r="AB325" i="12" s="1"/>
  <c r="V325" i="12"/>
  <c r="U325" i="12" l="1"/>
  <c r="T325" i="12" s="1"/>
  <c r="AC325" i="12"/>
  <c r="AD325" i="12" s="1"/>
  <c r="Z325" i="12"/>
  <c r="S325" i="12" l="1"/>
  <c r="AE325" i="12"/>
  <c r="M325" i="12" l="1"/>
  <c r="L325" i="12" s="1"/>
  <c r="K325" i="12" s="1"/>
  <c r="H325" i="12" l="1"/>
  <c r="F326" i="12" s="1"/>
  <c r="P326" i="12"/>
  <c r="X326" i="12" l="1"/>
  <c r="G326" i="12"/>
  <c r="Q326" i="12"/>
  <c r="O326" i="12" s="1"/>
  <c r="N326" i="12" s="1"/>
  <c r="W326" i="12"/>
  <c r="Y326" i="12" l="1"/>
  <c r="AA326" i="12"/>
  <c r="AB326" i="12" s="1"/>
  <c r="V326" i="12"/>
  <c r="U326" i="12" l="1"/>
  <c r="T326" i="12" s="1"/>
  <c r="Z326" i="12"/>
  <c r="AC326" i="12"/>
  <c r="AD326" i="12" s="1"/>
  <c r="S326" i="12" l="1"/>
  <c r="AE326" i="12"/>
  <c r="M326" i="12" l="1"/>
  <c r="L326" i="12" s="1"/>
  <c r="K326" i="12" s="1"/>
  <c r="H326" i="12" l="1"/>
  <c r="F327" i="12" s="1"/>
  <c r="P327" i="12"/>
  <c r="X327" i="12" l="1"/>
  <c r="G327" i="12"/>
  <c r="Q327" i="12"/>
  <c r="O327" i="12" s="1"/>
  <c r="N327" i="12" s="1"/>
  <c r="W327" i="12"/>
  <c r="Y327" i="12" l="1"/>
  <c r="AA327" i="12"/>
  <c r="AB327" i="12" s="1"/>
  <c r="V327" i="12"/>
  <c r="U327" i="12" l="1"/>
  <c r="T327" i="12" s="1"/>
  <c r="AC327" i="12"/>
  <c r="AD327" i="12" s="1"/>
  <c r="Z327" i="12"/>
  <c r="S327" i="12" l="1"/>
  <c r="AE327" i="12"/>
  <c r="M327" i="12" l="1"/>
  <c r="L327" i="12" s="1"/>
  <c r="K327" i="12" s="1"/>
  <c r="P328" i="12" l="1"/>
  <c r="H327" i="12"/>
  <c r="F328" i="12" s="1"/>
  <c r="Q328" i="12" l="1"/>
  <c r="O328" i="12" s="1"/>
  <c r="N328" i="12" s="1"/>
  <c r="G328" i="12"/>
  <c r="W328" i="12"/>
  <c r="X328" i="12"/>
  <c r="Y328" i="12" l="1"/>
  <c r="AA328" i="12"/>
  <c r="AB328" i="12" s="1"/>
  <c r="V328" i="12"/>
  <c r="U328" i="12" l="1"/>
  <c r="T328" i="12" s="1"/>
  <c r="Z328" i="12"/>
  <c r="AC328" i="12"/>
  <c r="AD328" i="12" s="1"/>
  <c r="S328" i="12" l="1"/>
  <c r="AE328" i="12"/>
  <c r="M328" i="12" l="1"/>
  <c r="L328" i="12" s="1"/>
  <c r="K328" i="12" s="1"/>
  <c r="P329" i="12" l="1"/>
  <c r="H328" i="12"/>
  <c r="F329" i="12" s="1"/>
  <c r="X329" i="12" l="1"/>
  <c r="G329" i="12"/>
  <c r="W329" i="12"/>
  <c r="Q329" i="12"/>
  <c r="O329" i="12" s="1"/>
  <c r="N329" i="12" s="1"/>
  <c r="Y329" i="12" l="1"/>
  <c r="AA329" i="12"/>
  <c r="AB329" i="12" s="1"/>
  <c r="V329" i="12"/>
  <c r="U329" i="12" l="1"/>
  <c r="T329" i="12" s="1"/>
  <c r="AC329" i="12"/>
  <c r="AD329" i="12" s="1"/>
  <c r="Z329" i="12"/>
  <c r="S329" i="12" l="1"/>
  <c r="AE329" i="12"/>
  <c r="M329" i="12" l="1"/>
  <c r="L329" i="12" s="1"/>
  <c r="K329" i="12" s="1"/>
  <c r="P330" i="12" l="1"/>
  <c r="H329" i="12"/>
  <c r="F330" i="12" s="1"/>
  <c r="X330" i="12" l="1"/>
  <c r="W330" i="12"/>
  <c r="G330" i="12"/>
  <c r="Q330" i="12"/>
  <c r="O330" i="12" s="1"/>
  <c r="N330" i="12" s="1"/>
  <c r="Y330" i="12" l="1"/>
  <c r="V330" i="12"/>
  <c r="AA330" i="12"/>
  <c r="AB330" i="12" s="1"/>
  <c r="U330" i="12" l="1"/>
  <c r="T330" i="12" s="1"/>
  <c r="AC330" i="12"/>
  <c r="AD330" i="12" s="1"/>
  <c r="Z330" i="12"/>
  <c r="S330" i="12" l="1"/>
  <c r="AE330" i="12"/>
  <c r="M330" i="12" l="1"/>
  <c r="L330" i="12" s="1"/>
  <c r="K330" i="12" s="1"/>
  <c r="H330" i="12" l="1"/>
  <c r="F331" i="12" s="1"/>
  <c r="P331" i="12"/>
  <c r="W331" i="12" l="1"/>
  <c r="G331" i="12"/>
  <c r="X331" i="12"/>
  <c r="Q331" i="12"/>
  <c r="O331" i="12" s="1"/>
  <c r="N331" i="12" s="1"/>
  <c r="AA331" i="12" l="1"/>
  <c r="AB331" i="12" s="1"/>
  <c r="V331" i="12"/>
  <c r="Y331" i="12"/>
  <c r="Z331" i="12" l="1"/>
  <c r="AC331" i="12"/>
  <c r="AD331" i="12" s="1"/>
  <c r="U331" i="12"/>
  <c r="T331" i="12" s="1"/>
  <c r="S331" i="12" l="1"/>
  <c r="AE331" i="12"/>
  <c r="M331" i="12" l="1"/>
  <c r="L331" i="12" s="1"/>
  <c r="K331" i="12" s="1"/>
  <c r="P332" i="12" l="1"/>
  <c r="H331" i="12"/>
  <c r="F332" i="12" s="1"/>
  <c r="X332" i="12" l="1"/>
  <c r="Q332" i="12"/>
  <c r="O332" i="12" s="1"/>
  <c r="N332" i="12" s="1"/>
  <c r="G332" i="12"/>
  <c r="W332" i="12"/>
  <c r="V332" i="12" l="1"/>
  <c r="Y332" i="12"/>
  <c r="AA332" i="12"/>
  <c r="AB332" i="12" s="1"/>
  <c r="AC332" i="12" l="1"/>
  <c r="AD332" i="12" s="1"/>
  <c r="Z332" i="12"/>
  <c r="U332" i="12"/>
  <c r="T332" i="12" s="1"/>
  <c r="S332" i="12" s="1"/>
  <c r="AE332" i="12" l="1"/>
  <c r="M332" i="12" l="1"/>
  <c r="L332" i="12" s="1"/>
  <c r="K332" i="12" s="1"/>
  <c r="H332" i="12" l="1"/>
  <c r="F333" i="12" s="1"/>
  <c r="P333" i="12"/>
  <c r="W333" i="12" l="1"/>
  <c r="G333" i="12"/>
  <c r="Q333" i="12"/>
  <c r="O333" i="12" s="1"/>
  <c r="N333" i="12" s="1"/>
  <c r="X333" i="12"/>
  <c r="V333" i="12" l="1"/>
  <c r="AA333" i="12"/>
  <c r="AB333" i="12" s="1"/>
  <c r="Y333" i="12"/>
  <c r="Z333" i="12" l="1"/>
  <c r="AC333" i="12"/>
  <c r="AD333" i="12" s="1"/>
  <c r="U333" i="12"/>
  <c r="T333" i="12" s="1"/>
  <c r="S333" i="12" l="1"/>
  <c r="AE333" i="12"/>
  <c r="M333" i="12" l="1"/>
  <c r="L333" i="12" s="1"/>
  <c r="K333" i="12" s="1"/>
  <c r="H333" i="12" l="1"/>
  <c r="F334" i="12" s="1"/>
  <c r="P334" i="12"/>
  <c r="G334" i="12" l="1"/>
  <c r="W334" i="12"/>
  <c r="X334" i="12"/>
  <c r="Q334" i="12"/>
  <c r="O334" i="12" s="1"/>
  <c r="N334" i="12" s="1"/>
  <c r="V334" i="12" l="1"/>
  <c r="Y334" i="12"/>
  <c r="AA334" i="12"/>
  <c r="AB334" i="12" s="1"/>
  <c r="U334" i="12" l="1"/>
  <c r="T334" i="12" s="1"/>
  <c r="Z334" i="12"/>
  <c r="AC334" i="12"/>
  <c r="AD334" i="12" s="1"/>
  <c r="S334" i="12" l="1"/>
  <c r="AE334" i="12"/>
  <c r="M334" i="12" l="1"/>
  <c r="L334" i="12" s="1"/>
  <c r="K334" i="12" s="1"/>
  <c r="H334" i="12" l="1"/>
  <c r="F335" i="12" s="1"/>
  <c r="P335" i="12"/>
  <c r="W335" i="12" l="1"/>
  <c r="X335" i="12"/>
  <c r="Q335" i="12"/>
  <c r="O335" i="12" s="1"/>
  <c r="N335" i="12" s="1"/>
  <c r="G335" i="12"/>
  <c r="Y335" i="12" l="1"/>
  <c r="AA335" i="12"/>
  <c r="AB335" i="12" s="1"/>
  <c r="V335" i="12"/>
  <c r="U335" i="12" l="1"/>
  <c r="T335" i="12" s="1"/>
  <c r="Z335" i="12"/>
  <c r="AC335" i="12"/>
  <c r="AD335" i="12" s="1"/>
  <c r="S335" i="12" l="1"/>
  <c r="AE335" i="12"/>
  <c r="M335" i="12" l="1"/>
  <c r="L335" i="12" s="1"/>
  <c r="K335" i="12" s="1"/>
  <c r="H335" i="12" l="1"/>
  <c r="F336" i="12" s="1"/>
  <c r="P336" i="12"/>
  <c r="Q336" i="12" l="1"/>
  <c r="O336" i="12" s="1"/>
  <c r="N336" i="12" s="1"/>
  <c r="W336" i="12"/>
  <c r="X336" i="12"/>
  <c r="G336" i="12"/>
  <c r="AA336" i="12" l="1"/>
  <c r="AB336" i="12" s="1"/>
  <c r="Y336" i="12"/>
  <c r="V336" i="12"/>
  <c r="U336" i="12" l="1"/>
  <c r="T336" i="12" s="1"/>
  <c r="Z336" i="12"/>
  <c r="AC336" i="12"/>
  <c r="AD336" i="12" s="1"/>
  <c r="S336" i="12" l="1"/>
  <c r="AE336" i="12"/>
  <c r="M336" i="12" l="1"/>
  <c r="L336" i="12" s="1"/>
  <c r="K336" i="12" s="1"/>
  <c r="P337" i="12" l="1"/>
  <c r="H336" i="12"/>
  <c r="F337" i="12" s="1"/>
  <c r="Q337" i="12" l="1"/>
  <c r="O337" i="12" s="1"/>
  <c r="N337" i="12" s="1"/>
  <c r="X337" i="12"/>
  <c r="W337" i="12"/>
  <c r="G337" i="12"/>
  <c r="V337" i="12" l="1"/>
  <c r="Y337" i="12"/>
  <c r="AA337" i="12"/>
  <c r="AB337" i="12" s="1"/>
  <c r="AC337" i="12" l="1"/>
  <c r="AD337" i="12" s="1"/>
  <c r="Z337" i="12"/>
  <c r="U337" i="12"/>
  <c r="T337" i="12" s="1"/>
  <c r="S337" i="12" s="1"/>
  <c r="AE337" i="12" l="1"/>
  <c r="M337" i="12" l="1"/>
  <c r="L337" i="12" s="1"/>
  <c r="K337" i="12" s="1"/>
  <c r="H337" i="12" l="1"/>
  <c r="F338" i="12" s="1"/>
  <c r="P338" i="12"/>
  <c r="G338" i="12" l="1"/>
  <c r="Q338" i="12"/>
  <c r="O338" i="12" s="1"/>
  <c r="N338" i="12" s="1"/>
  <c r="X338" i="12"/>
  <c r="W338" i="12"/>
  <c r="Y338" i="12" l="1"/>
  <c r="V338" i="12"/>
  <c r="AA338" i="12"/>
  <c r="AB338" i="12" s="1"/>
  <c r="AC338" i="12" l="1"/>
  <c r="AD338" i="12" s="1"/>
  <c r="Z338" i="12"/>
  <c r="U338" i="12"/>
  <c r="T338" i="12" s="1"/>
  <c r="S338" i="12" l="1"/>
  <c r="AE338" i="12"/>
  <c r="M338" i="12" l="1"/>
  <c r="L338" i="12" s="1"/>
  <c r="K338" i="12" s="1"/>
  <c r="H338" i="12" l="1"/>
  <c r="F339" i="12" s="1"/>
  <c r="P339" i="12"/>
  <c r="G339" i="12" l="1"/>
  <c r="X339" i="12"/>
  <c r="W339" i="12"/>
  <c r="Q339" i="12"/>
  <c r="O339" i="12" s="1"/>
  <c r="N339" i="12" s="1"/>
  <c r="AA339" i="12" l="1"/>
  <c r="AB339" i="12" s="1"/>
  <c r="Y339" i="12"/>
  <c r="V339" i="12"/>
  <c r="U339" i="12" l="1"/>
  <c r="T339" i="12" s="1"/>
  <c r="Z339" i="12"/>
  <c r="AC339" i="12"/>
  <c r="AD339" i="12" s="1"/>
  <c r="S339" i="12" l="1"/>
  <c r="AE339" i="12"/>
  <c r="M339" i="12" l="1"/>
  <c r="L339" i="12" s="1"/>
  <c r="K339" i="12" s="1"/>
  <c r="P340" i="12" l="1"/>
  <c r="H339" i="12"/>
  <c r="F340" i="12" s="1"/>
  <c r="X340" i="12" l="1"/>
  <c r="Q340" i="12"/>
  <c r="O340" i="12" s="1"/>
  <c r="N340" i="12" s="1"/>
  <c r="W340" i="12"/>
  <c r="G340" i="12"/>
  <c r="Y340" i="12" l="1"/>
  <c r="V340" i="12"/>
  <c r="AA340" i="12"/>
  <c r="AB340" i="12" s="1"/>
  <c r="U340" i="12" l="1"/>
  <c r="T340" i="12" s="1"/>
  <c r="AC340" i="12"/>
  <c r="AD340" i="12" s="1"/>
  <c r="Z340" i="12"/>
  <c r="S340" i="12" l="1"/>
  <c r="AE340" i="12"/>
  <c r="M340" i="12" l="1"/>
  <c r="L340" i="12" s="1"/>
  <c r="K340" i="12" s="1"/>
  <c r="H340" i="12" l="1"/>
  <c r="F341" i="12" s="1"/>
  <c r="P341" i="12"/>
  <c r="Q341" i="12" l="1"/>
  <c r="O341" i="12" s="1"/>
  <c r="N341" i="12" s="1"/>
  <c r="X341" i="12"/>
  <c r="W341" i="12"/>
  <c r="G341" i="12"/>
  <c r="V341" i="12" l="1"/>
  <c r="AA341" i="12"/>
  <c r="AB341" i="12" s="1"/>
  <c r="Y341" i="12"/>
  <c r="Z341" i="12" l="1"/>
  <c r="AC341" i="12"/>
  <c r="AD341" i="12" s="1"/>
  <c r="U341" i="12"/>
  <c r="T341" i="12" s="1"/>
  <c r="S341" i="12" s="1"/>
  <c r="AE341" i="12" l="1"/>
  <c r="M341" i="12" l="1"/>
  <c r="L341" i="12" s="1"/>
  <c r="K341" i="12" s="1"/>
  <c r="H341" i="12" l="1"/>
  <c r="F342" i="12" s="1"/>
  <c r="P342" i="12"/>
  <c r="G342" i="12" l="1"/>
  <c r="Q342" i="12"/>
  <c r="O342" i="12" s="1"/>
  <c r="N342" i="12" s="1"/>
  <c r="W342" i="12"/>
  <c r="X342" i="12"/>
  <c r="Y342" i="12" l="1"/>
  <c r="AA342" i="12"/>
  <c r="AB342" i="12" s="1"/>
  <c r="V342" i="12"/>
  <c r="U342" i="12" l="1"/>
  <c r="T342" i="12" s="1"/>
  <c r="AC342" i="12"/>
  <c r="AD342" i="12" s="1"/>
  <c r="Z342" i="12"/>
  <c r="S342" i="12" l="1"/>
  <c r="AE342" i="12"/>
  <c r="M342" i="12" l="1"/>
  <c r="L342" i="12" s="1"/>
  <c r="K342" i="12" s="1"/>
  <c r="H342" i="12" l="1"/>
  <c r="F343" i="12" s="1"/>
  <c r="P343" i="12"/>
  <c r="W343" i="12" l="1"/>
  <c r="G343" i="12"/>
  <c r="Q343" i="12"/>
  <c r="O343" i="12" s="1"/>
  <c r="N343" i="12" s="1"/>
  <c r="X343" i="12"/>
  <c r="Y343" i="12" l="1"/>
  <c r="AA343" i="12"/>
  <c r="AB343" i="12" s="1"/>
  <c r="V343" i="12"/>
  <c r="U343" i="12" l="1"/>
  <c r="T343" i="12" s="1"/>
  <c r="AC343" i="12"/>
  <c r="AD343" i="12" s="1"/>
  <c r="Z343" i="12"/>
  <c r="S343" i="12" l="1"/>
  <c r="AE343" i="12"/>
  <c r="M343" i="12" l="1"/>
  <c r="L343" i="12" s="1"/>
  <c r="K343" i="12" s="1"/>
  <c r="P344" i="12" l="1"/>
  <c r="H343" i="12"/>
  <c r="F344" i="12" s="1"/>
  <c r="X344" i="12" l="1"/>
  <c r="W344" i="12"/>
  <c r="G344" i="12"/>
  <c r="Q344" i="12"/>
  <c r="O344" i="12" s="1"/>
  <c r="N344" i="12" s="1"/>
  <c r="Y344" i="12" l="1"/>
  <c r="V344" i="12"/>
  <c r="AA344" i="12"/>
  <c r="AB344" i="12" s="1"/>
  <c r="U344" i="12" l="1"/>
  <c r="T344" i="12" s="1"/>
  <c r="AC344" i="12"/>
  <c r="AD344" i="12" s="1"/>
  <c r="Z344" i="12"/>
  <c r="S344" i="12" l="1"/>
  <c r="AE344" i="12"/>
  <c r="M344" i="12" l="1"/>
  <c r="L344" i="12" s="1"/>
  <c r="K344" i="12" s="1"/>
  <c r="P345" i="12" l="1"/>
  <c r="H344" i="12"/>
  <c r="F345" i="12" s="1"/>
  <c r="W345" i="12" l="1"/>
  <c r="Q345" i="12"/>
  <c r="O345" i="12" s="1"/>
  <c r="N345" i="12" s="1"/>
  <c r="X345" i="12"/>
  <c r="G345" i="12"/>
  <c r="V345" i="12" l="1"/>
  <c r="Y345" i="12"/>
  <c r="AA345" i="12"/>
  <c r="AB345" i="12" s="1"/>
  <c r="AC345" i="12" l="1"/>
  <c r="AD345" i="12" s="1"/>
  <c r="Z345" i="12"/>
  <c r="U345" i="12"/>
  <c r="T345" i="12" s="1"/>
  <c r="S345" i="12" s="1"/>
  <c r="AE345" i="12" l="1"/>
  <c r="M345" i="12" l="1"/>
  <c r="L345" i="12" s="1"/>
  <c r="K345" i="12" s="1"/>
  <c r="P346" i="12" l="1"/>
  <c r="H345" i="12"/>
  <c r="F346" i="12" s="1"/>
  <c r="W346" i="12" l="1"/>
  <c r="Q346" i="12"/>
  <c r="O346" i="12" s="1"/>
  <c r="N346" i="12" s="1"/>
  <c r="G346" i="12"/>
  <c r="X346" i="12"/>
  <c r="V346" i="12" l="1"/>
  <c r="AA346" i="12"/>
  <c r="AB346" i="12" s="1"/>
  <c r="Y346" i="12"/>
  <c r="AC346" i="12" l="1"/>
  <c r="AD346" i="12" s="1"/>
  <c r="Z346" i="12"/>
  <c r="U346" i="12"/>
  <c r="T346" i="12" s="1"/>
  <c r="S346" i="12" s="1"/>
  <c r="AE346" i="12" l="1"/>
  <c r="M346" i="12" l="1"/>
  <c r="L346" i="12" s="1"/>
  <c r="K346" i="12" s="1"/>
  <c r="P347" i="12" l="1"/>
  <c r="H346" i="12"/>
  <c r="F347" i="12" s="1"/>
  <c r="X347" i="12" l="1"/>
  <c r="G347" i="12"/>
  <c r="W347" i="12"/>
  <c r="Q347" i="12"/>
  <c r="O347" i="12" s="1"/>
  <c r="N347" i="12" s="1"/>
  <c r="V347" i="12" l="1"/>
  <c r="Y347" i="12"/>
  <c r="AA347" i="12"/>
  <c r="AB347" i="12" s="1"/>
  <c r="AC347" i="12" l="1"/>
  <c r="AD347" i="12" s="1"/>
  <c r="Z347" i="12"/>
  <c r="U347" i="12"/>
  <c r="T347" i="12" s="1"/>
  <c r="S347" i="12" l="1"/>
  <c r="AE347" i="12"/>
  <c r="M347" i="12" l="1"/>
  <c r="L347" i="12" s="1"/>
  <c r="K347" i="12" s="1"/>
  <c r="P348" i="12" l="1"/>
  <c r="H347" i="12"/>
  <c r="F348" i="12" s="1"/>
  <c r="W348" i="12" l="1"/>
  <c r="Q348" i="12"/>
  <c r="O348" i="12" s="1"/>
  <c r="N348" i="12" s="1"/>
  <c r="X348" i="12"/>
  <c r="G348" i="12"/>
  <c r="Y348" i="12" l="1"/>
  <c r="AA348" i="12"/>
  <c r="AB348" i="12" s="1"/>
  <c r="V348" i="12"/>
  <c r="AC348" i="12" l="1"/>
  <c r="AD348" i="12" s="1"/>
  <c r="Z348" i="12"/>
  <c r="U348" i="12"/>
  <c r="T348" i="12" s="1"/>
  <c r="S348" i="12" l="1"/>
  <c r="AE348" i="12"/>
  <c r="M348" i="12" l="1"/>
  <c r="L348" i="12" s="1"/>
  <c r="K348" i="12" s="1"/>
  <c r="P349" i="12" l="1"/>
  <c r="H348" i="12"/>
  <c r="F349" i="12" s="1"/>
  <c r="X349" i="12" l="1"/>
  <c r="Q349" i="12"/>
  <c r="O349" i="12" s="1"/>
  <c r="N349" i="12" s="1"/>
  <c r="W349" i="12"/>
  <c r="G349" i="12"/>
  <c r="AA349" i="12" l="1"/>
  <c r="AB349" i="12" s="1"/>
  <c r="V349" i="12"/>
  <c r="Y349" i="12"/>
  <c r="AC349" i="12" l="1"/>
  <c r="AD349" i="12" s="1"/>
  <c r="Z349" i="12"/>
  <c r="U349" i="12"/>
  <c r="T349" i="12" s="1"/>
  <c r="S349" i="12" s="1"/>
  <c r="AE349" i="12" l="1"/>
  <c r="M349" i="12" l="1"/>
  <c r="L349" i="12" s="1"/>
  <c r="K349" i="12" s="1"/>
  <c r="H349" i="12" l="1"/>
  <c r="F350" i="12" s="1"/>
  <c r="P350" i="12"/>
  <c r="Q350" i="12" l="1"/>
  <c r="O350" i="12" s="1"/>
  <c r="N350" i="12" s="1"/>
  <c r="G350" i="12"/>
  <c r="X350" i="12"/>
  <c r="W350" i="12"/>
  <c r="Y350" i="12" l="1"/>
  <c r="V350" i="12"/>
  <c r="AA350" i="12"/>
  <c r="AB350" i="12" s="1"/>
  <c r="U350" i="12" l="1"/>
  <c r="T350" i="12" s="1"/>
  <c r="Z350" i="12"/>
  <c r="AC350" i="12"/>
  <c r="AD350" i="12" s="1"/>
  <c r="S350" i="12" l="1"/>
  <c r="AE350" i="12"/>
  <c r="M350" i="12" l="1"/>
  <c r="L350" i="12" s="1"/>
  <c r="K350" i="12" s="1"/>
  <c r="H350" i="12" l="1"/>
  <c r="F351" i="12" s="1"/>
  <c r="P351" i="12"/>
  <c r="W351" i="12" l="1"/>
  <c r="G351" i="12"/>
  <c r="Q351" i="12"/>
  <c r="O351" i="12" s="1"/>
  <c r="N351" i="12" s="1"/>
  <c r="X351" i="12"/>
  <c r="Y351" i="12" l="1"/>
  <c r="AA351" i="12"/>
  <c r="AB351" i="12" s="1"/>
  <c r="V351" i="12"/>
  <c r="U351" i="12" l="1"/>
  <c r="T351" i="12" s="1"/>
  <c r="Z351" i="12"/>
  <c r="AC351" i="12"/>
  <c r="AD351" i="12" s="1"/>
  <c r="S351" i="12" l="1"/>
  <c r="AE351" i="12"/>
  <c r="M351" i="12" l="1"/>
  <c r="L351" i="12" s="1"/>
  <c r="K351" i="12" s="1"/>
  <c r="H351" i="12" l="1"/>
  <c r="F352" i="12" s="1"/>
  <c r="P352" i="12"/>
  <c r="G352" i="12" l="1"/>
  <c r="X352" i="12"/>
  <c r="Q352" i="12"/>
  <c r="O352" i="12" s="1"/>
  <c r="N352" i="12" s="1"/>
  <c r="W352" i="12"/>
  <c r="V352" i="12" l="1"/>
  <c r="Y352" i="12"/>
  <c r="AA352" i="12"/>
  <c r="AB352" i="12" s="1"/>
  <c r="AC352" i="12" l="1"/>
  <c r="AD352" i="12" s="1"/>
  <c r="Z352" i="12"/>
  <c r="U352" i="12"/>
  <c r="T352" i="12" s="1"/>
  <c r="S352" i="12" s="1"/>
  <c r="AE352" i="12" l="1"/>
  <c r="M352" i="12" l="1"/>
  <c r="L352" i="12" s="1"/>
  <c r="K352" i="12" s="1"/>
  <c r="P353" i="12" l="1"/>
  <c r="H352" i="12"/>
  <c r="F353" i="12" s="1"/>
  <c r="G353" i="12" l="1"/>
  <c r="Q353" i="12"/>
  <c r="O353" i="12" s="1"/>
  <c r="N353" i="12" s="1"/>
  <c r="W353" i="12"/>
  <c r="X353" i="12"/>
  <c r="Y353" i="12" l="1"/>
  <c r="V353" i="12"/>
  <c r="AA353" i="12"/>
  <c r="AB353" i="12" s="1"/>
  <c r="U353" i="12" l="1"/>
  <c r="T353" i="12" s="1"/>
  <c r="AC353" i="12"/>
  <c r="AD353" i="12" s="1"/>
  <c r="Z353" i="12"/>
  <c r="S353" i="12" l="1"/>
  <c r="AE353" i="12"/>
  <c r="M353" i="12" l="1"/>
  <c r="L353" i="12" s="1"/>
  <c r="K353" i="12" s="1"/>
  <c r="P354" i="12" l="1"/>
  <c r="H353" i="12"/>
  <c r="F354" i="12" s="1"/>
  <c r="X354" i="12" l="1"/>
  <c r="Q354" i="12"/>
  <c r="O354" i="12" s="1"/>
  <c r="N354" i="12" s="1"/>
  <c r="G354" i="12"/>
  <c r="W354" i="12"/>
  <c r="Y354" i="12" l="1"/>
  <c r="V354" i="12"/>
  <c r="AA354" i="12"/>
  <c r="AB354" i="12" s="1"/>
  <c r="AC354" i="12" l="1"/>
  <c r="AD354" i="12" s="1"/>
  <c r="Z354" i="12"/>
  <c r="U354" i="12"/>
  <c r="T354" i="12" s="1"/>
  <c r="S354" i="12" s="1"/>
  <c r="AE354" i="12" l="1"/>
  <c r="M354" i="12" l="1"/>
  <c r="L354" i="12" s="1"/>
  <c r="K354" i="12" s="1"/>
  <c r="P355" i="12" l="1"/>
  <c r="H354" i="12"/>
  <c r="F355" i="12" s="1"/>
  <c r="X355" i="12" l="1"/>
  <c r="G355" i="12"/>
  <c r="Q355" i="12"/>
  <c r="O355" i="12" s="1"/>
  <c r="N355" i="12" s="1"/>
  <c r="W355" i="12"/>
  <c r="V355" i="12" l="1"/>
  <c r="Y355" i="12"/>
  <c r="AA355" i="12"/>
  <c r="AB355" i="12" s="1"/>
  <c r="Z355" i="12" l="1"/>
  <c r="AC355" i="12"/>
  <c r="AD355" i="12" s="1"/>
  <c r="U355" i="12"/>
  <c r="T355" i="12" s="1"/>
  <c r="S355" i="12" l="1"/>
  <c r="AE355" i="12"/>
  <c r="M355" i="12" l="1"/>
  <c r="L355" i="12" s="1"/>
  <c r="K355" i="12" s="1"/>
  <c r="H355" i="12" l="1"/>
  <c r="F356" i="12" s="1"/>
  <c r="P356" i="12"/>
  <c r="G356" i="12" l="1"/>
  <c r="W356" i="12"/>
  <c r="Q356" i="12"/>
  <c r="O356" i="12" s="1"/>
  <c r="N356" i="12" s="1"/>
  <c r="X356" i="12"/>
  <c r="AA356" i="12" l="1"/>
  <c r="AB356" i="12" s="1"/>
  <c r="V356" i="12"/>
  <c r="Y356" i="12"/>
  <c r="Z356" i="12" l="1"/>
  <c r="AC356" i="12"/>
  <c r="AD356" i="12" s="1"/>
  <c r="U356" i="12"/>
  <c r="T356" i="12" s="1"/>
  <c r="S356" i="12" l="1"/>
  <c r="AE356" i="12"/>
  <c r="M356" i="12" l="1"/>
  <c r="L356" i="12" s="1"/>
  <c r="K356" i="12" s="1"/>
  <c r="P357" i="12" l="1"/>
  <c r="H356" i="12"/>
  <c r="F357" i="12" s="1"/>
  <c r="X357" i="12" l="1"/>
  <c r="G357" i="12"/>
  <c r="W357" i="12"/>
  <c r="Q357" i="12"/>
  <c r="O357" i="12" s="1"/>
  <c r="N357" i="12" s="1"/>
  <c r="V357" i="12" l="1"/>
  <c r="AA357" i="12"/>
  <c r="AB357" i="12" s="1"/>
  <c r="Y357" i="12"/>
  <c r="AC357" i="12" l="1"/>
  <c r="AD357" i="12" s="1"/>
  <c r="Z357" i="12"/>
  <c r="U357" i="12"/>
  <c r="T357" i="12" s="1"/>
  <c r="S357" i="12" s="1"/>
  <c r="AE357" i="12" l="1"/>
  <c r="M357" i="12" l="1"/>
  <c r="L357" i="12" s="1"/>
  <c r="K357" i="12" s="1"/>
  <c r="P358" i="12" l="1"/>
  <c r="H357" i="12"/>
  <c r="F358" i="12" s="1"/>
  <c r="W358" i="12" l="1"/>
  <c r="Q358" i="12"/>
  <c r="O358" i="12" s="1"/>
  <c r="N358" i="12" s="1"/>
  <c r="G358" i="12"/>
  <c r="X358" i="12"/>
  <c r="AA358" i="12" l="1"/>
  <c r="AB358" i="12" s="1"/>
  <c r="Y358" i="12"/>
  <c r="V358" i="12"/>
  <c r="U358" i="12" l="1"/>
  <c r="T358" i="12" s="1"/>
  <c r="AC358" i="12"/>
  <c r="AD358" i="12" s="1"/>
  <c r="Z358" i="12"/>
  <c r="S358" i="12" l="1"/>
  <c r="AE358" i="12"/>
  <c r="M358" i="12" l="1"/>
  <c r="L358" i="12" s="1"/>
  <c r="K358" i="12" s="1"/>
  <c r="H358" i="12" l="1"/>
  <c r="F359" i="12" s="1"/>
  <c r="P359" i="12"/>
  <c r="Q359" i="12" l="1"/>
  <c r="O359" i="12" s="1"/>
  <c r="N359" i="12" s="1"/>
  <c r="W359" i="12"/>
  <c r="X359" i="12"/>
  <c r="G359" i="12"/>
  <c r="V359" i="12" l="1"/>
  <c r="Y359" i="12"/>
  <c r="AA359" i="12"/>
  <c r="AB359" i="12" s="1"/>
  <c r="AC359" i="12" l="1"/>
  <c r="AD359" i="12" s="1"/>
  <c r="Z359" i="12"/>
  <c r="U359" i="12"/>
  <c r="T359" i="12" s="1"/>
  <c r="S359" i="12" s="1"/>
  <c r="AE359" i="12" l="1"/>
  <c r="M359" i="12" l="1"/>
  <c r="L359" i="12" s="1"/>
  <c r="K359" i="12" s="1"/>
  <c r="H359" i="12" l="1"/>
  <c r="F360" i="12" s="1"/>
  <c r="P360" i="12"/>
  <c r="Q360" i="12" l="1"/>
  <c r="O360" i="12" s="1"/>
  <c r="N360" i="12" s="1"/>
  <c r="W360" i="12"/>
  <c r="X360" i="12"/>
  <c r="G360" i="12"/>
  <c r="Y360" i="12" l="1"/>
  <c r="AA360" i="12"/>
  <c r="AB360" i="12" s="1"/>
  <c r="V360" i="12"/>
  <c r="U360" i="12" l="1"/>
  <c r="T360" i="12" s="1"/>
  <c r="Z360" i="12"/>
  <c r="AC360" i="12"/>
  <c r="AD360" i="12" s="1"/>
  <c r="S360" i="12" l="1"/>
  <c r="AE360" i="12"/>
  <c r="M360" i="12" l="1"/>
  <c r="L360" i="12" s="1"/>
  <c r="K360" i="12" s="1"/>
  <c r="P361" i="12" l="1"/>
  <c r="H360" i="12"/>
  <c r="F361" i="12" s="1"/>
  <c r="X361" i="12" l="1"/>
  <c r="W361" i="12"/>
  <c r="G361" i="12"/>
  <c r="Q361" i="12"/>
  <c r="O361" i="12" s="1"/>
  <c r="N361" i="12" s="1"/>
  <c r="V361" i="12" l="1"/>
  <c r="AA361" i="12"/>
  <c r="AB361" i="12" s="1"/>
  <c r="Y361" i="12"/>
  <c r="Z361" i="12" l="1"/>
  <c r="AC361" i="12"/>
  <c r="AD361" i="12" s="1"/>
  <c r="U361" i="12"/>
  <c r="T361" i="12" s="1"/>
  <c r="S361" i="12" l="1"/>
  <c r="AE361" i="12"/>
  <c r="M361" i="12" l="1"/>
  <c r="L361" i="12" s="1"/>
  <c r="K361" i="12" s="1"/>
  <c r="H361" i="12" l="1"/>
  <c r="F362" i="12" s="1"/>
  <c r="P362" i="12"/>
  <c r="G362" i="12" l="1"/>
  <c r="X362" i="12"/>
  <c r="W362" i="12"/>
  <c r="Q362" i="12"/>
  <c r="O362" i="12" s="1"/>
  <c r="N362" i="12" s="1"/>
  <c r="V362" i="12" l="1"/>
  <c r="Y362" i="12"/>
  <c r="AA362" i="12"/>
  <c r="AB362" i="12" s="1"/>
  <c r="Z362" i="12" l="1"/>
  <c r="AC362" i="12"/>
  <c r="AD362" i="12" s="1"/>
  <c r="U362" i="12"/>
  <c r="T362" i="12" s="1"/>
  <c r="S362" i="12" l="1"/>
  <c r="AE362" i="12"/>
  <c r="M362" i="12" l="1"/>
  <c r="L362" i="12" s="1"/>
  <c r="K362" i="12" s="1"/>
  <c r="H362" i="12" l="1"/>
  <c r="F363" i="12" s="1"/>
  <c r="P363" i="12"/>
  <c r="Q363" i="12" l="1"/>
  <c r="O363" i="12" s="1"/>
  <c r="N363" i="12" s="1"/>
  <c r="X363" i="12"/>
  <c r="G363" i="12"/>
  <c r="W363" i="12"/>
  <c r="AA363" i="12" l="1"/>
  <c r="AB363" i="12" s="1"/>
  <c r="V363" i="12"/>
  <c r="Y363" i="12"/>
  <c r="AC363" i="12" l="1"/>
  <c r="AD363" i="12" s="1"/>
  <c r="Z363" i="12"/>
  <c r="U363" i="12"/>
  <c r="T363" i="12" s="1"/>
  <c r="S363" i="12" l="1"/>
  <c r="AE363" i="12"/>
  <c r="M363" i="12" l="1"/>
  <c r="L363" i="12" s="1"/>
  <c r="K363" i="12" s="1"/>
  <c r="P364" i="12" l="1"/>
  <c r="H363" i="12"/>
  <c r="F364" i="12" s="1"/>
  <c r="W364" i="12" l="1"/>
  <c r="G364" i="12"/>
  <c r="X364" i="12"/>
  <c r="Q364" i="12"/>
  <c r="O364" i="12" s="1"/>
  <c r="N364" i="12" s="1"/>
  <c r="Y364" i="12" l="1"/>
  <c r="AA364" i="12"/>
  <c r="AB364" i="12" s="1"/>
  <c r="V364" i="12"/>
  <c r="AC364" i="12" l="1"/>
  <c r="AD364" i="12" s="1"/>
  <c r="Z364" i="12"/>
  <c r="U364" i="12"/>
  <c r="T364" i="12" s="1"/>
  <c r="S364" i="12" s="1"/>
  <c r="AE364" i="12" l="1"/>
  <c r="M364" i="12" l="1"/>
  <c r="L364" i="12" s="1"/>
  <c r="K364" i="12" s="1"/>
  <c r="H364" i="12" l="1"/>
  <c r="F365" i="12" s="1"/>
  <c r="P365" i="12"/>
  <c r="Q365" i="12" l="1"/>
  <c r="O365" i="12" s="1"/>
  <c r="N365" i="12" s="1"/>
  <c r="W365" i="12"/>
  <c r="X365" i="12"/>
  <c r="G365" i="12"/>
  <c r="V365" i="12" l="1"/>
  <c r="AA365" i="12"/>
  <c r="AB365" i="12" s="1"/>
  <c r="Y365" i="12"/>
  <c r="AC365" i="12" l="1"/>
  <c r="AD365" i="12" s="1"/>
  <c r="Z365" i="12"/>
  <c r="U365" i="12"/>
  <c r="T365" i="12" s="1"/>
  <c r="S365" i="12" s="1"/>
  <c r="AE365" i="12" l="1"/>
  <c r="M365" i="12" l="1"/>
  <c r="L365" i="12" s="1"/>
  <c r="K365" i="12" s="1"/>
  <c r="P366" i="12" l="1"/>
  <c r="H365" i="12"/>
  <c r="F366" i="12" s="1"/>
  <c r="G366" i="12" l="1"/>
  <c r="W366" i="12"/>
  <c r="Q366" i="12"/>
  <c r="O366" i="12" s="1"/>
  <c r="N366" i="12" s="1"/>
  <c r="X366" i="12"/>
  <c r="Y366" i="12" l="1"/>
  <c r="V366" i="12"/>
  <c r="AA366" i="12"/>
  <c r="AB366" i="12" s="1"/>
  <c r="U366" i="12" l="1"/>
  <c r="T366" i="12" s="1"/>
  <c r="Z366" i="12"/>
  <c r="AC366" i="12"/>
  <c r="AD366" i="12" s="1"/>
  <c r="S366" i="12" l="1"/>
  <c r="AE366" i="12"/>
  <c r="M366" i="12" l="1"/>
  <c r="L366" i="12" s="1"/>
  <c r="K366" i="12" s="1"/>
  <c r="P367" i="12" l="1"/>
  <c r="H366" i="12"/>
  <c r="F367" i="12" s="1"/>
  <c r="G367" i="12" l="1"/>
  <c r="W367" i="12"/>
  <c r="X367" i="12"/>
  <c r="Q367" i="12"/>
  <c r="O367" i="12" s="1"/>
  <c r="N367" i="12" s="1"/>
  <c r="V367" i="12" l="1"/>
  <c r="Y367" i="12"/>
  <c r="AA367" i="12"/>
  <c r="AB367" i="12" s="1"/>
  <c r="AC367" i="12" l="1"/>
  <c r="AD367" i="12" s="1"/>
  <c r="Z367" i="12"/>
  <c r="U367" i="12"/>
  <c r="T367" i="12" s="1"/>
  <c r="S367" i="12" s="1"/>
  <c r="AE367" i="12" l="1"/>
  <c r="M367" i="12" l="1"/>
  <c r="L367" i="12" s="1"/>
  <c r="K367" i="12" s="1"/>
  <c r="H367" i="12" l="1"/>
  <c r="F368" i="12" s="1"/>
  <c r="P368" i="12"/>
  <c r="W368" i="12" l="1"/>
  <c r="Q368" i="12"/>
  <c r="O368" i="12" s="1"/>
  <c r="N368" i="12" s="1"/>
  <c r="G368" i="12"/>
  <c r="X368" i="12"/>
  <c r="Y368" i="12" l="1"/>
  <c r="AA368" i="12"/>
  <c r="AB368" i="12" s="1"/>
  <c r="V368" i="12"/>
  <c r="U368" i="12" l="1"/>
  <c r="T368" i="12" s="1"/>
  <c r="Z368" i="12"/>
  <c r="AC368" i="12"/>
  <c r="AD368" i="12" s="1"/>
  <c r="S368" i="12" l="1"/>
  <c r="AE368" i="12"/>
  <c r="M368" i="12" l="1"/>
  <c r="L368" i="12" s="1"/>
  <c r="K368" i="12" s="1"/>
  <c r="H368" i="12" l="1"/>
  <c r="F369" i="12" s="1"/>
  <c r="P369" i="12"/>
  <c r="W369" i="12" l="1"/>
  <c r="X369" i="12"/>
  <c r="G369" i="12"/>
  <c r="Q369" i="12"/>
  <c r="O369" i="12" s="1"/>
  <c r="N369" i="12" s="1"/>
  <c r="AA369" i="12" l="1"/>
  <c r="AB369" i="12" s="1"/>
  <c r="Y369" i="12"/>
  <c r="V369" i="12"/>
  <c r="U369" i="12" l="1"/>
  <c r="T369" i="12" s="1"/>
  <c r="AC369" i="12"/>
  <c r="AD369" i="12" s="1"/>
  <c r="Z369" i="12"/>
  <c r="S369" i="12" l="1"/>
  <c r="AE369" i="12"/>
  <c r="M369" i="12" l="1"/>
  <c r="L369" i="12" s="1"/>
  <c r="K369" i="12" s="1"/>
  <c r="P370" i="12" l="1"/>
  <c r="H369" i="12"/>
  <c r="F370" i="12" s="1"/>
  <c r="W370" i="12" l="1"/>
  <c r="G370" i="12"/>
  <c r="Q370" i="12"/>
  <c r="O370" i="12" s="1"/>
  <c r="N370" i="12" s="1"/>
  <c r="X370" i="12"/>
  <c r="Y370" i="12" l="1"/>
  <c r="V370" i="12"/>
  <c r="AA370" i="12"/>
  <c r="AB370" i="12" s="1"/>
  <c r="U370" i="12" l="1"/>
  <c r="T370" i="12" s="1"/>
  <c r="AC370" i="12"/>
  <c r="AD370" i="12" s="1"/>
  <c r="Z370" i="12"/>
  <c r="S370" i="12" l="1"/>
  <c r="AE370" i="12"/>
  <c r="M370" i="12" l="1"/>
  <c r="L370" i="12" s="1"/>
  <c r="K370" i="12" s="1"/>
  <c r="H370" i="12" l="1"/>
  <c r="F371" i="12" s="1"/>
  <c r="P371" i="12"/>
  <c r="Q371" i="12" l="1"/>
  <c r="O371" i="12" s="1"/>
  <c r="N371" i="12" s="1"/>
  <c r="G371" i="12"/>
  <c r="W371" i="12"/>
  <c r="X371" i="12"/>
  <c r="V371" i="12" l="1"/>
  <c r="AA371" i="12"/>
  <c r="AB371" i="12" s="1"/>
  <c r="Y371" i="12"/>
  <c r="Z371" i="12" l="1"/>
  <c r="AC371" i="12"/>
  <c r="AD371" i="12" s="1"/>
  <c r="U371" i="12"/>
  <c r="T371" i="12" s="1"/>
  <c r="S371" i="12" l="1"/>
  <c r="AE371" i="12"/>
  <c r="M371" i="12" l="1"/>
  <c r="L371" i="12" s="1"/>
  <c r="K371" i="12" s="1"/>
  <c r="P372" i="12" l="1"/>
  <c r="H371" i="12"/>
  <c r="F372" i="12" s="1"/>
  <c r="Q372" i="12" l="1"/>
  <c r="O372" i="12" s="1"/>
  <c r="N372" i="12" s="1"/>
  <c r="G372" i="12"/>
  <c r="X372" i="12"/>
  <c r="W372" i="12"/>
  <c r="Y372" i="12" l="1"/>
  <c r="AA372" i="12"/>
  <c r="AB372" i="12" s="1"/>
  <c r="V372" i="12"/>
  <c r="U372" i="12" l="1"/>
  <c r="T372" i="12" s="1"/>
  <c r="AC372" i="12"/>
  <c r="AD372" i="12" s="1"/>
  <c r="Z372" i="12"/>
  <c r="S372" i="12" l="1"/>
  <c r="AE372" i="12"/>
  <c r="M372" i="12" l="1"/>
  <c r="L372" i="12" s="1"/>
  <c r="K372" i="12" s="1"/>
  <c r="H372" i="12" l="1"/>
  <c r="F373" i="12" s="1"/>
  <c r="P373" i="12"/>
  <c r="W373" i="12" l="1"/>
  <c r="G373" i="12"/>
  <c r="Q373" i="12"/>
  <c r="O373" i="12" s="1"/>
  <c r="N373" i="12" s="1"/>
  <c r="X373" i="12"/>
  <c r="V373" i="12" l="1"/>
  <c r="Y373" i="12"/>
  <c r="AA373" i="12"/>
  <c r="AB373" i="12" s="1"/>
  <c r="U373" i="12" l="1"/>
  <c r="T373" i="12" s="1"/>
  <c r="Z373" i="12"/>
  <c r="AC373" i="12"/>
  <c r="AD373" i="12" s="1"/>
  <c r="S373" i="12" l="1"/>
  <c r="AE373" i="12"/>
  <c r="M373" i="12" l="1"/>
  <c r="L373" i="12" s="1"/>
  <c r="K373" i="12" s="1"/>
  <c r="H373" i="12" l="1"/>
  <c r="F374" i="12" s="1"/>
  <c r="P374" i="12"/>
  <c r="Q374" i="12" l="1"/>
  <c r="O374" i="12" s="1"/>
  <c r="N374" i="12" s="1"/>
  <c r="X374" i="12"/>
  <c r="W374" i="12"/>
  <c r="G374" i="12"/>
  <c r="V374" i="12" l="1"/>
  <c r="Y374" i="12"/>
  <c r="AA374" i="12"/>
  <c r="AB374" i="12" s="1"/>
  <c r="AC374" i="12" l="1"/>
  <c r="AD374" i="12" s="1"/>
  <c r="Z374" i="12"/>
  <c r="U374" i="12"/>
  <c r="T374" i="12" s="1"/>
  <c r="S374" i="12" s="1"/>
  <c r="AE374" i="12" l="1"/>
  <c r="M374" i="12" l="1"/>
  <c r="L374" i="12" s="1"/>
  <c r="K374" i="12" s="1"/>
  <c r="H374" i="12" l="1"/>
  <c r="F375" i="12" s="1"/>
  <c r="P375" i="12"/>
  <c r="G375" i="12" l="1"/>
  <c r="X375" i="12"/>
  <c r="W375" i="12"/>
  <c r="Q375" i="12"/>
  <c r="O375" i="12" s="1"/>
  <c r="N375" i="12" s="1"/>
  <c r="AA375" i="12" l="1"/>
  <c r="AB375" i="12" s="1"/>
  <c r="V375" i="12"/>
  <c r="Y375" i="12"/>
  <c r="Z375" i="12" l="1"/>
  <c r="AC375" i="12"/>
  <c r="AD375" i="12" s="1"/>
  <c r="U375" i="12"/>
  <c r="T375" i="12" s="1"/>
  <c r="S375" i="12" l="1"/>
  <c r="AE375" i="12"/>
  <c r="M375" i="12" l="1"/>
  <c r="L375" i="12" s="1"/>
  <c r="K375" i="12" s="1"/>
  <c r="P376" i="12" l="1"/>
  <c r="H375" i="12"/>
  <c r="F376" i="12" s="1"/>
  <c r="W376" i="12" l="1"/>
  <c r="X376" i="12"/>
  <c r="G376" i="12"/>
  <c r="Q376" i="12"/>
  <c r="O376" i="12" s="1"/>
  <c r="N376" i="12" s="1"/>
  <c r="Y376" i="12" l="1"/>
  <c r="AA376" i="12"/>
  <c r="AB376" i="12" s="1"/>
  <c r="V376" i="12"/>
  <c r="Z376" i="12" l="1"/>
  <c r="AC376" i="12"/>
  <c r="AD376" i="12" s="1"/>
  <c r="U376" i="12"/>
  <c r="T376" i="12" s="1"/>
  <c r="S376" i="12" l="1"/>
  <c r="AE376" i="12"/>
  <c r="M376" i="12" l="1"/>
  <c r="L376" i="12" s="1"/>
  <c r="K376" i="12" s="1"/>
  <c r="P377" i="12" l="1"/>
  <c r="H376" i="12"/>
  <c r="F377" i="12" s="1"/>
  <c r="X377" i="12" l="1"/>
  <c r="G377" i="12"/>
  <c r="W377" i="12"/>
  <c r="Q377" i="12"/>
  <c r="O377" i="12" s="1"/>
  <c r="N377" i="12" s="1"/>
  <c r="V377" i="12" l="1"/>
  <c r="Y377" i="12"/>
  <c r="AA377" i="12"/>
  <c r="AB377" i="12" s="1"/>
  <c r="Z377" i="12" l="1"/>
  <c r="AC377" i="12"/>
  <c r="AD377" i="12" s="1"/>
  <c r="U377" i="12"/>
  <c r="T377" i="12" s="1"/>
  <c r="S377" i="12" l="1"/>
  <c r="AE377" i="12"/>
  <c r="M377" i="12" l="1"/>
  <c r="L377" i="12" s="1"/>
  <c r="K377" i="12" s="1"/>
  <c r="H377" i="12" l="1"/>
  <c r="F378" i="12" s="1"/>
  <c r="P378" i="12"/>
  <c r="Q378" i="12" l="1"/>
  <c r="O378" i="12" s="1"/>
  <c r="N378" i="12" s="1"/>
  <c r="X378" i="12"/>
  <c r="W378" i="12"/>
  <c r="G378" i="12"/>
  <c r="AA378" i="12" l="1"/>
  <c r="AB378" i="12" s="1"/>
  <c r="Y378" i="12"/>
  <c r="V378" i="12"/>
  <c r="U378" i="12" l="1"/>
  <c r="T378" i="12" s="1"/>
  <c r="Z378" i="12"/>
  <c r="AC378" i="12"/>
  <c r="AD378" i="12" s="1"/>
  <c r="S378" i="12" l="1"/>
  <c r="AE378" i="12"/>
  <c r="M378" i="12" l="1"/>
  <c r="L378" i="12" s="1"/>
  <c r="K378" i="12" s="1"/>
  <c r="P379" i="12" l="1"/>
  <c r="H378" i="12"/>
  <c r="F379" i="12" s="1"/>
  <c r="Q379" i="12" l="1"/>
  <c r="O379" i="12" s="1"/>
  <c r="N379" i="12" s="1"/>
  <c r="G379" i="12"/>
  <c r="W379" i="12"/>
  <c r="X379" i="12"/>
  <c r="Y379" i="12" l="1"/>
  <c r="AA379" i="12"/>
  <c r="AB379" i="12" s="1"/>
  <c r="V379" i="12"/>
  <c r="U379" i="12" l="1"/>
  <c r="T379" i="12" s="1"/>
  <c r="AC379" i="12"/>
  <c r="AD379" i="12" s="1"/>
  <c r="Z379" i="12"/>
  <c r="S379" i="12" l="1"/>
  <c r="AE379" i="12"/>
  <c r="M379" i="12" l="1"/>
  <c r="L379" i="12" s="1"/>
  <c r="K379" i="12" s="1"/>
  <c r="P380" i="12" l="1"/>
  <c r="H379" i="12"/>
  <c r="F380" i="12" s="1"/>
  <c r="X380" i="12" l="1"/>
  <c r="Q380" i="12"/>
  <c r="O380" i="12" s="1"/>
  <c r="N380" i="12" s="1"/>
  <c r="W380" i="12"/>
  <c r="G380" i="12"/>
  <c r="AA380" i="12" l="1"/>
  <c r="AB380" i="12" s="1"/>
  <c r="Y380" i="12"/>
  <c r="V380" i="12"/>
  <c r="U380" i="12" l="1"/>
  <c r="T380" i="12" s="1"/>
  <c r="AC380" i="12"/>
  <c r="AD380" i="12" s="1"/>
  <c r="Z380" i="12"/>
  <c r="S380" i="12" l="1"/>
  <c r="AE380" i="12"/>
  <c r="M380" i="12" l="1"/>
  <c r="L380" i="12" s="1"/>
  <c r="K380" i="12" s="1"/>
  <c r="H380" i="12" l="1"/>
  <c r="F381" i="12" s="1"/>
  <c r="P381" i="12"/>
  <c r="X381" i="12" l="1"/>
  <c r="W381" i="12"/>
  <c r="G381" i="12"/>
  <c r="Q381" i="12"/>
  <c r="O381" i="12" s="1"/>
  <c r="N381" i="12" s="1"/>
  <c r="V381" i="12" l="1"/>
  <c r="Y381" i="12"/>
  <c r="AA381" i="12"/>
  <c r="AB381" i="12" s="1"/>
  <c r="Z381" i="12" l="1"/>
  <c r="AC381" i="12"/>
  <c r="AD381" i="12" s="1"/>
  <c r="U381" i="12"/>
  <c r="T381" i="12" s="1"/>
  <c r="S381" i="12" l="1"/>
  <c r="AE381" i="12"/>
  <c r="M381" i="12" l="1"/>
  <c r="L381" i="12" s="1"/>
  <c r="K381" i="12" s="1"/>
  <c r="P382" i="12" l="1"/>
  <c r="H381" i="12"/>
  <c r="F382" i="12" s="1"/>
  <c r="W382" i="12" l="1"/>
  <c r="X382" i="12"/>
  <c r="Q382" i="12"/>
  <c r="O382" i="12" s="1"/>
  <c r="N382" i="12" s="1"/>
  <c r="G382" i="12"/>
  <c r="V382" i="12" l="1"/>
  <c r="Y382" i="12"/>
  <c r="AA382" i="12"/>
  <c r="AB382" i="12" s="1"/>
  <c r="Z382" i="12" l="1"/>
  <c r="AC382" i="12"/>
  <c r="AD382" i="12" s="1"/>
  <c r="U382" i="12"/>
  <c r="T382" i="12" s="1"/>
  <c r="S382" i="12" l="1"/>
  <c r="AE382" i="12"/>
  <c r="M382" i="12" l="1"/>
  <c r="L382" i="12" s="1"/>
  <c r="K382" i="12" s="1"/>
  <c r="H382" i="12" l="1"/>
  <c r="F383" i="12" s="1"/>
  <c r="P383" i="12"/>
  <c r="G383" i="12" l="1"/>
  <c r="X383" i="12"/>
  <c r="W383" i="12"/>
  <c r="Q383" i="12"/>
  <c r="O383" i="12" s="1"/>
  <c r="N383" i="12" s="1"/>
  <c r="AA383" i="12" l="1"/>
  <c r="AB383" i="12" s="1"/>
  <c r="V383" i="12"/>
  <c r="Y383" i="12"/>
  <c r="Z383" i="12" l="1"/>
  <c r="AC383" i="12"/>
  <c r="AD383" i="12" s="1"/>
  <c r="U383" i="12"/>
  <c r="T383" i="12" s="1"/>
  <c r="S383" i="12" l="1"/>
  <c r="AE383" i="12"/>
  <c r="M383" i="12" l="1"/>
  <c r="L383" i="12" s="1"/>
  <c r="K383" i="12" s="1"/>
  <c r="H383" i="12" l="1"/>
  <c r="F384" i="12" s="1"/>
  <c r="P384" i="12"/>
  <c r="W384" i="12" l="1"/>
  <c r="X384" i="12"/>
  <c r="G384" i="12"/>
  <c r="Q384" i="12"/>
  <c r="O384" i="12" s="1"/>
  <c r="N384" i="12" s="1"/>
  <c r="AA384" i="12" l="1"/>
  <c r="AB384" i="12" s="1"/>
  <c r="V384" i="12"/>
  <c r="Y384" i="12"/>
  <c r="Z384" i="12" l="1"/>
  <c r="AC384" i="12"/>
  <c r="AD384" i="12" s="1"/>
  <c r="U384" i="12"/>
  <c r="T384" i="12" s="1"/>
  <c r="S384" i="12" s="1"/>
  <c r="AE384" i="12" l="1"/>
  <c r="M384" i="12" l="1"/>
  <c r="L384" i="12" s="1"/>
  <c r="K384" i="12" s="1"/>
  <c r="P385" i="12" l="1"/>
  <c r="H384" i="12"/>
  <c r="F385" i="12" s="1"/>
  <c r="W385" i="12" l="1"/>
  <c r="Q385" i="12"/>
  <c r="O385" i="12" s="1"/>
  <c r="N385" i="12" s="1"/>
  <c r="G385" i="12"/>
  <c r="X385" i="12"/>
  <c r="Y385" i="12" l="1"/>
  <c r="V385" i="12"/>
  <c r="AA385" i="12"/>
  <c r="AB385" i="12" s="1"/>
  <c r="U385" i="12" l="1"/>
  <c r="T385" i="12" s="1"/>
  <c r="AC385" i="12"/>
  <c r="AD385" i="12" s="1"/>
  <c r="Z385" i="12"/>
  <c r="S385" i="12" l="1"/>
  <c r="AE385" i="12"/>
  <c r="M385" i="12" l="1"/>
  <c r="L385" i="12" s="1"/>
  <c r="K385" i="12" s="1"/>
  <c r="P386" i="12" l="1"/>
  <c r="H385" i="12"/>
  <c r="F386" i="12" s="1"/>
  <c r="G386" i="12" l="1"/>
  <c r="W386" i="12"/>
  <c r="X386" i="12"/>
  <c r="Q386" i="12"/>
  <c r="O386" i="12" s="1"/>
  <c r="N386" i="12" s="1"/>
  <c r="V386" i="12" l="1"/>
  <c r="AA386" i="12"/>
  <c r="AB386" i="12" s="1"/>
  <c r="Y386" i="12"/>
  <c r="AC386" i="12" l="1"/>
  <c r="AD386" i="12" s="1"/>
  <c r="Z386" i="12"/>
  <c r="U386" i="12"/>
  <c r="T386" i="12" s="1"/>
  <c r="S386" i="12" s="1"/>
  <c r="AE386" i="12" l="1"/>
  <c r="M386" i="12" l="1"/>
  <c r="L386" i="12" s="1"/>
  <c r="K386" i="12" s="1"/>
  <c r="H386" i="12" l="1"/>
  <c r="F387" i="12" s="1"/>
  <c r="P387" i="12"/>
  <c r="G387" i="12" l="1"/>
  <c r="Q387" i="12"/>
  <c r="O387" i="12" s="1"/>
  <c r="N387" i="12" s="1"/>
  <c r="X387" i="12"/>
  <c r="W387" i="12"/>
  <c r="V387" i="12" l="1"/>
  <c r="Y387" i="12"/>
  <c r="AA387" i="12"/>
  <c r="AB387" i="12" s="1"/>
  <c r="Z387" i="12" l="1"/>
  <c r="AC387" i="12"/>
  <c r="AD387" i="12" s="1"/>
  <c r="U387" i="12"/>
  <c r="T387" i="12" s="1"/>
  <c r="S387" i="12" l="1"/>
  <c r="AE387" i="12"/>
  <c r="M387" i="12" l="1"/>
  <c r="L387" i="12" s="1"/>
  <c r="K387" i="12" s="1"/>
  <c r="H387" i="12" l="1"/>
  <c r="F388" i="12" s="1"/>
  <c r="P388" i="12"/>
  <c r="W388" i="12" l="1"/>
  <c r="G388" i="12"/>
  <c r="X388" i="12"/>
  <c r="Q388" i="12"/>
  <c r="O388" i="12" s="1"/>
  <c r="N388" i="12" s="1"/>
  <c r="Y388" i="12" l="1"/>
  <c r="AA388" i="12"/>
  <c r="AB388" i="12" s="1"/>
  <c r="V388" i="12"/>
  <c r="Z388" i="12" l="1"/>
  <c r="AC388" i="12"/>
  <c r="AD388" i="12" s="1"/>
  <c r="U388" i="12"/>
  <c r="T388" i="12" s="1"/>
  <c r="S388" i="12" s="1"/>
  <c r="AE388" i="12" l="1"/>
  <c r="M388" i="12" l="1"/>
  <c r="L388" i="12" s="1"/>
  <c r="K388" i="12" s="1"/>
  <c r="H388" i="12" l="1"/>
  <c r="F389" i="12" s="1"/>
  <c r="P389" i="12"/>
  <c r="X389" i="12" l="1"/>
  <c r="G389" i="12"/>
  <c r="Q389" i="12"/>
  <c r="O389" i="12" s="1"/>
  <c r="N389" i="12" s="1"/>
  <c r="W389" i="12"/>
  <c r="AA389" i="12" l="1"/>
  <c r="AB389" i="12" s="1"/>
  <c r="V389" i="12"/>
  <c r="Y389" i="12"/>
  <c r="Z389" i="12" l="1"/>
  <c r="AC389" i="12"/>
  <c r="AD389" i="12" s="1"/>
  <c r="U389" i="12"/>
  <c r="T389" i="12" s="1"/>
  <c r="S389" i="12" l="1"/>
  <c r="AE389" i="12"/>
  <c r="M389" i="12" l="1"/>
  <c r="L389" i="12" s="1"/>
  <c r="K389" i="12" s="1"/>
  <c r="P390" i="12" l="1"/>
  <c r="H389" i="12"/>
  <c r="F390" i="12" s="1"/>
  <c r="W390" i="12" l="1"/>
  <c r="G390" i="12"/>
  <c r="Q390" i="12"/>
  <c r="O390" i="12" s="1"/>
  <c r="N390" i="12" s="1"/>
  <c r="X390" i="12"/>
  <c r="V390" i="12" l="1"/>
  <c r="AA390" i="12"/>
  <c r="AB390" i="12" s="1"/>
  <c r="Y390" i="12"/>
  <c r="Z390" i="12" l="1"/>
  <c r="AC390" i="12"/>
  <c r="AD390" i="12" s="1"/>
  <c r="U390" i="12"/>
  <c r="T390" i="12" s="1"/>
  <c r="S390" i="12" l="1"/>
  <c r="AE390" i="12"/>
  <c r="M390" i="12" l="1"/>
  <c r="L390" i="12" s="1"/>
  <c r="K390" i="12" s="1"/>
  <c r="P391" i="12" l="1"/>
  <c r="H390" i="12"/>
  <c r="F391" i="12" s="1"/>
  <c r="G391" i="12" l="1"/>
  <c r="W391" i="12"/>
  <c r="X391" i="12"/>
  <c r="Q391" i="12"/>
  <c r="O391" i="12" s="1"/>
  <c r="N391" i="12" s="1"/>
  <c r="V391" i="12" l="1"/>
  <c r="AA391" i="12"/>
  <c r="AB391" i="12" s="1"/>
  <c r="Y391" i="12"/>
  <c r="AC391" i="12" l="1"/>
  <c r="AD391" i="12" s="1"/>
  <c r="Z391" i="12"/>
  <c r="U391" i="12"/>
  <c r="T391" i="12" s="1"/>
  <c r="S391" i="12" s="1"/>
  <c r="AE391" i="12" l="1"/>
  <c r="M391" i="12" l="1"/>
  <c r="L391" i="12" s="1"/>
  <c r="K391" i="12" s="1"/>
  <c r="H391" i="12" l="1"/>
  <c r="F392" i="12" s="1"/>
  <c r="P392" i="12"/>
  <c r="W392" i="12" l="1"/>
  <c r="G392" i="12"/>
  <c r="X392" i="12"/>
  <c r="Q392" i="12"/>
  <c r="O392" i="12" s="1"/>
  <c r="N392" i="12" s="1"/>
  <c r="Y392" i="12" l="1"/>
  <c r="V392" i="12"/>
  <c r="AA392" i="12"/>
  <c r="AB392" i="12" s="1"/>
  <c r="U392" i="12" l="1"/>
  <c r="T392" i="12" s="1"/>
  <c r="Z392" i="12"/>
  <c r="AC392" i="12"/>
  <c r="AD392" i="12" s="1"/>
  <c r="S392" i="12" l="1"/>
  <c r="AE392" i="12"/>
  <c r="M392" i="12" l="1"/>
  <c r="L392" i="12" s="1"/>
  <c r="K392" i="12" s="1"/>
  <c r="H392" i="12" l="1"/>
  <c r="F393" i="12" s="1"/>
  <c r="P393" i="12"/>
  <c r="X393" i="12" l="1"/>
  <c r="Q393" i="12"/>
  <c r="O393" i="12" s="1"/>
  <c r="N393" i="12" s="1"/>
  <c r="W393" i="12"/>
  <c r="G393" i="12"/>
  <c r="Y393" i="12" l="1"/>
  <c r="AA393" i="12"/>
  <c r="AB393" i="12" s="1"/>
  <c r="V393" i="12"/>
  <c r="U393" i="12" l="1"/>
  <c r="T393" i="12" s="1"/>
  <c r="Z393" i="12"/>
  <c r="AC393" i="12"/>
  <c r="AD393" i="12" s="1"/>
  <c r="S393" i="12" l="1"/>
  <c r="AE393" i="12"/>
  <c r="M393" i="12" l="1"/>
  <c r="L393" i="12" s="1"/>
  <c r="K393" i="12" s="1"/>
  <c r="H393" i="12" l="1"/>
  <c r="F394" i="12" s="1"/>
  <c r="P394" i="12"/>
  <c r="Q394" i="12" l="1"/>
  <c r="O394" i="12" s="1"/>
  <c r="N394" i="12" s="1"/>
  <c r="X394" i="12"/>
  <c r="W394" i="12"/>
  <c r="G394" i="12"/>
  <c r="AA394" i="12" l="1"/>
  <c r="AB394" i="12" s="1"/>
  <c r="Y394" i="12"/>
  <c r="V394" i="12"/>
  <c r="U394" i="12" l="1"/>
  <c r="T394" i="12" s="1"/>
  <c r="Z394" i="12"/>
  <c r="AC394" i="12"/>
  <c r="AD394" i="12" s="1"/>
  <c r="S394" i="12" l="1"/>
  <c r="AE394" i="12"/>
  <c r="M394" i="12" l="1"/>
  <c r="L394" i="12" s="1"/>
  <c r="K394" i="12" s="1"/>
  <c r="H394" i="12" l="1"/>
  <c r="F395" i="12" s="1"/>
  <c r="P395" i="12"/>
  <c r="G395" i="12" l="1"/>
  <c r="Q395" i="12"/>
  <c r="O395" i="12" s="1"/>
  <c r="N395" i="12" s="1"/>
  <c r="X395" i="12"/>
  <c r="W395" i="12"/>
  <c r="AA395" i="12" l="1"/>
  <c r="AB395" i="12" s="1"/>
  <c r="Y395" i="12"/>
  <c r="V395" i="12"/>
  <c r="U395" i="12" l="1"/>
  <c r="T395" i="12" s="1"/>
  <c r="Z395" i="12"/>
  <c r="AC395" i="12"/>
  <c r="AD395" i="12" s="1"/>
  <c r="S395" i="12" l="1"/>
  <c r="AE395" i="12"/>
  <c r="M395" i="12" l="1"/>
  <c r="L395" i="12" s="1"/>
  <c r="K395" i="12" s="1"/>
  <c r="P396" i="12" l="1"/>
  <c r="H395" i="12"/>
  <c r="F396" i="12" s="1"/>
  <c r="X396" i="12" l="1"/>
  <c r="W396" i="12"/>
  <c r="G396" i="12"/>
  <c r="Q396" i="12"/>
  <c r="O396" i="12" s="1"/>
  <c r="N396" i="12" s="1"/>
  <c r="Y396" i="12" l="1"/>
  <c r="V396" i="12"/>
  <c r="AA396" i="12"/>
  <c r="AB396" i="12" s="1"/>
  <c r="AC396" i="12" l="1"/>
  <c r="AD396" i="12" s="1"/>
  <c r="Z396" i="12"/>
  <c r="U396" i="12"/>
  <c r="T396" i="12" s="1"/>
  <c r="S396" i="12" s="1"/>
  <c r="AE396" i="12" l="1"/>
  <c r="M396" i="12" l="1"/>
  <c r="L396" i="12" s="1"/>
  <c r="K396" i="12" s="1"/>
  <c r="P397" i="12" l="1"/>
  <c r="H396" i="12"/>
  <c r="F397" i="12" s="1"/>
  <c r="Q397" i="12" l="1"/>
  <c r="O397" i="12" s="1"/>
  <c r="N397" i="12" s="1"/>
  <c r="W397" i="12"/>
  <c r="G397" i="12"/>
  <c r="X397" i="12"/>
  <c r="Y397" i="12" l="1"/>
  <c r="AA397" i="12"/>
  <c r="AB397" i="12" s="1"/>
  <c r="V397" i="12"/>
  <c r="U397" i="12" l="1"/>
  <c r="T397" i="12" s="1"/>
  <c r="Z397" i="12"/>
  <c r="AC397" i="12"/>
  <c r="AD397" i="12" s="1"/>
  <c r="S397" i="12" l="1"/>
  <c r="AE397" i="12"/>
  <c r="M397" i="12" l="1"/>
  <c r="L397" i="12" s="1"/>
  <c r="K397" i="12" s="1"/>
  <c r="P398" i="12" l="1"/>
  <c r="H397" i="12"/>
  <c r="F398" i="12" s="1"/>
  <c r="Q398" i="12" l="1"/>
  <c r="O398" i="12" s="1"/>
  <c r="N398" i="12" s="1"/>
  <c r="X398" i="12"/>
  <c r="W398" i="12"/>
  <c r="G398" i="12"/>
  <c r="V398" i="12" l="1"/>
  <c r="Y398" i="12"/>
  <c r="AA398" i="12"/>
  <c r="AB398" i="12" s="1"/>
  <c r="Z398" i="12" l="1"/>
  <c r="AC398" i="12"/>
  <c r="AD398" i="12" s="1"/>
  <c r="U398" i="12"/>
  <c r="T398" i="12" s="1"/>
  <c r="S398" i="12" l="1"/>
  <c r="AE398" i="12"/>
  <c r="M398" i="12" l="1"/>
  <c r="L398" i="12" s="1"/>
  <c r="K398" i="12" s="1"/>
  <c r="P399" i="12" l="1"/>
  <c r="H398" i="12"/>
  <c r="F399" i="12" s="1"/>
  <c r="X399" i="12" l="1"/>
  <c r="W399" i="12"/>
  <c r="G399" i="12"/>
  <c r="Q399" i="12"/>
  <c r="O399" i="12" s="1"/>
  <c r="N399" i="12" s="1"/>
  <c r="Y399" i="12" l="1"/>
  <c r="AA399" i="12"/>
  <c r="AB399" i="12" s="1"/>
  <c r="V399" i="12"/>
  <c r="U399" i="12" l="1"/>
  <c r="T399" i="12" s="1"/>
  <c r="AC399" i="12"/>
  <c r="AD399" i="12" s="1"/>
  <c r="Z399" i="12"/>
  <c r="S399" i="12" l="1"/>
  <c r="AE399" i="12"/>
  <c r="M399" i="12" l="1"/>
  <c r="L399" i="12" s="1"/>
  <c r="K399" i="12" s="1"/>
  <c r="P400" i="12" l="1"/>
  <c r="H399" i="12"/>
  <c r="F400" i="12" s="1"/>
  <c r="W400" i="12" l="1"/>
  <c r="G400" i="12"/>
  <c r="X400" i="12"/>
  <c r="Q400" i="12"/>
  <c r="O400" i="12" s="1"/>
  <c r="N400" i="12" s="1"/>
  <c r="V400" i="12" l="1"/>
  <c r="Y400" i="12"/>
  <c r="AA400" i="12"/>
  <c r="AB400" i="12" s="1"/>
  <c r="AC400" i="12" l="1"/>
  <c r="AD400" i="12" s="1"/>
  <c r="Z400" i="12"/>
  <c r="U400" i="12"/>
  <c r="T400" i="12" s="1"/>
  <c r="S400" i="12" s="1"/>
  <c r="AE400" i="12" l="1"/>
  <c r="M400" i="12" l="1"/>
  <c r="L400" i="12" s="1"/>
  <c r="K400" i="12" s="1"/>
  <c r="P401" i="12" l="1"/>
  <c r="H400" i="12"/>
  <c r="F401" i="12" s="1"/>
  <c r="X401" i="12" l="1"/>
  <c r="Q401" i="12"/>
  <c r="O401" i="12" s="1"/>
  <c r="N401" i="12" s="1"/>
  <c r="G401" i="12"/>
  <c r="W401" i="12"/>
  <c r="V401" i="12" l="1"/>
  <c r="Y401" i="12"/>
  <c r="AA401" i="12"/>
  <c r="AB401" i="12" s="1"/>
  <c r="AC401" i="12" l="1"/>
  <c r="AD401" i="12" s="1"/>
  <c r="Z401" i="12"/>
  <c r="U401" i="12"/>
  <c r="T401" i="12" s="1"/>
  <c r="S401" i="12" s="1"/>
  <c r="AE401" i="12" l="1"/>
  <c r="M401" i="12" l="1"/>
  <c r="L401" i="12" s="1"/>
  <c r="K401" i="12" s="1"/>
  <c r="H401" i="12" l="1"/>
  <c r="F402" i="12" s="1"/>
  <c r="P402" i="12"/>
  <c r="W402" i="12" l="1"/>
  <c r="Q402" i="12"/>
  <c r="O402" i="12" s="1"/>
  <c r="N402" i="12" s="1"/>
  <c r="X402" i="12"/>
  <c r="G402" i="12"/>
  <c r="V402" i="12" l="1"/>
  <c r="Y402" i="12"/>
  <c r="AA402" i="12"/>
  <c r="AB402" i="12" s="1"/>
  <c r="Z402" i="12" l="1"/>
  <c r="AC402" i="12"/>
  <c r="AD402" i="12" s="1"/>
  <c r="U402" i="12"/>
  <c r="T402" i="12" s="1"/>
  <c r="S402" i="12" l="1"/>
  <c r="AE402" i="12"/>
  <c r="M402" i="12" l="1"/>
  <c r="L402" i="12" s="1"/>
  <c r="K402" i="12" s="1"/>
  <c r="P403" i="12" l="1"/>
  <c r="H402" i="12"/>
  <c r="F403" i="12" s="1"/>
  <c r="G403" i="12" l="1"/>
  <c r="Q403" i="12"/>
  <c r="O403" i="12" s="1"/>
  <c r="N403" i="12" s="1"/>
  <c r="X403" i="12"/>
  <c r="W403" i="12"/>
  <c r="V403" i="12" l="1"/>
  <c r="AA403" i="12"/>
  <c r="AB403" i="12" s="1"/>
  <c r="Y403" i="12"/>
  <c r="Z403" i="12" l="1"/>
  <c r="AC403" i="12"/>
  <c r="AD403" i="12" s="1"/>
  <c r="U403" i="12"/>
  <c r="T403" i="12" s="1"/>
  <c r="S403" i="12" l="1"/>
  <c r="AE403" i="12"/>
  <c r="M403" i="12" l="1"/>
  <c r="L403" i="12" s="1"/>
  <c r="K403" i="12" s="1"/>
  <c r="H403" i="12" l="1"/>
  <c r="F404" i="12" s="1"/>
  <c r="P404" i="12"/>
  <c r="Q404" i="12" l="1"/>
  <c r="O404" i="12" s="1"/>
  <c r="N404" i="12" s="1"/>
  <c r="W404" i="12"/>
  <c r="X404" i="12"/>
  <c r="G404" i="12"/>
  <c r="AA404" i="12" l="1"/>
  <c r="AB404" i="12" s="1"/>
  <c r="V404" i="12"/>
  <c r="Y404" i="12"/>
  <c r="AC404" i="12" l="1"/>
  <c r="AD404" i="12" s="1"/>
  <c r="Z404" i="12"/>
  <c r="U404" i="12"/>
  <c r="T404" i="12" s="1"/>
  <c r="S404" i="12" s="1"/>
  <c r="AE404" i="12" l="1"/>
  <c r="M404" i="12" l="1"/>
  <c r="L404" i="12" s="1"/>
  <c r="K404" i="12" s="1"/>
  <c r="P405" i="12" l="1"/>
  <c r="H404" i="12"/>
  <c r="F405" i="12" s="1"/>
  <c r="G405" i="12" l="1"/>
  <c r="Q405" i="12"/>
  <c r="O405" i="12" s="1"/>
  <c r="N405" i="12" s="1"/>
  <c r="X405" i="12"/>
  <c r="W405" i="12"/>
  <c r="AA405" i="12" l="1"/>
  <c r="AB405" i="12" s="1"/>
  <c r="V405" i="12"/>
  <c r="Y405" i="12"/>
  <c r="AC405" i="12" l="1"/>
  <c r="AD405" i="12" s="1"/>
  <c r="Z405" i="12"/>
  <c r="U405" i="12"/>
  <c r="T405" i="12" s="1"/>
  <c r="S405" i="12" s="1"/>
  <c r="AE405" i="12" l="1"/>
  <c r="M405" i="12" l="1"/>
  <c r="L405" i="12" s="1"/>
  <c r="K405" i="12" s="1"/>
  <c r="P406" i="12" l="1"/>
  <c r="H405" i="12"/>
  <c r="F406" i="12" s="1"/>
  <c r="Q406" i="12" l="1"/>
  <c r="O406" i="12" s="1"/>
  <c r="N406" i="12" s="1"/>
  <c r="W406" i="12"/>
  <c r="X406" i="12"/>
  <c r="G406" i="12"/>
  <c r="Y406" i="12" l="1"/>
  <c r="AA406" i="12"/>
  <c r="AB406" i="12" s="1"/>
  <c r="V406" i="12"/>
  <c r="U406" i="12" l="1"/>
  <c r="T406" i="12" s="1"/>
  <c r="Z406" i="12"/>
  <c r="AC406" i="12"/>
  <c r="AD406" i="12" s="1"/>
  <c r="S406" i="12" l="1"/>
  <c r="AE406" i="12"/>
  <c r="M406" i="12" l="1"/>
  <c r="L406" i="12" s="1"/>
  <c r="K406" i="12" s="1"/>
  <c r="H406" i="12" l="1"/>
  <c r="F407" i="12" s="1"/>
  <c r="P407" i="12"/>
  <c r="W407" i="12" l="1"/>
  <c r="X407" i="12"/>
  <c r="Q407" i="12"/>
  <c r="O407" i="12" s="1"/>
  <c r="N407" i="12" s="1"/>
  <c r="G407" i="12"/>
  <c r="AA407" i="12" l="1"/>
  <c r="AB407" i="12" s="1"/>
  <c r="Y407" i="12"/>
  <c r="V407" i="12"/>
  <c r="U407" i="12" l="1"/>
  <c r="T407" i="12" s="1"/>
  <c r="Z407" i="12"/>
  <c r="AC407" i="12"/>
  <c r="AD407" i="12" s="1"/>
  <c r="S407" i="12" l="1"/>
  <c r="AE407" i="12"/>
  <c r="M407" i="12" l="1"/>
  <c r="L407" i="12" s="1"/>
  <c r="K407" i="12" s="1"/>
  <c r="H407" i="12" l="1"/>
  <c r="F408" i="12" s="1"/>
  <c r="P408" i="12"/>
  <c r="Q408" i="12" l="1"/>
  <c r="O408" i="12" s="1"/>
  <c r="N408" i="12" s="1"/>
  <c r="G408" i="12"/>
  <c r="W408" i="12"/>
  <c r="X408" i="12"/>
  <c r="Y408" i="12" l="1"/>
  <c r="AA408" i="12"/>
  <c r="AB408" i="12" s="1"/>
  <c r="V408" i="12"/>
  <c r="U408" i="12" l="1"/>
  <c r="T408" i="12" s="1"/>
  <c r="AC408" i="12"/>
  <c r="AD408" i="12" s="1"/>
  <c r="Z408" i="12"/>
  <c r="S408" i="12" l="1"/>
  <c r="AE408" i="12"/>
  <c r="M408" i="12" l="1"/>
  <c r="L408" i="12" s="1"/>
  <c r="K408" i="12" s="1"/>
  <c r="P409" i="12" l="1"/>
  <c r="H408" i="12"/>
  <c r="F409" i="12" s="1"/>
  <c r="G409" i="12" l="1"/>
  <c r="W409" i="12"/>
  <c r="Q409" i="12"/>
  <c r="O409" i="12" s="1"/>
  <c r="N409" i="12" s="1"/>
  <c r="X409" i="12"/>
  <c r="AA409" i="12" l="1"/>
  <c r="AB409" i="12" s="1"/>
  <c r="V409" i="12"/>
  <c r="Y409" i="12"/>
  <c r="Z409" i="12" l="1"/>
  <c r="AC409" i="12"/>
  <c r="AD409" i="12" s="1"/>
  <c r="U409" i="12"/>
  <c r="T409" i="12" s="1"/>
  <c r="S409" i="12" l="1"/>
  <c r="AE409" i="12"/>
  <c r="M409" i="12" l="1"/>
  <c r="L409" i="12" s="1"/>
  <c r="K409" i="12" s="1"/>
  <c r="P410" i="12" l="1"/>
  <c r="H409" i="12"/>
  <c r="F410" i="12" s="1"/>
  <c r="G410" i="12" l="1"/>
  <c r="X410" i="12"/>
  <c r="W410" i="12"/>
  <c r="Q410" i="12"/>
  <c r="O410" i="12" s="1"/>
  <c r="N410" i="12" s="1"/>
  <c r="AA410" i="12" l="1"/>
  <c r="AB410" i="12" s="1"/>
  <c r="V410" i="12"/>
  <c r="Y410" i="12"/>
  <c r="AC410" i="12" l="1"/>
  <c r="AD410" i="12" s="1"/>
  <c r="Z410" i="12"/>
  <c r="U410" i="12"/>
  <c r="T410" i="12" s="1"/>
  <c r="S410" i="12" s="1"/>
  <c r="AE410" i="12" l="1"/>
  <c r="M410" i="12" l="1"/>
  <c r="L410" i="12" s="1"/>
  <c r="K410" i="12" s="1"/>
  <c r="H410" i="12" l="1"/>
  <c r="F411" i="12" s="1"/>
  <c r="P411" i="12"/>
  <c r="W411" i="12" l="1"/>
  <c r="G411" i="12"/>
  <c r="X411" i="12"/>
  <c r="Q411" i="12"/>
  <c r="O411" i="12" s="1"/>
  <c r="N411" i="12" s="1"/>
  <c r="V411" i="12" l="1"/>
  <c r="AA411" i="12"/>
  <c r="AB411" i="12" s="1"/>
  <c r="Y411" i="12"/>
  <c r="Z411" i="12" l="1"/>
  <c r="AC411" i="12"/>
  <c r="AD411" i="12" s="1"/>
  <c r="U411" i="12"/>
  <c r="T411" i="12" s="1"/>
  <c r="S411" i="12" l="1"/>
  <c r="AE411" i="12"/>
  <c r="M411" i="12" l="1"/>
  <c r="L411" i="12" s="1"/>
  <c r="K411" i="12" s="1"/>
  <c r="P412" i="12" l="1"/>
  <c r="H411" i="12"/>
  <c r="F412" i="12" s="1"/>
  <c r="W412" i="12" l="1"/>
  <c r="G412" i="12"/>
  <c r="X412" i="12"/>
  <c r="Q412" i="12"/>
  <c r="O412" i="12" s="1"/>
  <c r="N412" i="12" s="1"/>
  <c r="AA412" i="12" l="1"/>
  <c r="AB412" i="12" s="1"/>
  <c r="V412" i="12"/>
  <c r="Y412" i="12"/>
  <c r="U412" i="12" l="1"/>
  <c r="T412" i="12" s="1"/>
  <c r="AC412" i="12"/>
  <c r="AD412" i="12" s="1"/>
  <c r="Z412" i="12"/>
  <c r="S412" i="12" l="1"/>
  <c r="AE412" i="12"/>
  <c r="M412" i="12" l="1"/>
  <c r="L412" i="12" s="1"/>
  <c r="K412" i="12" s="1"/>
  <c r="H412" i="12" l="1"/>
  <c r="F413" i="12" s="1"/>
  <c r="P413" i="12"/>
  <c r="Q413" i="12" l="1"/>
  <c r="O413" i="12" s="1"/>
  <c r="N413" i="12" s="1"/>
  <c r="G413" i="12"/>
  <c r="X413" i="12"/>
  <c r="W413" i="12"/>
  <c r="AA413" i="12" l="1"/>
  <c r="AB413" i="12" s="1"/>
  <c r="V413" i="12"/>
  <c r="Y413" i="12"/>
  <c r="AC413" i="12" l="1"/>
  <c r="AD413" i="12" s="1"/>
  <c r="Z413" i="12"/>
  <c r="U413" i="12"/>
  <c r="T413" i="12" s="1"/>
  <c r="S413" i="12" l="1"/>
  <c r="AE413" i="12"/>
  <c r="M413" i="12" l="1"/>
  <c r="L413" i="12" s="1"/>
  <c r="K413" i="12" s="1"/>
  <c r="H413" i="12" l="1"/>
  <c r="F414" i="12" s="1"/>
  <c r="P414" i="12"/>
  <c r="G414" i="12" l="1"/>
  <c r="Q414" i="12"/>
  <c r="O414" i="12" s="1"/>
  <c r="N414" i="12" s="1"/>
  <c r="W414" i="12"/>
  <c r="X414" i="12"/>
  <c r="Y414" i="12" l="1"/>
  <c r="AA414" i="12"/>
  <c r="AB414" i="12" s="1"/>
  <c r="V414" i="12"/>
  <c r="U414" i="12" l="1"/>
  <c r="T414" i="12" s="1"/>
  <c r="Z414" i="12"/>
  <c r="AC414" i="12"/>
  <c r="AD414" i="12" s="1"/>
  <c r="S414" i="12" l="1"/>
  <c r="AE414" i="12"/>
  <c r="M414" i="12" l="1"/>
  <c r="L414" i="12" s="1"/>
  <c r="K414" i="12" s="1"/>
  <c r="H414" i="12" l="1"/>
  <c r="F415" i="12" s="1"/>
  <c r="P415" i="12"/>
  <c r="G415" i="12" l="1"/>
  <c r="W415" i="12"/>
  <c r="Q415" i="12"/>
  <c r="O415" i="12" s="1"/>
  <c r="N415" i="12" s="1"/>
  <c r="X415" i="12"/>
  <c r="V415" i="12" l="1"/>
  <c r="AA415" i="12"/>
  <c r="AB415" i="12" s="1"/>
  <c r="Y415" i="12"/>
  <c r="Z415" i="12" l="1"/>
  <c r="AC415" i="12"/>
  <c r="AD415" i="12" s="1"/>
  <c r="U415" i="12"/>
  <c r="T415" i="12" s="1"/>
  <c r="S415" i="12" l="1"/>
  <c r="AE415" i="12"/>
  <c r="M415" i="12" l="1"/>
  <c r="L415" i="12" s="1"/>
  <c r="K415" i="12" s="1"/>
  <c r="H415" i="12" l="1"/>
  <c r="F416" i="12" s="1"/>
  <c r="P416" i="12"/>
  <c r="X416" i="12" l="1"/>
  <c r="G416" i="12"/>
  <c r="W416" i="12"/>
  <c r="Q416" i="12"/>
  <c r="O416" i="12" s="1"/>
  <c r="N416" i="12" s="1"/>
  <c r="Y416" i="12" l="1"/>
  <c r="V416" i="12"/>
  <c r="AA416" i="12"/>
  <c r="AB416" i="12" s="1"/>
  <c r="U416" i="12" l="1"/>
  <c r="T416" i="12" s="1"/>
  <c r="Z416" i="12"/>
  <c r="AC416" i="12"/>
  <c r="AD416" i="12" s="1"/>
  <c r="S416" i="12" l="1"/>
  <c r="AE416" i="12"/>
  <c r="M416" i="12" l="1"/>
  <c r="L416" i="12" s="1"/>
  <c r="K416" i="12" s="1"/>
  <c r="P417" i="12" l="1"/>
  <c r="H416" i="12"/>
  <c r="F417" i="12" s="1"/>
  <c r="G417" i="12" l="1"/>
  <c r="W417" i="12"/>
  <c r="X417" i="12"/>
  <c r="Q417" i="12"/>
  <c r="O417" i="12" s="1"/>
  <c r="N417" i="12" s="1"/>
  <c r="Y417" i="12" l="1"/>
  <c r="AA417" i="12"/>
  <c r="AB417" i="12" s="1"/>
  <c r="V417" i="12"/>
  <c r="U417" i="12" l="1"/>
  <c r="T417" i="12" s="1"/>
  <c r="AC417" i="12"/>
  <c r="AD417" i="12" s="1"/>
  <c r="Z417" i="12"/>
  <c r="S417" i="12" l="1"/>
  <c r="AE417" i="12"/>
  <c r="M417" i="12" l="1"/>
  <c r="L417" i="12" s="1"/>
  <c r="K417" i="12" s="1"/>
  <c r="P418" i="12" l="1"/>
  <c r="H417" i="12"/>
  <c r="F418" i="12" s="1"/>
  <c r="G418" i="12" l="1"/>
  <c r="Q418" i="12"/>
  <c r="O418" i="12" s="1"/>
  <c r="N418" i="12" s="1"/>
  <c r="X418" i="12"/>
  <c r="W418" i="12"/>
  <c r="V418" i="12" l="1"/>
  <c r="AA418" i="12"/>
  <c r="AB418" i="12" s="1"/>
  <c r="Y418" i="12"/>
  <c r="AC418" i="12" l="1"/>
  <c r="AD418" i="12" s="1"/>
  <c r="Z418" i="12"/>
  <c r="U418" i="12"/>
  <c r="T418" i="12" s="1"/>
  <c r="S418" i="12" s="1"/>
  <c r="AE418" i="12" l="1"/>
  <c r="M418" i="12" l="1"/>
  <c r="L418" i="12" s="1"/>
  <c r="K418" i="12" s="1"/>
  <c r="P419" i="12" l="1"/>
  <c r="H418" i="12"/>
  <c r="F419" i="12" s="1"/>
  <c r="Q419" i="12" l="1"/>
  <c r="O419" i="12" s="1"/>
  <c r="N419" i="12" s="1"/>
  <c r="G419" i="12"/>
  <c r="W419" i="12"/>
  <c r="X419" i="12"/>
  <c r="AA419" i="12" l="1"/>
  <c r="AB419" i="12" s="1"/>
  <c r="V419" i="12"/>
  <c r="Y419" i="12"/>
  <c r="Z419" i="12" l="1"/>
  <c r="AC419" i="12"/>
  <c r="AD419" i="12" s="1"/>
  <c r="U419" i="12"/>
  <c r="T419" i="12" s="1"/>
  <c r="S419" i="12" l="1"/>
  <c r="AE419" i="12"/>
  <c r="M419" i="12" l="1"/>
  <c r="L419" i="12" s="1"/>
  <c r="K419" i="12" s="1"/>
  <c r="H419" i="12" l="1"/>
  <c r="F420" i="12" s="1"/>
  <c r="P420" i="12"/>
  <c r="Q420" i="12" l="1"/>
  <c r="O420" i="12" s="1"/>
  <c r="N420" i="12" s="1"/>
  <c r="W420" i="12"/>
  <c r="X420" i="12"/>
  <c r="G420" i="12"/>
  <c r="Y420" i="12" l="1"/>
  <c r="AA420" i="12"/>
  <c r="AB420" i="12" s="1"/>
  <c r="V420" i="12"/>
  <c r="U420" i="12" l="1"/>
  <c r="T420" i="12" s="1"/>
  <c r="Z420" i="12"/>
  <c r="AC420" i="12"/>
  <c r="AD420" i="12" s="1"/>
  <c r="S420" i="12" l="1"/>
  <c r="AE420" i="12"/>
  <c r="M420" i="12" l="1"/>
  <c r="L420" i="12" s="1"/>
  <c r="K420" i="12" s="1"/>
  <c r="H420" i="12" l="1"/>
  <c r="F421" i="12" s="1"/>
  <c r="P421" i="12"/>
  <c r="Q421" i="12" l="1"/>
  <c r="O421" i="12" s="1"/>
  <c r="N421" i="12" s="1"/>
  <c r="W421" i="12"/>
  <c r="X421" i="12"/>
  <c r="G421" i="12"/>
  <c r="V421" i="12" l="1"/>
  <c r="AA421" i="12"/>
  <c r="AB421" i="12" s="1"/>
  <c r="Y421" i="12"/>
  <c r="AC421" i="12" l="1"/>
  <c r="AD421" i="12" s="1"/>
  <c r="Z421" i="12"/>
  <c r="U421" i="12"/>
  <c r="T421" i="12" s="1"/>
  <c r="S421" i="12" s="1"/>
  <c r="AE421" i="12" l="1"/>
  <c r="M421" i="12" l="1"/>
  <c r="L421" i="12" s="1"/>
  <c r="K421" i="12" s="1"/>
  <c r="P422" i="12" l="1"/>
  <c r="H421" i="12"/>
  <c r="F422" i="12" s="1"/>
  <c r="W422" i="12" l="1"/>
  <c r="Q422" i="12"/>
  <c r="O422" i="12" s="1"/>
  <c r="N422" i="12" s="1"/>
  <c r="X422" i="12"/>
  <c r="G422" i="12"/>
  <c r="V422" i="12" l="1"/>
  <c r="Y422" i="12"/>
  <c r="AA422" i="12"/>
  <c r="AB422" i="12" s="1"/>
  <c r="AC422" i="12" l="1"/>
  <c r="AD422" i="12" s="1"/>
  <c r="Z422" i="12"/>
  <c r="U422" i="12"/>
  <c r="T422" i="12" s="1"/>
  <c r="S422" i="12" l="1"/>
  <c r="AE422" i="12"/>
  <c r="M422" i="12" l="1"/>
  <c r="L422" i="12" s="1"/>
  <c r="K422" i="12" s="1"/>
  <c r="H422" i="12" l="1"/>
  <c r="F423" i="12" s="1"/>
  <c r="P423" i="12"/>
  <c r="Q423" i="12" l="1"/>
  <c r="O423" i="12" s="1"/>
  <c r="N423" i="12" s="1"/>
  <c r="W423" i="12"/>
  <c r="G423" i="12"/>
  <c r="X423" i="12"/>
  <c r="Y423" i="12" l="1"/>
  <c r="AA423" i="12"/>
  <c r="AB423" i="12" s="1"/>
  <c r="V423" i="12"/>
  <c r="U423" i="12" l="1"/>
  <c r="T423" i="12" s="1"/>
  <c r="Z423" i="12"/>
  <c r="AC423" i="12"/>
  <c r="AD423" i="12" s="1"/>
  <c r="S423" i="12" l="1"/>
  <c r="AE423" i="12"/>
  <c r="M423" i="12" l="1"/>
  <c r="L423" i="12" s="1"/>
  <c r="K423" i="12" s="1"/>
  <c r="H423" i="12" l="1"/>
  <c r="F424" i="12" s="1"/>
  <c r="P424" i="12"/>
  <c r="W424" i="12" l="1"/>
  <c r="G424" i="12"/>
  <c r="Q424" i="12"/>
  <c r="O424" i="12" s="1"/>
  <c r="N424" i="12" s="1"/>
  <c r="X424" i="12"/>
  <c r="AA424" i="12" l="1"/>
  <c r="AB424" i="12" s="1"/>
  <c r="Y424" i="12"/>
  <c r="V424" i="12"/>
  <c r="Z424" i="12" l="1"/>
  <c r="AC424" i="12"/>
  <c r="AD424" i="12" s="1"/>
  <c r="U424" i="12"/>
  <c r="T424" i="12" s="1"/>
  <c r="S424" i="12" l="1"/>
  <c r="AE424" i="12"/>
  <c r="M424" i="12" l="1"/>
  <c r="L424" i="12" s="1"/>
  <c r="K424" i="12" s="1"/>
  <c r="H424" i="12" l="1"/>
  <c r="F425" i="12" s="1"/>
  <c r="P425" i="12"/>
  <c r="X425" i="12" l="1"/>
  <c r="W425" i="12"/>
  <c r="Q425" i="12"/>
  <c r="O425" i="12" s="1"/>
  <c r="N425" i="12" s="1"/>
  <c r="G425" i="12"/>
  <c r="V425" i="12" l="1"/>
  <c r="Y425" i="12"/>
  <c r="AA425" i="12"/>
  <c r="AB425" i="12" s="1"/>
  <c r="U425" i="12" l="1"/>
  <c r="T425" i="12" s="1"/>
  <c r="AC425" i="12"/>
  <c r="AD425" i="12" s="1"/>
  <c r="Z425" i="12"/>
  <c r="S425" i="12" l="1"/>
  <c r="AE425" i="12"/>
  <c r="M425" i="12" l="1"/>
  <c r="L425" i="12" s="1"/>
  <c r="K425" i="12" s="1"/>
  <c r="P426" i="12" l="1"/>
  <c r="H425" i="12"/>
  <c r="F426" i="12" s="1"/>
  <c r="G426" i="12" l="1"/>
  <c r="Q426" i="12"/>
  <c r="O426" i="12" s="1"/>
  <c r="N426" i="12" s="1"/>
  <c r="W426" i="12"/>
  <c r="X426" i="12"/>
  <c r="AA426" i="12" l="1"/>
  <c r="AB426" i="12" s="1"/>
  <c r="Y426" i="12"/>
  <c r="V426" i="12"/>
  <c r="U426" i="12" l="1"/>
  <c r="T426" i="12" s="1"/>
  <c r="AC426" i="12"/>
  <c r="AD426" i="12" s="1"/>
  <c r="Z426" i="12"/>
  <c r="S426" i="12" l="1"/>
  <c r="AE426" i="12"/>
  <c r="M426" i="12" l="1"/>
  <c r="L426" i="12" s="1"/>
  <c r="K426" i="12" s="1"/>
  <c r="H426" i="12" l="1"/>
  <c r="F427" i="12" s="1"/>
  <c r="P427" i="12"/>
  <c r="W427" i="12" l="1"/>
  <c r="X427" i="12"/>
  <c r="Q427" i="12"/>
  <c r="O427" i="12" s="1"/>
  <c r="N427" i="12" s="1"/>
  <c r="G427" i="12"/>
  <c r="AA427" i="12" l="1"/>
  <c r="AB427" i="12" s="1"/>
  <c r="V427" i="12"/>
  <c r="Y427" i="12"/>
  <c r="Z427" i="12" l="1"/>
  <c r="AC427" i="12"/>
  <c r="AD427" i="12" s="1"/>
  <c r="U427" i="12"/>
  <c r="T427" i="12" s="1"/>
  <c r="S427" i="12" l="1"/>
  <c r="AE427" i="12"/>
  <c r="M427" i="12" l="1"/>
  <c r="L427" i="12" s="1"/>
  <c r="K427" i="12" s="1"/>
  <c r="H427" i="12" l="1"/>
  <c r="F428" i="12" s="1"/>
  <c r="P428" i="12"/>
  <c r="G428" i="12" l="1"/>
  <c r="W428" i="12"/>
  <c r="Q428" i="12"/>
  <c r="O428" i="12" s="1"/>
  <c r="N428" i="12" s="1"/>
  <c r="X428" i="12"/>
  <c r="AA428" i="12" l="1"/>
  <c r="AB428" i="12" s="1"/>
  <c r="Y428" i="12"/>
  <c r="V428" i="12"/>
  <c r="U428" i="12" l="1"/>
  <c r="T428" i="12" s="1"/>
  <c r="AC428" i="12"/>
  <c r="AD428" i="12" s="1"/>
  <c r="Z428" i="12"/>
  <c r="S428" i="12" l="1"/>
  <c r="AE428" i="12"/>
  <c r="M428" i="12" l="1"/>
  <c r="L428" i="12" s="1"/>
  <c r="K428" i="12" s="1"/>
  <c r="P429" i="12" l="1"/>
  <c r="H428" i="12"/>
  <c r="F429" i="12" s="1"/>
  <c r="G429" i="12" l="1"/>
  <c r="Q429" i="12"/>
  <c r="O429" i="12" s="1"/>
  <c r="N429" i="12" s="1"/>
  <c r="X429" i="12"/>
  <c r="W429" i="12"/>
  <c r="Y429" i="12" l="1"/>
  <c r="AA429" i="12"/>
  <c r="AB429" i="12" s="1"/>
  <c r="V429" i="12"/>
  <c r="U429" i="12" l="1"/>
  <c r="T429" i="12" s="1"/>
  <c r="Z429" i="12"/>
  <c r="AC429" i="12"/>
  <c r="AD429" i="12" s="1"/>
  <c r="S429" i="12" l="1"/>
  <c r="AE429" i="12"/>
  <c r="M429" i="12" l="1"/>
  <c r="L429" i="12" s="1"/>
  <c r="K429" i="12" s="1"/>
  <c r="H429" i="12" l="1"/>
  <c r="F430" i="12" s="1"/>
  <c r="P430" i="12"/>
  <c r="Q430" i="12" l="1"/>
  <c r="O430" i="12" s="1"/>
  <c r="N430" i="12" s="1"/>
  <c r="W430" i="12"/>
  <c r="G430" i="12"/>
  <c r="X430" i="12"/>
  <c r="AA430" i="12" l="1"/>
  <c r="AB430" i="12" s="1"/>
  <c r="V430" i="12"/>
  <c r="Y430" i="12"/>
  <c r="AC430" i="12" l="1"/>
  <c r="AD430" i="12" s="1"/>
  <c r="Z430" i="12"/>
  <c r="U430" i="12"/>
  <c r="T430" i="12" s="1"/>
  <c r="S430" i="12" s="1"/>
  <c r="AE430" i="12" l="1"/>
  <c r="M430" i="12" l="1"/>
  <c r="L430" i="12" s="1"/>
  <c r="K430" i="12" s="1"/>
  <c r="H430" i="12" l="1"/>
  <c r="F431" i="12" s="1"/>
  <c r="P431" i="12"/>
  <c r="X431" i="12" l="1"/>
  <c r="W431" i="12"/>
  <c r="Q431" i="12"/>
  <c r="O431" i="12" s="1"/>
  <c r="N431" i="12" s="1"/>
  <c r="G431" i="12"/>
  <c r="V431" i="12" l="1"/>
  <c r="Y431" i="12"/>
  <c r="AA431" i="12"/>
  <c r="AB431" i="12" s="1"/>
  <c r="U431" i="12" l="1"/>
  <c r="T431" i="12" s="1"/>
  <c r="Z431" i="12"/>
  <c r="AC431" i="12"/>
  <c r="AD431" i="12" s="1"/>
  <c r="S431" i="12" l="1"/>
  <c r="AE431" i="12"/>
  <c r="M431" i="12" l="1"/>
  <c r="L431" i="12" s="1"/>
  <c r="K431" i="12" s="1"/>
  <c r="H431" i="12" l="1"/>
  <c r="F432" i="12" s="1"/>
  <c r="P432" i="12"/>
  <c r="X432" i="12" l="1"/>
  <c r="G432" i="12"/>
  <c r="W432" i="12"/>
  <c r="Q432" i="12"/>
  <c r="O432" i="12" s="1"/>
  <c r="N432" i="12" s="1"/>
  <c r="V432" i="12" l="1"/>
  <c r="AA432" i="12"/>
  <c r="AB432" i="12" s="1"/>
  <c r="Y432" i="12"/>
  <c r="AC432" i="12" l="1"/>
  <c r="AD432" i="12" s="1"/>
  <c r="Z432" i="12"/>
  <c r="U432" i="12"/>
  <c r="T432" i="12" s="1"/>
  <c r="S432" i="12" l="1"/>
  <c r="AE432" i="12"/>
  <c r="M432" i="12" l="1"/>
  <c r="L432" i="12" s="1"/>
  <c r="K432" i="12" s="1"/>
  <c r="H432" i="12" l="1"/>
  <c r="F433" i="12" s="1"/>
  <c r="P433" i="12"/>
  <c r="X433" i="12" l="1"/>
  <c r="G433" i="12"/>
  <c r="Q433" i="12"/>
  <c r="O433" i="12" s="1"/>
  <c r="N433" i="12" s="1"/>
  <c r="W433" i="12"/>
  <c r="AA433" i="12" l="1"/>
  <c r="AB433" i="12" s="1"/>
  <c r="Y433" i="12"/>
  <c r="V433" i="12"/>
  <c r="U433" i="12" l="1"/>
  <c r="T433" i="12" s="1"/>
  <c r="Z433" i="12"/>
  <c r="AC433" i="12"/>
  <c r="AD433" i="12" s="1"/>
  <c r="S433" i="12" l="1"/>
  <c r="AE433" i="12"/>
  <c r="M433" i="12" l="1"/>
  <c r="L433" i="12" s="1"/>
  <c r="K433" i="12" s="1"/>
  <c r="P434" i="12" l="1"/>
  <c r="H433" i="12"/>
  <c r="F434" i="12" s="1"/>
  <c r="W434" i="12" l="1"/>
  <c r="Q434" i="12"/>
  <c r="O434" i="12" s="1"/>
  <c r="N434" i="12" s="1"/>
  <c r="G434" i="12"/>
  <c r="X434" i="12"/>
  <c r="AA434" i="12" l="1"/>
  <c r="AB434" i="12" s="1"/>
  <c r="Y434" i="12"/>
  <c r="V434" i="12"/>
  <c r="U434" i="12" l="1"/>
  <c r="T434" i="12" s="1"/>
  <c r="Z434" i="12"/>
  <c r="AC434" i="12"/>
  <c r="AD434" i="12" s="1"/>
  <c r="S434" i="12" l="1"/>
  <c r="AE434" i="12"/>
  <c r="M434" i="12" l="1"/>
  <c r="L434" i="12" s="1"/>
  <c r="K434" i="12" s="1"/>
  <c r="P435" i="12" l="1"/>
  <c r="H434" i="12"/>
  <c r="F435" i="12" s="1"/>
  <c r="Q435" i="12" l="1"/>
  <c r="O435" i="12" s="1"/>
  <c r="N435" i="12" s="1"/>
  <c r="G435" i="12"/>
  <c r="X435" i="12"/>
  <c r="W435" i="12"/>
  <c r="AA435" i="12" l="1"/>
  <c r="AB435" i="12" s="1"/>
  <c r="Y435" i="12"/>
  <c r="V435" i="12"/>
  <c r="U435" i="12" l="1"/>
  <c r="T435" i="12" s="1"/>
  <c r="Z435" i="12"/>
  <c r="AC435" i="12"/>
  <c r="AD435" i="12" s="1"/>
  <c r="S435" i="12" l="1"/>
  <c r="AE435" i="12"/>
  <c r="M435" i="12" l="1"/>
  <c r="L435" i="12" s="1"/>
  <c r="K435" i="12" s="1"/>
  <c r="P436" i="12" l="1"/>
  <c r="H435" i="12"/>
  <c r="F436" i="12" s="1"/>
  <c r="G436" i="12" l="1"/>
  <c r="X436" i="12"/>
  <c r="Q436" i="12"/>
  <c r="O436" i="12" s="1"/>
  <c r="N436" i="12" s="1"/>
  <c r="W436" i="12"/>
  <c r="AA436" i="12" l="1"/>
  <c r="AB436" i="12" s="1"/>
  <c r="V436" i="12"/>
  <c r="Y436" i="12"/>
  <c r="Z436" i="12" l="1"/>
  <c r="AC436" i="12"/>
  <c r="AD436" i="12" s="1"/>
  <c r="U436" i="12"/>
  <c r="T436" i="12" s="1"/>
  <c r="S436" i="12" l="1"/>
  <c r="AE436" i="12"/>
  <c r="M436" i="12" l="1"/>
  <c r="L436" i="12" s="1"/>
  <c r="K436" i="12" s="1"/>
  <c r="P437" i="12" l="1"/>
  <c r="H436" i="12"/>
  <c r="F437" i="12" s="1"/>
  <c r="W437" i="12" l="1"/>
  <c r="X437" i="12"/>
  <c r="G437" i="12"/>
  <c r="Q437" i="12"/>
  <c r="O437" i="12" s="1"/>
  <c r="N437" i="12" s="1"/>
  <c r="Y437" i="12" l="1"/>
  <c r="V437" i="12"/>
  <c r="AA437" i="12"/>
  <c r="AB437" i="12" s="1"/>
  <c r="U437" i="12" l="1"/>
  <c r="T437" i="12" s="1"/>
  <c r="Z437" i="12"/>
  <c r="AC437" i="12"/>
  <c r="AD437" i="12" s="1"/>
  <c r="S437" i="12" l="1"/>
  <c r="AE437" i="12"/>
  <c r="M437" i="12" l="1"/>
  <c r="L437" i="12" s="1"/>
  <c r="K437" i="12" s="1"/>
  <c r="P438" i="12" l="1"/>
  <c r="H437" i="12"/>
  <c r="F438" i="12" s="1"/>
  <c r="G438" i="12" l="1"/>
  <c r="X438" i="12"/>
  <c r="Q438" i="12"/>
  <c r="O438" i="12" s="1"/>
  <c r="N438" i="12" s="1"/>
  <c r="W438" i="12"/>
  <c r="Y438" i="12" l="1"/>
  <c r="V438" i="12"/>
  <c r="AA438" i="12"/>
  <c r="AB438" i="12" s="1"/>
  <c r="U438" i="12" l="1"/>
  <c r="T438" i="12" s="1"/>
  <c r="AC438" i="12"/>
  <c r="AD438" i="12" s="1"/>
  <c r="Z438" i="12"/>
  <c r="S438" i="12" l="1"/>
  <c r="AE438" i="12"/>
  <c r="M438" i="12" l="1"/>
  <c r="L438" i="12" s="1"/>
  <c r="K438" i="12" s="1"/>
  <c r="H438" i="12" l="1"/>
  <c r="F439" i="12" s="1"/>
  <c r="P439" i="12"/>
  <c r="G439" i="12" l="1"/>
  <c r="W439" i="12"/>
  <c r="X439" i="12"/>
  <c r="Q439" i="12"/>
  <c r="O439" i="12" s="1"/>
  <c r="N439" i="12" s="1"/>
  <c r="V439" i="12" l="1"/>
  <c r="AA439" i="12"/>
  <c r="AB439" i="12" s="1"/>
  <c r="Y439" i="12"/>
  <c r="Z439" i="12" l="1"/>
  <c r="AC439" i="12"/>
  <c r="AD439" i="12" s="1"/>
  <c r="U439" i="12"/>
  <c r="T439" i="12" s="1"/>
  <c r="S439" i="12" l="1"/>
  <c r="AE439" i="12"/>
  <c r="M439" i="12" l="1"/>
  <c r="L439" i="12" s="1"/>
  <c r="K439" i="12" s="1"/>
  <c r="P440" i="12" l="1"/>
  <c r="H439" i="12"/>
  <c r="F440" i="12" s="1"/>
  <c r="G440" i="12" l="1"/>
  <c r="W440" i="12"/>
  <c r="X440" i="12"/>
  <c r="Q440" i="12"/>
  <c r="O440" i="12" s="1"/>
  <c r="N440" i="12" s="1"/>
  <c r="AA440" i="12" l="1"/>
  <c r="AB440" i="12" s="1"/>
  <c r="Y440" i="12"/>
  <c r="V440" i="12"/>
  <c r="U440" i="12" l="1"/>
  <c r="T440" i="12" s="1"/>
  <c r="AC440" i="12"/>
  <c r="AD440" i="12" s="1"/>
  <c r="Z440" i="12"/>
  <c r="S440" i="12" l="1"/>
  <c r="AE440" i="12"/>
  <c r="M440" i="12" l="1"/>
  <c r="L440" i="12" s="1"/>
  <c r="K440" i="12" s="1"/>
  <c r="H440" i="12" l="1"/>
  <c r="F441" i="12" s="1"/>
  <c r="P441" i="12"/>
  <c r="G441" i="12" l="1"/>
  <c r="W441" i="12"/>
  <c r="Q441" i="12"/>
  <c r="O441" i="12" s="1"/>
  <c r="N441" i="12" s="1"/>
  <c r="X441" i="12"/>
  <c r="AA441" i="12" l="1"/>
  <c r="AB441" i="12" s="1"/>
  <c r="Y441" i="12"/>
  <c r="V441" i="12"/>
  <c r="U441" i="12" l="1"/>
  <c r="T441" i="12" s="1"/>
  <c r="AC441" i="12"/>
  <c r="AD441" i="12" s="1"/>
  <c r="Z441" i="12"/>
  <c r="S441" i="12" l="1"/>
  <c r="AE441" i="12"/>
  <c r="M441" i="12" l="1"/>
  <c r="L441" i="12" s="1"/>
  <c r="K441" i="12" s="1"/>
  <c r="H441" i="12" l="1"/>
  <c r="F442" i="12" s="1"/>
  <c r="P442" i="12"/>
  <c r="G442" i="12" l="1"/>
  <c r="X442" i="12"/>
  <c r="W442" i="12"/>
  <c r="Q442" i="12"/>
  <c r="O442" i="12" s="1"/>
  <c r="N442" i="12" s="1"/>
  <c r="Y442" i="12" l="1"/>
  <c r="AA442" i="12"/>
  <c r="AB442" i="12" s="1"/>
  <c r="V442" i="12"/>
  <c r="U442" i="12" l="1"/>
  <c r="T442" i="12" s="1"/>
  <c r="Z442" i="12"/>
  <c r="AC442" i="12"/>
  <c r="AD442" i="12" s="1"/>
  <c r="S442" i="12" l="1"/>
  <c r="AE442" i="12"/>
  <c r="M442" i="12" l="1"/>
  <c r="L442" i="12" s="1"/>
  <c r="K442" i="12" s="1"/>
  <c r="H442" i="12" l="1"/>
  <c r="F443" i="12" s="1"/>
  <c r="P443" i="12"/>
  <c r="X443" i="12" l="1"/>
  <c r="Q443" i="12"/>
  <c r="O443" i="12" s="1"/>
  <c r="N443" i="12" s="1"/>
  <c r="W443" i="12"/>
  <c r="G443" i="12"/>
  <c r="V443" i="12" l="1"/>
  <c r="Y443" i="12"/>
  <c r="AA443" i="12"/>
  <c r="AB443" i="12" s="1"/>
  <c r="U443" i="12" l="1"/>
  <c r="T443" i="12" s="1"/>
  <c r="AC443" i="12"/>
  <c r="AD443" i="12" s="1"/>
  <c r="Z443" i="12"/>
  <c r="S443" i="12" l="1"/>
  <c r="AE443" i="12"/>
  <c r="M443" i="12" l="1"/>
  <c r="L443" i="12" s="1"/>
  <c r="K443" i="12" s="1"/>
  <c r="P444" i="12" l="1"/>
  <c r="H443" i="12"/>
  <c r="F444" i="12" s="1"/>
  <c r="X444" i="12" l="1"/>
  <c r="Q444" i="12"/>
  <c r="O444" i="12" s="1"/>
  <c r="N444" i="12" s="1"/>
  <c r="W444" i="12"/>
  <c r="G444" i="12"/>
  <c r="V444" i="12" l="1"/>
  <c r="Y444" i="12"/>
  <c r="AA444" i="12"/>
  <c r="AB444" i="12" s="1"/>
  <c r="Z444" i="12" l="1"/>
  <c r="AC444" i="12"/>
  <c r="AD444" i="12" s="1"/>
  <c r="U444" i="12"/>
  <c r="T444" i="12" s="1"/>
  <c r="S444" i="12" l="1"/>
  <c r="AE444" i="12"/>
  <c r="M444" i="12" l="1"/>
  <c r="L444" i="12" s="1"/>
  <c r="K444" i="12" s="1"/>
  <c r="H444" i="12" l="1"/>
  <c r="F445" i="12" s="1"/>
  <c r="P445" i="12"/>
  <c r="X445" i="12" l="1"/>
  <c r="G445" i="12"/>
  <c r="Q445" i="12"/>
  <c r="O445" i="12" s="1"/>
  <c r="N445" i="12" s="1"/>
  <c r="W445" i="12"/>
  <c r="V445" i="12" l="1"/>
  <c r="AA445" i="12"/>
  <c r="AB445" i="12" s="1"/>
  <c r="Y445" i="12"/>
  <c r="AC445" i="12" l="1"/>
  <c r="AD445" i="12" s="1"/>
  <c r="Z445" i="12"/>
  <c r="U445" i="12"/>
  <c r="T445" i="12" s="1"/>
  <c r="S445" i="12" l="1"/>
  <c r="AE445" i="12"/>
  <c r="M445" i="12" l="1"/>
  <c r="L445" i="12" s="1"/>
  <c r="K445" i="12" s="1"/>
  <c r="H445" i="12" l="1"/>
  <c r="F446" i="12" s="1"/>
  <c r="P446" i="12"/>
  <c r="W446" i="12" l="1"/>
  <c r="X446" i="12"/>
  <c r="Q446" i="12"/>
  <c r="O446" i="12" s="1"/>
  <c r="N446" i="12" s="1"/>
  <c r="G446" i="12"/>
  <c r="AA446" i="12" l="1"/>
  <c r="AB446" i="12" s="1"/>
  <c r="V446" i="12"/>
  <c r="Y446" i="12"/>
  <c r="AC446" i="12" l="1"/>
  <c r="AD446" i="12" s="1"/>
  <c r="Z446" i="12"/>
  <c r="U446" i="12"/>
  <c r="T446" i="12" s="1"/>
  <c r="S446" i="12" s="1"/>
  <c r="AE446" i="12" l="1"/>
  <c r="M446" i="12" l="1"/>
  <c r="L446" i="12" s="1"/>
  <c r="K446" i="12" s="1"/>
  <c r="P447" i="12" l="1"/>
  <c r="H446" i="12"/>
  <c r="F447" i="12" s="1"/>
  <c r="W447" i="12" l="1"/>
  <c r="G447" i="12"/>
  <c r="X447" i="12"/>
  <c r="Q447" i="12"/>
  <c r="O447" i="12" s="1"/>
  <c r="N447" i="12" s="1"/>
  <c r="Y447" i="12" l="1"/>
  <c r="V447" i="12"/>
  <c r="AA447" i="12"/>
  <c r="AB447" i="12" s="1"/>
  <c r="U447" i="12" l="1"/>
  <c r="T447" i="12" s="1"/>
  <c r="Z447" i="12"/>
  <c r="AC447" i="12"/>
  <c r="AD447" i="12" s="1"/>
  <c r="S447" i="12" l="1"/>
  <c r="AE447" i="12"/>
  <c r="M447" i="12" l="1"/>
  <c r="L447" i="12" s="1"/>
  <c r="K447" i="12" s="1"/>
  <c r="P448" i="12" l="1"/>
  <c r="H447" i="12"/>
  <c r="F448" i="12" s="1"/>
  <c r="Q448" i="12" l="1"/>
  <c r="O448" i="12" s="1"/>
  <c r="N448" i="12" s="1"/>
  <c r="X448" i="12"/>
  <c r="G448" i="12"/>
  <c r="W448" i="12"/>
  <c r="AA448" i="12" l="1"/>
  <c r="AB448" i="12" s="1"/>
  <c r="Y448" i="12"/>
  <c r="V448" i="12"/>
  <c r="U448" i="12" l="1"/>
  <c r="T448" i="12" s="1"/>
  <c r="AC448" i="12"/>
  <c r="AD448" i="12" s="1"/>
  <c r="Z448" i="12"/>
  <c r="S448" i="12" l="1"/>
  <c r="AE448" i="12"/>
  <c r="M448" i="12" l="1"/>
  <c r="L448" i="12" s="1"/>
  <c r="K448" i="12" s="1"/>
  <c r="H448" i="12" l="1"/>
  <c r="F449" i="12" s="1"/>
  <c r="P449" i="12"/>
  <c r="X449" i="12" l="1"/>
  <c r="G449" i="12"/>
  <c r="W449" i="12"/>
  <c r="Q449" i="12"/>
  <c r="O449" i="12" s="1"/>
  <c r="N449" i="12" s="1"/>
  <c r="Y449" i="12" l="1"/>
  <c r="AA449" i="12"/>
  <c r="AB449" i="12" s="1"/>
  <c r="V449" i="12"/>
  <c r="U449" i="12" l="1"/>
  <c r="T449" i="12" s="1"/>
  <c r="AC449" i="12"/>
  <c r="AD449" i="12" s="1"/>
  <c r="Z449" i="12"/>
  <c r="S449" i="12" l="1"/>
  <c r="AE449" i="12"/>
  <c r="M449" i="12" l="1"/>
  <c r="L449" i="12" s="1"/>
  <c r="K449" i="12" s="1"/>
  <c r="H449" i="12" l="1"/>
  <c r="F450" i="12" s="1"/>
  <c r="P450" i="12"/>
  <c r="G450" i="12" l="1"/>
  <c r="Q450" i="12"/>
  <c r="O450" i="12" s="1"/>
  <c r="N450" i="12" s="1"/>
  <c r="W450" i="12"/>
  <c r="X450" i="12"/>
  <c r="Y450" i="12" l="1"/>
  <c r="AA450" i="12"/>
  <c r="AB450" i="12" s="1"/>
  <c r="V450" i="12"/>
  <c r="U450" i="12" l="1"/>
  <c r="T450" i="12" s="1"/>
  <c r="AC450" i="12"/>
  <c r="AD450" i="12" s="1"/>
  <c r="Z450" i="12"/>
  <c r="S450" i="12" l="1"/>
  <c r="AE450" i="12"/>
  <c r="M450" i="12" l="1"/>
  <c r="L450" i="12" s="1"/>
  <c r="K450" i="12" s="1"/>
  <c r="P451" i="12" l="1"/>
  <c r="H450" i="12"/>
  <c r="F451" i="12" s="1"/>
  <c r="W451" i="12" l="1"/>
  <c r="G451" i="12"/>
  <c r="Q451" i="12"/>
  <c r="O451" i="12" s="1"/>
  <c r="N451" i="12" s="1"/>
  <c r="X451" i="12"/>
  <c r="V451" i="12" l="1"/>
  <c r="AA451" i="12"/>
  <c r="AB451" i="12" s="1"/>
  <c r="Y451" i="12"/>
  <c r="Z451" i="12" l="1"/>
  <c r="AC451" i="12"/>
  <c r="AD451" i="12" s="1"/>
  <c r="U451" i="12"/>
  <c r="T451" i="12" s="1"/>
  <c r="S451" i="12" l="1"/>
  <c r="AE451" i="12"/>
  <c r="M451" i="12" l="1"/>
  <c r="L451" i="12" s="1"/>
  <c r="K451" i="12" s="1"/>
  <c r="P452" i="12" l="1"/>
  <c r="H451" i="12"/>
  <c r="F452" i="12" s="1"/>
  <c r="G452" i="12" l="1"/>
  <c r="Q452" i="12"/>
  <c r="O452" i="12" s="1"/>
  <c r="N452" i="12" s="1"/>
  <c r="W452" i="12"/>
  <c r="X452" i="12"/>
  <c r="Y452" i="12" l="1"/>
  <c r="AA452" i="12"/>
  <c r="AB452" i="12" s="1"/>
  <c r="V452" i="12"/>
  <c r="U452" i="12" l="1"/>
  <c r="T452" i="12" s="1"/>
  <c r="Z452" i="12"/>
  <c r="AC452" i="12"/>
  <c r="AD452" i="12" s="1"/>
  <c r="S452" i="12" l="1"/>
  <c r="AE452" i="12"/>
  <c r="M452" i="12" l="1"/>
  <c r="L452" i="12" s="1"/>
  <c r="K452" i="12" s="1"/>
  <c r="H452" i="12" l="1"/>
  <c r="F453" i="12" s="1"/>
  <c r="P453" i="12"/>
  <c r="G453" i="12" l="1"/>
  <c r="X453" i="12"/>
  <c r="W453" i="12"/>
  <c r="Q453" i="12"/>
  <c r="O453" i="12" s="1"/>
  <c r="N453" i="12" s="1"/>
  <c r="V453" i="12" l="1"/>
  <c r="Y453" i="12"/>
  <c r="AA453" i="12"/>
  <c r="AB453" i="12" s="1"/>
  <c r="U453" i="12" l="1"/>
  <c r="T453" i="12" s="1"/>
  <c r="Z453" i="12"/>
  <c r="AC453" i="12"/>
  <c r="AD453" i="12" s="1"/>
  <c r="S453" i="12" l="1"/>
  <c r="AE453" i="12"/>
  <c r="M453" i="12" l="1"/>
  <c r="L453" i="12" s="1"/>
  <c r="K453" i="12" s="1"/>
  <c r="P454" i="12" l="1"/>
  <c r="H453" i="12"/>
  <c r="F454" i="12" s="1"/>
  <c r="W454" i="12" l="1"/>
  <c r="G454" i="12"/>
  <c r="X454" i="12"/>
  <c r="Q454" i="12"/>
  <c r="O454" i="12" s="1"/>
  <c r="N454" i="12" s="1"/>
  <c r="V454" i="12" l="1"/>
  <c r="Y454" i="12"/>
  <c r="AA454" i="12"/>
  <c r="AB454" i="12" s="1"/>
  <c r="Z454" i="12" l="1"/>
  <c r="AC454" i="12"/>
  <c r="AD454" i="12" s="1"/>
  <c r="U454" i="12"/>
  <c r="T454" i="12" s="1"/>
  <c r="S454" i="12" l="1"/>
  <c r="AE454" i="12"/>
  <c r="M454" i="12" l="1"/>
  <c r="L454" i="12" s="1"/>
  <c r="K454" i="12" s="1"/>
  <c r="H454" i="12" l="1"/>
  <c r="F455" i="12" s="1"/>
  <c r="P455" i="12"/>
  <c r="G455" i="12" l="1"/>
  <c r="W455" i="12"/>
  <c r="X455" i="12"/>
  <c r="Q455" i="12"/>
  <c r="O455" i="12" s="1"/>
  <c r="N455" i="12" s="1"/>
  <c r="V455" i="12" l="1"/>
  <c r="AA455" i="12"/>
  <c r="AB455" i="12" s="1"/>
  <c r="Y455" i="12"/>
  <c r="Z455" i="12" l="1"/>
  <c r="AC455" i="12"/>
  <c r="AD455" i="12" s="1"/>
  <c r="U455" i="12"/>
  <c r="T455" i="12" s="1"/>
  <c r="S455" i="12" l="1"/>
  <c r="AE455" i="12"/>
  <c r="M455" i="12" l="1"/>
  <c r="L455" i="12" s="1"/>
  <c r="K455" i="12" s="1"/>
  <c r="P456" i="12" l="1"/>
  <c r="H455" i="12"/>
  <c r="F456" i="12" s="1"/>
  <c r="X456" i="12" l="1"/>
  <c r="W456" i="12"/>
  <c r="Q456" i="12"/>
  <c r="O456" i="12" s="1"/>
  <c r="N456" i="12" s="1"/>
  <c r="G456" i="12"/>
  <c r="V456" i="12" l="1"/>
  <c r="AA456" i="12"/>
  <c r="AB456" i="12" s="1"/>
  <c r="Y456" i="12"/>
  <c r="Z456" i="12" l="1"/>
  <c r="AC456" i="12"/>
  <c r="AD456" i="12" s="1"/>
  <c r="U456" i="12"/>
  <c r="T456" i="12" s="1"/>
  <c r="S456" i="12" l="1"/>
  <c r="AE456" i="12"/>
  <c r="M456" i="12" l="1"/>
  <c r="L456" i="12" s="1"/>
  <c r="K456" i="12" s="1"/>
  <c r="H456" i="12" l="1"/>
  <c r="F457" i="12" s="1"/>
  <c r="P457" i="12"/>
  <c r="Q457" i="12" l="1"/>
  <c r="O457" i="12" s="1"/>
  <c r="N457" i="12" s="1"/>
  <c r="W457" i="12"/>
  <c r="X457" i="12"/>
  <c r="G457" i="12"/>
  <c r="AA457" i="12" l="1"/>
  <c r="AB457" i="12" s="1"/>
  <c r="V457" i="12"/>
  <c r="Y457" i="12"/>
  <c r="AC457" i="12" l="1"/>
  <c r="AD457" i="12" s="1"/>
  <c r="Z457" i="12"/>
  <c r="U457" i="12"/>
  <c r="T457" i="12" s="1"/>
  <c r="S457" i="12" s="1"/>
  <c r="AE457" i="12" l="1"/>
  <c r="M457" i="12" l="1"/>
  <c r="L457" i="12" s="1"/>
  <c r="K457" i="12" s="1"/>
  <c r="H457" i="12" l="1"/>
  <c r="F458" i="12" s="1"/>
  <c r="P458" i="12"/>
  <c r="W458" i="12" l="1"/>
  <c r="X458" i="12"/>
  <c r="Q458" i="12"/>
  <c r="O458" i="12" s="1"/>
  <c r="N458" i="12" s="1"/>
  <c r="G458" i="12"/>
  <c r="Y458" i="12" l="1"/>
  <c r="V458" i="12"/>
  <c r="AA458" i="12"/>
  <c r="AB458" i="12" s="1"/>
  <c r="Z458" i="12" l="1"/>
  <c r="AC458" i="12"/>
  <c r="AD458" i="12" s="1"/>
  <c r="U458" i="12"/>
  <c r="T458" i="12" s="1"/>
  <c r="S458" i="12" l="1"/>
  <c r="AE458" i="12"/>
  <c r="M458" i="12" l="1"/>
  <c r="L458" i="12" s="1"/>
  <c r="K458" i="12" s="1"/>
  <c r="H458" i="12" l="1"/>
  <c r="F459" i="12" s="1"/>
  <c r="P459" i="12"/>
  <c r="X459" i="12" l="1"/>
  <c r="W459" i="12"/>
  <c r="G459" i="12"/>
  <c r="Q459" i="12"/>
  <c r="O459" i="12" s="1"/>
  <c r="N459" i="12" s="1"/>
  <c r="V459" i="12" l="1"/>
  <c r="Y459" i="12"/>
  <c r="AA459" i="12"/>
  <c r="AB459" i="12" s="1"/>
  <c r="U459" i="12" l="1"/>
  <c r="T459" i="12" s="1"/>
  <c r="AC459" i="12"/>
  <c r="AD459" i="12" s="1"/>
  <c r="Z459" i="12"/>
  <c r="S459" i="12" l="1"/>
  <c r="AE459" i="12"/>
  <c r="M459" i="12" l="1"/>
  <c r="L459" i="12" s="1"/>
  <c r="K459" i="12" s="1"/>
  <c r="H459" i="12" l="1"/>
  <c r="F460" i="12" s="1"/>
  <c r="P460" i="12"/>
  <c r="G460" i="12" l="1"/>
  <c r="W460" i="12"/>
  <c r="X460" i="12"/>
  <c r="Q460" i="12"/>
  <c r="O460" i="12" s="1"/>
  <c r="N460" i="12" s="1"/>
  <c r="AA460" i="12" l="1"/>
  <c r="AB460" i="12" s="1"/>
  <c r="V460" i="12"/>
  <c r="Y460" i="12"/>
  <c r="U460" i="12" l="1"/>
  <c r="T460" i="12" s="1"/>
  <c r="Z460" i="12"/>
  <c r="AC460" i="12"/>
  <c r="AD460" i="12" s="1"/>
  <c r="S460" i="12" l="1"/>
  <c r="AE460" i="12"/>
  <c r="M460" i="12" l="1"/>
  <c r="L460" i="12" s="1"/>
  <c r="K460" i="12" s="1"/>
  <c r="P461" i="12" l="1"/>
  <c r="H460" i="12"/>
  <c r="F461" i="12" s="1"/>
  <c r="X461" i="12" l="1"/>
  <c r="Q461" i="12"/>
  <c r="O461" i="12" s="1"/>
  <c r="N461" i="12" s="1"/>
  <c r="W461" i="12"/>
  <c r="G461" i="12"/>
  <c r="Y461" i="12" l="1"/>
  <c r="AA461" i="12"/>
  <c r="AB461" i="12" s="1"/>
  <c r="V461" i="12"/>
  <c r="U461" i="12" l="1"/>
  <c r="T461" i="12" s="1"/>
  <c r="Z461" i="12"/>
  <c r="AC461" i="12"/>
  <c r="AD461" i="12" s="1"/>
  <c r="S461" i="12" l="1"/>
  <c r="AE461" i="12"/>
  <c r="M461" i="12" l="1"/>
  <c r="L461" i="12" s="1"/>
  <c r="K461" i="12" s="1"/>
  <c r="P462" i="12" l="1"/>
  <c r="H461" i="12"/>
  <c r="F462" i="12" s="1"/>
  <c r="Q462" i="12" l="1"/>
  <c r="O462" i="12" s="1"/>
  <c r="N462" i="12" s="1"/>
  <c r="X462" i="12"/>
  <c r="G462" i="12"/>
  <c r="W462" i="12"/>
  <c r="V462" i="12" l="1"/>
  <c r="AA462" i="12"/>
  <c r="AB462" i="12" s="1"/>
  <c r="Y462" i="12"/>
  <c r="Z462" i="12" l="1"/>
  <c r="AC462" i="12"/>
  <c r="AD462" i="12" s="1"/>
  <c r="U462" i="12"/>
  <c r="T462" i="12" s="1"/>
  <c r="S462" i="12" l="1"/>
  <c r="AE462" i="12"/>
  <c r="M462" i="12" l="1"/>
  <c r="L462" i="12" s="1"/>
  <c r="K462" i="12" s="1"/>
  <c r="H462" i="12" l="1"/>
  <c r="F463" i="12" s="1"/>
  <c r="P463" i="12"/>
  <c r="Q463" i="12" l="1"/>
  <c r="O463" i="12" s="1"/>
  <c r="N463" i="12" s="1"/>
  <c r="G463" i="12"/>
  <c r="X463" i="12"/>
  <c r="W463" i="12"/>
  <c r="Y463" i="12" l="1"/>
  <c r="V463" i="12"/>
  <c r="AA463" i="12"/>
  <c r="AB463" i="12" s="1"/>
  <c r="U463" i="12" l="1"/>
  <c r="T463" i="12" s="1"/>
  <c r="AC463" i="12"/>
  <c r="AD463" i="12" s="1"/>
  <c r="Z463" i="12"/>
  <c r="S463" i="12" l="1"/>
  <c r="AE463" i="12"/>
  <c r="M463" i="12" l="1"/>
  <c r="L463" i="12" s="1"/>
  <c r="K463" i="12" s="1"/>
  <c r="P464" i="12" l="1"/>
  <c r="H463" i="12"/>
  <c r="F464" i="12" s="1"/>
  <c r="G464" i="12" l="1"/>
  <c r="X464" i="12"/>
  <c r="W464" i="12"/>
  <c r="Q464" i="12"/>
  <c r="O464" i="12" s="1"/>
  <c r="N464" i="12" s="1"/>
  <c r="V464" i="12" l="1"/>
  <c r="AA464" i="12"/>
  <c r="AB464" i="12" s="1"/>
  <c r="Y464" i="12"/>
  <c r="Z464" i="12" l="1"/>
  <c r="AC464" i="12"/>
  <c r="AD464" i="12" s="1"/>
  <c r="U464" i="12"/>
  <c r="T464" i="12" s="1"/>
  <c r="S464" i="12" s="1"/>
  <c r="AE464" i="12" l="1"/>
  <c r="M464" i="12" l="1"/>
  <c r="L464" i="12" s="1"/>
  <c r="K464" i="12" s="1"/>
  <c r="P465" i="12" l="1"/>
  <c r="H464" i="12"/>
  <c r="F465" i="12" s="1"/>
  <c r="G465" i="12" l="1"/>
  <c r="W465" i="12"/>
  <c r="Q465" i="12"/>
  <c r="O465" i="12" s="1"/>
  <c r="N465" i="12" s="1"/>
  <c r="X465" i="12"/>
  <c r="Y465" i="12" l="1"/>
  <c r="AA465" i="12"/>
  <c r="AB465" i="12" s="1"/>
  <c r="V465" i="12"/>
  <c r="U465" i="12" l="1"/>
  <c r="T465" i="12" s="1"/>
  <c r="AC465" i="12"/>
  <c r="AD465" i="12" s="1"/>
  <c r="Z465" i="12"/>
  <c r="S465" i="12" l="1"/>
  <c r="AE465" i="12"/>
  <c r="M465" i="12" l="1"/>
  <c r="L465" i="12" s="1"/>
  <c r="K465" i="12" s="1"/>
  <c r="P466" i="12" l="1"/>
  <c r="H465" i="12"/>
  <c r="F466" i="12" s="1"/>
  <c r="W466" i="12" l="1"/>
  <c r="G466" i="12"/>
  <c r="Q466" i="12"/>
  <c r="O466" i="12" s="1"/>
  <c r="N466" i="12" s="1"/>
  <c r="X466" i="12"/>
  <c r="AA466" i="12" l="1"/>
  <c r="AB466" i="12" s="1"/>
  <c r="Y466" i="12"/>
  <c r="V466" i="12"/>
  <c r="AC466" i="12" l="1"/>
  <c r="AD466" i="12" s="1"/>
  <c r="Z466" i="12"/>
  <c r="U466" i="12"/>
  <c r="T466" i="12" s="1"/>
  <c r="S466" i="12" s="1"/>
  <c r="AE466" i="12" l="1"/>
  <c r="M466" i="12" l="1"/>
  <c r="L466" i="12" s="1"/>
  <c r="K466" i="12" s="1"/>
  <c r="H466" i="12" l="1"/>
  <c r="F467" i="12" s="1"/>
  <c r="P467" i="12"/>
  <c r="X467" i="12" l="1"/>
  <c r="W467" i="12"/>
  <c r="G467" i="12"/>
  <c r="Q467" i="12"/>
  <c r="O467" i="12" s="1"/>
  <c r="N467" i="12" s="1"/>
  <c r="V467" i="12" l="1"/>
  <c r="Y467" i="12"/>
  <c r="AA467" i="12"/>
  <c r="AB467" i="12" s="1"/>
  <c r="AC467" i="12" l="1"/>
  <c r="AD467" i="12" s="1"/>
  <c r="Z467" i="12"/>
  <c r="U467" i="12"/>
  <c r="T467" i="12" s="1"/>
  <c r="S467" i="12" s="1"/>
  <c r="AE467" i="12" l="1"/>
  <c r="M467" i="12" l="1"/>
  <c r="L467" i="12" s="1"/>
  <c r="K467" i="12" s="1"/>
  <c r="H467" i="12" l="1"/>
  <c r="F468" i="12" s="1"/>
  <c r="P468" i="12"/>
  <c r="W468" i="12" l="1"/>
  <c r="G468" i="12"/>
  <c r="X468" i="12"/>
  <c r="Q468" i="12"/>
  <c r="O468" i="12" s="1"/>
  <c r="N468" i="12" s="1"/>
  <c r="AA468" i="12" l="1"/>
  <c r="AB468" i="12" s="1"/>
  <c r="V468" i="12"/>
  <c r="Y468" i="12"/>
  <c r="Z468" i="12" l="1"/>
  <c r="AC468" i="12"/>
  <c r="AD468" i="12" s="1"/>
  <c r="U468" i="12"/>
  <c r="T468" i="12" s="1"/>
  <c r="S468" i="12" s="1"/>
  <c r="AE468" i="12" l="1"/>
  <c r="M468" i="12" l="1"/>
  <c r="L468" i="12" s="1"/>
  <c r="K468" i="12" s="1"/>
  <c r="P469" i="12" l="1"/>
  <c r="H468" i="12"/>
  <c r="F469" i="12" s="1"/>
  <c r="X469" i="12" l="1"/>
  <c r="Q469" i="12"/>
  <c r="O469" i="12" s="1"/>
  <c r="N469" i="12" s="1"/>
  <c r="G469" i="12"/>
  <c r="W469" i="12"/>
  <c r="AA469" i="12" l="1"/>
  <c r="AB469" i="12" s="1"/>
  <c r="V469" i="12"/>
  <c r="Y469" i="12"/>
  <c r="AC469" i="12" l="1"/>
  <c r="AD469" i="12" s="1"/>
  <c r="Z469" i="12"/>
  <c r="U469" i="12"/>
  <c r="T469" i="12" s="1"/>
  <c r="S469" i="12" s="1"/>
  <c r="AE469" i="12" l="1"/>
  <c r="M469" i="12" l="1"/>
  <c r="L469" i="12" s="1"/>
  <c r="K469" i="12" s="1"/>
  <c r="H469" i="12" l="1"/>
  <c r="F470" i="12" s="1"/>
  <c r="P470" i="12"/>
  <c r="X470" i="12" l="1"/>
  <c r="G470" i="12"/>
  <c r="Q470" i="12"/>
  <c r="O470" i="12" s="1"/>
  <c r="N470" i="12" s="1"/>
  <c r="W470" i="12"/>
  <c r="AA470" i="12" l="1"/>
  <c r="AB470" i="12" s="1"/>
  <c r="V470" i="12"/>
  <c r="Y470" i="12"/>
  <c r="AC470" i="12" l="1"/>
  <c r="AD470" i="12" s="1"/>
  <c r="Z470" i="12"/>
  <c r="U470" i="12"/>
  <c r="T470" i="12" s="1"/>
  <c r="S470" i="12" l="1"/>
  <c r="AE470" i="12"/>
  <c r="M470" i="12" l="1"/>
  <c r="L470" i="12" s="1"/>
  <c r="K470" i="12" s="1"/>
  <c r="H470" i="12" l="1"/>
  <c r="F471" i="12" s="1"/>
  <c r="P471" i="12"/>
  <c r="X471" i="12" l="1"/>
  <c r="W471" i="12"/>
  <c r="G471" i="12"/>
  <c r="Q471" i="12"/>
  <c r="O471" i="12" s="1"/>
  <c r="N471" i="12" s="1"/>
  <c r="V471" i="12" l="1"/>
  <c r="AA471" i="12"/>
  <c r="AB471" i="12" s="1"/>
  <c r="Y471" i="12"/>
  <c r="AC471" i="12" l="1"/>
  <c r="AD471" i="12" s="1"/>
  <c r="Z471" i="12"/>
  <c r="U471" i="12"/>
  <c r="T471" i="12" s="1"/>
  <c r="S471" i="12" s="1"/>
  <c r="AE471" i="12" l="1"/>
  <c r="M471" i="12" l="1"/>
  <c r="L471" i="12" s="1"/>
  <c r="K471" i="12" s="1"/>
  <c r="H471" i="12" l="1"/>
  <c r="F472" i="12" s="1"/>
  <c r="P472" i="12"/>
  <c r="Q472" i="12" l="1"/>
  <c r="O472" i="12" s="1"/>
  <c r="N472" i="12" s="1"/>
  <c r="G472" i="12"/>
  <c r="X472" i="12"/>
  <c r="W472" i="12"/>
  <c r="V472" i="12" l="1"/>
  <c r="Y472" i="12"/>
  <c r="AA472" i="12"/>
  <c r="AB472" i="12" s="1"/>
  <c r="Z472" i="12" l="1"/>
  <c r="AC472" i="12"/>
  <c r="AD472" i="12" s="1"/>
  <c r="U472" i="12"/>
  <c r="T472" i="12" s="1"/>
  <c r="S472" i="12" s="1"/>
  <c r="AE472" i="12" l="1"/>
  <c r="M472" i="12" l="1"/>
  <c r="L472" i="12" s="1"/>
  <c r="K472" i="12" s="1"/>
  <c r="H472" i="12" l="1"/>
  <c r="F473" i="12" s="1"/>
  <c r="P473" i="12"/>
  <c r="X473" i="12" l="1"/>
  <c r="Q473" i="12"/>
  <c r="O473" i="12" s="1"/>
  <c r="N473" i="12" s="1"/>
  <c r="G473" i="12"/>
  <c r="W473" i="12"/>
  <c r="Y473" i="12" l="1"/>
  <c r="V473" i="12"/>
  <c r="AA473" i="12"/>
  <c r="AB473" i="12" s="1"/>
  <c r="AC473" i="12" l="1"/>
  <c r="AD473" i="12" s="1"/>
  <c r="Z473" i="12"/>
  <c r="U473" i="12"/>
  <c r="T473" i="12" s="1"/>
  <c r="S473" i="12" s="1"/>
  <c r="AE473" i="12" l="1"/>
  <c r="M473" i="12" l="1"/>
  <c r="L473" i="12" s="1"/>
  <c r="K473" i="12" s="1"/>
  <c r="P474" i="12" l="1"/>
  <c r="H473" i="12"/>
  <c r="F474" i="12" s="1"/>
  <c r="W474" i="12" l="1"/>
  <c r="Q474" i="12"/>
  <c r="O474" i="12" s="1"/>
  <c r="N474" i="12" s="1"/>
  <c r="G474" i="12"/>
  <c r="X474" i="12"/>
  <c r="V474" i="12" l="1"/>
  <c r="Y474" i="12"/>
  <c r="AA474" i="12"/>
  <c r="AB474" i="12" s="1"/>
  <c r="AC474" i="12" l="1"/>
  <c r="AD474" i="12" s="1"/>
  <c r="Z474" i="12"/>
  <c r="U474" i="12"/>
  <c r="T474" i="12" s="1"/>
  <c r="S474" i="12" l="1"/>
  <c r="AE474" i="12"/>
  <c r="M474" i="12" l="1"/>
  <c r="L474" i="12" s="1"/>
  <c r="K474" i="12" s="1"/>
  <c r="P475" i="12" l="1"/>
  <c r="H474" i="12"/>
  <c r="F475" i="12" s="1"/>
  <c r="W475" i="12" l="1"/>
  <c r="X475" i="12"/>
  <c r="G475" i="12"/>
  <c r="Q475" i="12"/>
  <c r="O475" i="12" s="1"/>
  <c r="N475" i="12" s="1"/>
  <c r="V475" i="12" l="1"/>
  <c r="AA475" i="12"/>
  <c r="AB475" i="12" s="1"/>
  <c r="Y475" i="12"/>
  <c r="Z475" i="12" l="1"/>
  <c r="AC475" i="12"/>
  <c r="AD475" i="12" s="1"/>
  <c r="U475" i="12"/>
  <c r="T475" i="12" s="1"/>
  <c r="S475" i="12" s="1"/>
  <c r="AE475" i="12" l="1"/>
  <c r="M475" i="12" l="1"/>
  <c r="L475" i="12" s="1"/>
  <c r="K475" i="12" s="1"/>
  <c r="P476" i="12" l="1"/>
  <c r="H475" i="12"/>
  <c r="F476" i="12" s="1"/>
  <c r="G476" i="12" l="1"/>
  <c r="Q476" i="12"/>
  <c r="O476" i="12" s="1"/>
  <c r="N476" i="12" s="1"/>
  <c r="X476" i="12"/>
  <c r="W476" i="12"/>
  <c r="Y476" i="12" l="1"/>
  <c r="AA476" i="12"/>
  <c r="AB476" i="12" s="1"/>
  <c r="V476" i="12"/>
  <c r="U476" i="12" l="1"/>
  <c r="T476" i="12" s="1"/>
  <c r="Z476" i="12"/>
  <c r="AC476" i="12"/>
  <c r="AD476" i="12" s="1"/>
  <c r="S476" i="12" l="1"/>
  <c r="AE476" i="12"/>
  <c r="M476" i="12" l="1"/>
  <c r="L476" i="12" s="1"/>
  <c r="K476" i="12" s="1"/>
  <c r="H476" i="12" l="1"/>
  <c r="F477" i="12" s="1"/>
  <c r="P477" i="12"/>
  <c r="G477" i="12" l="1"/>
  <c r="X477" i="12"/>
  <c r="Q477" i="12"/>
  <c r="O477" i="12" s="1"/>
  <c r="N477" i="12" s="1"/>
  <c r="W477" i="12"/>
  <c r="AA477" i="12" l="1"/>
  <c r="AB477" i="12" s="1"/>
  <c r="V477" i="12"/>
  <c r="Y477" i="12"/>
  <c r="Z477" i="12" l="1"/>
  <c r="AC477" i="12"/>
  <c r="AD477" i="12" s="1"/>
  <c r="U477" i="12"/>
  <c r="T477" i="12" s="1"/>
  <c r="S477" i="12" l="1"/>
  <c r="AE477" i="12"/>
  <c r="M477" i="12" l="1"/>
  <c r="L477" i="12" s="1"/>
  <c r="K477" i="12" s="1"/>
  <c r="P478" i="12" l="1"/>
  <c r="H477" i="12"/>
  <c r="F478" i="12" s="1"/>
  <c r="W478" i="12" l="1"/>
  <c r="G478" i="12"/>
  <c r="Q478" i="12"/>
  <c r="O478" i="12" s="1"/>
  <c r="N478" i="12" s="1"/>
  <c r="X478" i="12"/>
  <c r="AA478" i="12" l="1"/>
  <c r="AB478" i="12" s="1"/>
  <c r="Y478" i="12"/>
  <c r="V478" i="12"/>
  <c r="Z478" i="12" l="1"/>
  <c r="AC478" i="12"/>
  <c r="AD478" i="12" s="1"/>
  <c r="U478" i="12"/>
  <c r="T478" i="12" s="1"/>
  <c r="S478" i="12" s="1"/>
  <c r="AE478" i="12" l="1"/>
  <c r="M478" i="12" l="1"/>
  <c r="L478" i="12" s="1"/>
  <c r="K478" i="12" s="1"/>
  <c r="H478" i="12" l="1"/>
  <c r="F479" i="12" s="1"/>
  <c r="P479" i="12"/>
  <c r="W479" i="12" l="1"/>
  <c r="G479" i="12"/>
  <c r="Q479" i="12"/>
  <c r="O479" i="12" s="1"/>
  <c r="N479" i="12" s="1"/>
  <c r="X479" i="12"/>
  <c r="Y479" i="12" l="1"/>
  <c r="AA479" i="12"/>
  <c r="AB479" i="12" s="1"/>
  <c r="V479" i="12"/>
  <c r="U479" i="12" l="1"/>
  <c r="T479" i="12" s="1"/>
  <c r="Z479" i="12"/>
  <c r="AC479" i="12"/>
  <c r="AD479" i="12" s="1"/>
  <c r="S479" i="12" l="1"/>
  <c r="AE479" i="12"/>
  <c r="M479" i="12" l="1"/>
  <c r="L479" i="12" s="1"/>
  <c r="K479" i="12" s="1"/>
  <c r="H479" i="12" l="1"/>
  <c r="F480" i="12" s="1"/>
  <c r="P480" i="12"/>
  <c r="X480" i="12" l="1"/>
  <c r="W480" i="12"/>
  <c r="Q480" i="12"/>
  <c r="O480" i="12" s="1"/>
  <c r="N480" i="12" s="1"/>
  <c r="G480" i="12"/>
  <c r="AA480" i="12" l="1"/>
  <c r="AB480" i="12" s="1"/>
  <c r="Y480" i="12"/>
  <c r="V480" i="12"/>
  <c r="U480" i="12" l="1"/>
  <c r="T480" i="12" s="1"/>
  <c r="Z480" i="12"/>
  <c r="AC480" i="12"/>
  <c r="AD480" i="12" s="1"/>
  <c r="S480" i="12" l="1"/>
  <c r="AE480" i="12"/>
  <c r="M480" i="12" l="1"/>
  <c r="L480" i="12" s="1"/>
  <c r="K480" i="12" s="1"/>
  <c r="H480" i="12" l="1"/>
  <c r="F481" i="12" s="1"/>
  <c r="P481" i="12"/>
  <c r="G481" i="12" l="1"/>
  <c r="X481" i="12"/>
  <c r="W481" i="12"/>
  <c r="Q481" i="12"/>
  <c r="O481" i="12" s="1"/>
  <c r="N481" i="12" s="1"/>
  <c r="AA481" i="12" l="1"/>
  <c r="AB481" i="12" s="1"/>
  <c r="V481" i="12"/>
  <c r="Y481" i="12"/>
  <c r="Z481" i="12" l="1"/>
  <c r="AC481" i="12"/>
  <c r="AD481" i="12" s="1"/>
  <c r="U481" i="12"/>
  <c r="T481" i="12" s="1"/>
  <c r="S481" i="12" l="1"/>
  <c r="AE481" i="12"/>
  <c r="M481" i="12" l="1"/>
  <c r="L481" i="12" s="1"/>
  <c r="K481" i="12" s="1"/>
  <c r="H481" i="12" l="1"/>
  <c r="F482" i="12" s="1"/>
  <c r="P482" i="12"/>
  <c r="W482" i="12" l="1"/>
  <c r="X482" i="12"/>
  <c r="G482" i="12"/>
  <c r="Q482" i="12"/>
  <c r="O482" i="12" s="1"/>
  <c r="N482" i="12" s="1"/>
  <c r="V482" i="12" l="1"/>
  <c r="Y482" i="12"/>
  <c r="AA482" i="12"/>
  <c r="AB482" i="12" s="1"/>
  <c r="AC482" i="12" l="1"/>
  <c r="AD482" i="12" s="1"/>
  <c r="Z482" i="12"/>
  <c r="U482" i="12"/>
  <c r="T482" i="12" s="1"/>
  <c r="S482" i="12" l="1"/>
  <c r="AE482" i="12"/>
  <c r="M482" i="12" l="1"/>
  <c r="L482" i="12" s="1"/>
  <c r="K482" i="12" s="1"/>
  <c r="P483" i="12" l="1"/>
  <c r="H482" i="12"/>
  <c r="F483" i="12" s="1"/>
  <c r="Q483" i="12" l="1"/>
  <c r="O483" i="12" s="1"/>
  <c r="N483" i="12" s="1"/>
  <c r="W483" i="12"/>
  <c r="G483" i="12"/>
  <c r="X483" i="12"/>
  <c r="V483" i="12" l="1"/>
  <c r="AA483" i="12"/>
  <c r="AB483" i="12" s="1"/>
  <c r="Y483" i="12"/>
  <c r="Z483" i="12" l="1"/>
  <c r="AC483" i="12"/>
  <c r="AD483" i="12" s="1"/>
  <c r="U483" i="12"/>
  <c r="T483" i="12" s="1"/>
  <c r="S483" i="12" s="1"/>
  <c r="AE483" i="12" l="1"/>
  <c r="M483" i="12" l="1"/>
  <c r="L483" i="12" s="1"/>
  <c r="K483" i="12" s="1"/>
  <c r="H483" i="12" l="1"/>
  <c r="F484" i="12" s="1"/>
  <c r="P484" i="12"/>
  <c r="Q484" i="12" l="1"/>
  <c r="O484" i="12" s="1"/>
  <c r="N484" i="12" s="1"/>
  <c r="X484" i="12"/>
  <c r="G484" i="12"/>
  <c r="W484" i="12"/>
  <c r="AA484" i="12" l="1"/>
  <c r="AB484" i="12" s="1"/>
  <c r="Y484" i="12"/>
  <c r="V484" i="12"/>
  <c r="U484" i="12" l="1"/>
  <c r="T484" i="12" s="1"/>
  <c r="Z484" i="12"/>
  <c r="AC484" i="12"/>
  <c r="AD484" i="12" s="1"/>
  <c r="S484" i="12" l="1"/>
  <c r="AE484" i="12"/>
  <c r="M484" i="12" l="1"/>
  <c r="L484" i="12" s="1"/>
  <c r="K484" i="12" s="1"/>
  <c r="H484" i="12" l="1"/>
  <c r="F485" i="12" s="1"/>
  <c r="P485" i="12"/>
  <c r="Q485" i="12" l="1"/>
  <c r="O485" i="12" s="1"/>
  <c r="N485" i="12" s="1"/>
  <c r="G485" i="12"/>
  <c r="X485" i="12"/>
  <c r="W485" i="12"/>
  <c r="V485" i="12" l="1"/>
  <c r="AA485" i="12"/>
  <c r="AB485" i="12" s="1"/>
  <c r="Y485" i="12"/>
  <c r="AC485" i="12" l="1"/>
  <c r="AD485" i="12" s="1"/>
  <c r="Z485" i="12"/>
  <c r="U485" i="12"/>
  <c r="T485" i="12" s="1"/>
  <c r="S485" i="12" l="1"/>
  <c r="AE485" i="12"/>
  <c r="M485" i="12" l="1"/>
  <c r="L485" i="12" s="1"/>
  <c r="K485" i="12" s="1"/>
  <c r="H485" i="12" l="1"/>
  <c r="F486" i="12" s="1"/>
  <c r="P486" i="12"/>
  <c r="X486" i="12" l="1"/>
  <c r="Q486" i="12"/>
  <c r="O486" i="12" s="1"/>
  <c r="N486" i="12" s="1"/>
  <c r="G486" i="12"/>
  <c r="W486" i="12"/>
  <c r="Y486" i="12" l="1"/>
  <c r="AA486" i="12"/>
  <c r="AB486" i="12" s="1"/>
  <c r="V486" i="12"/>
  <c r="U486" i="12" l="1"/>
  <c r="T486" i="12" s="1"/>
  <c r="AC486" i="12"/>
  <c r="AD486" i="12" s="1"/>
  <c r="Z486" i="12"/>
  <c r="S486" i="12" l="1"/>
  <c r="AE486" i="12"/>
  <c r="M486" i="12" l="1"/>
  <c r="L486" i="12" s="1"/>
  <c r="K486" i="12" s="1"/>
  <c r="P487" i="12" l="1"/>
  <c r="H486" i="12"/>
  <c r="F487" i="12" s="1"/>
  <c r="G487" i="12" l="1"/>
  <c r="X487" i="12"/>
  <c r="W487" i="12"/>
  <c r="Q487" i="12"/>
  <c r="O487" i="12" s="1"/>
  <c r="N487" i="12" s="1"/>
  <c r="AA487" i="12" l="1"/>
  <c r="AB487" i="12" s="1"/>
  <c r="V487" i="12"/>
  <c r="Y487" i="12"/>
  <c r="Z487" i="12" l="1"/>
  <c r="AC487" i="12"/>
  <c r="AD487" i="12" s="1"/>
  <c r="U487" i="12"/>
  <c r="T487" i="12" s="1"/>
  <c r="S487" i="12" s="1"/>
  <c r="AE487" i="12" l="1"/>
  <c r="M487" i="12" l="1"/>
  <c r="L487" i="12" s="1"/>
  <c r="K487" i="12" s="1"/>
  <c r="H487" i="12" l="1"/>
  <c r="F488" i="12" s="1"/>
  <c r="P488" i="12"/>
  <c r="X488" i="12" l="1"/>
  <c r="G488" i="12"/>
  <c r="Q488" i="12"/>
  <c r="O488" i="12" s="1"/>
  <c r="N488" i="12" s="1"/>
  <c r="W488" i="12"/>
  <c r="V488" i="12" l="1"/>
  <c r="AA488" i="12"/>
  <c r="AB488" i="12" s="1"/>
  <c r="Y488" i="12"/>
  <c r="AC488" i="12" l="1"/>
  <c r="AD488" i="12" s="1"/>
  <c r="Z488" i="12"/>
  <c r="U488" i="12"/>
  <c r="T488" i="12" s="1"/>
  <c r="S488" i="12" s="1"/>
  <c r="AE488" i="12" l="1"/>
  <c r="M488" i="12" l="1"/>
  <c r="L488" i="12" s="1"/>
  <c r="K488" i="12" s="1"/>
  <c r="P489" i="12" l="1"/>
  <c r="H488" i="12"/>
  <c r="F489" i="12" s="1"/>
  <c r="Q489" i="12" l="1"/>
  <c r="O489" i="12" s="1"/>
  <c r="N489" i="12" s="1"/>
  <c r="W489" i="12"/>
  <c r="G489" i="12"/>
  <c r="X489" i="12"/>
  <c r="Y489" i="12" l="1"/>
  <c r="AA489" i="12"/>
  <c r="AB489" i="12" s="1"/>
  <c r="V489" i="12"/>
  <c r="U489" i="12" l="1"/>
  <c r="T489" i="12" s="1"/>
  <c r="Z489" i="12"/>
  <c r="AC489" i="12"/>
  <c r="AD489" i="12" s="1"/>
  <c r="S489" i="12" l="1"/>
  <c r="AE489" i="12"/>
  <c r="M489" i="12" l="1"/>
  <c r="L489" i="12" s="1"/>
  <c r="K489" i="12" s="1"/>
  <c r="H489" i="12" l="1"/>
  <c r="F490" i="12" s="1"/>
  <c r="P490" i="12"/>
  <c r="Q490" i="12" l="1"/>
  <c r="O490" i="12" s="1"/>
  <c r="N490" i="12" s="1"/>
  <c r="X490" i="12"/>
  <c r="W490" i="12"/>
  <c r="G490" i="12"/>
  <c r="Y490" i="12" l="1"/>
  <c r="AA490" i="12"/>
  <c r="AB490" i="12" s="1"/>
  <c r="V490" i="12"/>
  <c r="U490" i="12" l="1"/>
  <c r="T490" i="12" s="1"/>
  <c r="AC490" i="12"/>
  <c r="AD490" i="12" s="1"/>
  <c r="Z490" i="12"/>
  <c r="S490" i="12" l="1"/>
  <c r="AE490" i="12"/>
  <c r="M490" i="12" l="1"/>
  <c r="L490" i="12" s="1"/>
  <c r="K490" i="12" s="1"/>
  <c r="P491" i="12" l="1"/>
  <c r="H490" i="12"/>
  <c r="F491" i="12" s="1"/>
  <c r="W491" i="12" l="1"/>
  <c r="G491" i="12"/>
  <c r="Q491" i="12"/>
  <c r="O491" i="12" s="1"/>
  <c r="N491" i="12" s="1"/>
  <c r="X491" i="12"/>
  <c r="Y491" i="12" l="1"/>
  <c r="AA491" i="12"/>
  <c r="AB491" i="12" s="1"/>
  <c r="V491" i="12"/>
  <c r="U491" i="12" l="1"/>
  <c r="T491" i="12" s="1"/>
  <c r="Z491" i="12"/>
  <c r="AC491" i="12"/>
  <c r="AD491" i="12" s="1"/>
  <c r="S491" i="12" l="1"/>
  <c r="AE491" i="12"/>
  <c r="M491" i="12" l="1"/>
  <c r="L491" i="12" s="1"/>
  <c r="K491" i="12" s="1"/>
  <c r="P492" i="12" l="1"/>
  <c r="H491" i="12"/>
  <c r="F492" i="12" s="1"/>
  <c r="X492" i="12" l="1"/>
  <c r="G492" i="12"/>
  <c r="W492" i="12"/>
  <c r="Q492" i="12"/>
  <c r="O492" i="12" s="1"/>
  <c r="N492" i="12" s="1"/>
  <c r="Y492" i="12" l="1"/>
  <c r="AA492" i="12"/>
  <c r="AB492" i="12" s="1"/>
  <c r="V492" i="12"/>
  <c r="U492" i="12" l="1"/>
  <c r="T492" i="12" s="1"/>
  <c r="AC492" i="12"/>
  <c r="AD492" i="12" s="1"/>
  <c r="Z492" i="12"/>
  <c r="S492" i="12" l="1"/>
  <c r="AE492" i="12"/>
  <c r="M492" i="12" l="1"/>
  <c r="L492" i="12" s="1"/>
  <c r="K492" i="12" s="1"/>
  <c r="H492" i="12" l="1"/>
  <c r="F493" i="12" s="1"/>
  <c r="P493" i="12"/>
  <c r="G493" i="12" l="1"/>
  <c r="X493" i="12"/>
  <c r="Q493" i="12"/>
  <c r="O493" i="12" s="1"/>
  <c r="N493" i="12" s="1"/>
  <c r="W493" i="12"/>
  <c r="V493" i="12" l="1"/>
  <c r="Y493" i="12"/>
  <c r="AA493" i="12"/>
  <c r="AB493" i="12" s="1"/>
  <c r="U493" i="12" l="1"/>
  <c r="T493" i="12" s="1"/>
  <c r="Z493" i="12"/>
  <c r="AC493" i="12"/>
  <c r="AD493" i="12" s="1"/>
  <c r="S493" i="12" l="1"/>
  <c r="AE493" i="12"/>
  <c r="M493" i="12" l="1"/>
  <c r="L493" i="12" s="1"/>
  <c r="K493" i="12" s="1"/>
  <c r="P494" i="12" l="1"/>
  <c r="H493" i="12"/>
  <c r="F494" i="12" s="1"/>
  <c r="X494" i="12" l="1"/>
  <c r="W494" i="12"/>
  <c r="Q494" i="12"/>
  <c r="O494" i="12" s="1"/>
  <c r="N494" i="12" s="1"/>
  <c r="G494" i="12"/>
  <c r="AA494" i="12" l="1"/>
  <c r="AB494" i="12" s="1"/>
  <c r="Y494" i="12"/>
  <c r="V494" i="12"/>
  <c r="U494" i="12" l="1"/>
  <c r="T494" i="12" s="1"/>
  <c r="Z494" i="12"/>
  <c r="AC494" i="12"/>
  <c r="AD494" i="12" s="1"/>
  <c r="S494" i="12" l="1"/>
  <c r="AE494" i="12"/>
  <c r="M494" i="12" l="1"/>
  <c r="L494" i="12" s="1"/>
  <c r="K494" i="12" s="1"/>
  <c r="P495" i="12" l="1"/>
  <c r="H494" i="12"/>
  <c r="F495" i="12" s="1"/>
  <c r="X495" i="12" l="1"/>
  <c r="G495" i="12"/>
  <c r="W495" i="12"/>
  <c r="Q495" i="12"/>
  <c r="O495" i="12" s="1"/>
  <c r="N495" i="12" s="1"/>
  <c r="Y495" i="12" l="1"/>
  <c r="V495" i="12"/>
  <c r="AA495" i="12"/>
  <c r="AB495" i="12" s="1"/>
  <c r="U495" i="12" l="1"/>
  <c r="T495" i="12" s="1"/>
  <c r="AC495" i="12"/>
  <c r="AD495" i="12" s="1"/>
  <c r="Z495" i="12"/>
  <c r="S495" i="12" l="1"/>
  <c r="AE495" i="12"/>
  <c r="M495" i="12" l="1"/>
  <c r="L495" i="12" s="1"/>
  <c r="K495" i="12" s="1"/>
  <c r="H495" i="12" l="1"/>
  <c r="F496" i="12" s="1"/>
  <c r="P496" i="12"/>
  <c r="G496" i="12" l="1"/>
  <c r="W496" i="12"/>
  <c r="Q496" i="12"/>
  <c r="O496" i="12" s="1"/>
  <c r="N496" i="12" s="1"/>
  <c r="X496" i="12"/>
  <c r="V496" i="12" l="1"/>
  <c r="AA496" i="12"/>
  <c r="AB496" i="12" s="1"/>
  <c r="Y496" i="12"/>
  <c r="U496" i="12" l="1"/>
  <c r="T496" i="12" s="1"/>
  <c r="Z496" i="12"/>
  <c r="AC496" i="12"/>
  <c r="AD496" i="12" s="1"/>
  <c r="S496" i="12" l="1"/>
  <c r="AE496" i="12"/>
  <c r="M496" i="12" l="1"/>
  <c r="L496" i="12" s="1"/>
  <c r="K496" i="12" s="1"/>
  <c r="P497" i="12" l="1"/>
  <c r="H496" i="12"/>
  <c r="F497" i="12" s="1"/>
  <c r="Q497" i="12" l="1"/>
  <c r="O497" i="12" s="1"/>
  <c r="N497" i="12" s="1"/>
  <c r="X497" i="12"/>
  <c r="G497" i="12"/>
  <c r="W497" i="12"/>
  <c r="V497" i="12" l="1"/>
  <c r="Y497" i="12"/>
  <c r="AA497" i="12"/>
  <c r="AB497" i="12" s="1"/>
  <c r="Z497" i="12" l="1"/>
  <c r="AC497" i="12"/>
  <c r="AD497" i="12" s="1"/>
  <c r="U497" i="12"/>
  <c r="T497" i="12" s="1"/>
  <c r="S497" i="12" l="1"/>
  <c r="AE497" i="12"/>
  <c r="M497" i="12" l="1"/>
  <c r="L497" i="12" s="1"/>
  <c r="K497" i="12" s="1"/>
  <c r="P498" i="12" l="1"/>
  <c r="H497" i="12"/>
  <c r="F498" i="12" s="1"/>
  <c r="Q498" i="12" l="1"/>
  <c r="O498" i="12" s="1"/>
  <c r="N498" i="12" s="1"/>
  <c r="G498" i="12"/>
  <c r="W498" i="12"/>
  <c r="X498" i="12"/>
  <c r="V498" i="12" l="1"/>
  <c r="AA498" i="12"/>
  <c r="AB498" i="12" s="1"/>
  <c r="Y498" i="12"/>
  <c r="Z498" i="12" l="1"/>
  <c r="AC498" i="12"/>
  <c r="AD498" i="12" s="1"/>
  <c r="U498" i="12"/>
  <c r="T498" i="12" s="1"/>
  <c r="S498" i="12" l="1"/>
  <c r="AE498" i="12"/>
  <c r="M498" i="12" l="1"/>
  <c r="L498" i="12" s="1"/>
  <c r="K498" i="12" s="1"/>
  <c r="P499" i="12" l="1"/>
  <c r="H498" i="12"/>
  <c r="F499" i="12" s="1"/>
  <c r="X499" i="12" l="1"/>
  <c r="Q499" i="12"/>
  <c r="O499" i="12" s="1"/>
  <c r="N499" i="12" s="1"/>
  <c r="G499" i="12"/>
  <c r="W499" i="12"/>
  <c r="AA499" i="12" l="1"/>
  <c r="AB499" i="12" s="1"/>
  <c r="Y499" i="12"/>
  <c r="V499" i="12"/>
  <c r="U499" i="12" l="1"/>
  <c r="T499" i="12" s="1"/>
  <c r="AC499" i="12"/>
  <c r="AD499" i="12" s="1"/>
  <c r="Z499" i="12"/>
  <c r="S499" i="12" l="1"/>
  <c r="AE499" i="12"/>
  <c r="M499" i="12" l="1"/>
  <c r="L499" i="12" s="1"/>
  <c r="K499" i="12" s="1"/>
  <c r="H499" i="12" l="1"/>
  <c r="F500" i="12" s="1"/>
  <c r="P500" i="12"/>
  <c r="G500" i="12" l="1"/>
  <c r="W500" i="12"/>
  <c r="Q500" i="12"/>
  <c r="O500" i="12" s="1"/>
  <c r="N500" i="12" s="1"/>
  <c r="X500" i="12"/>
  <c r="Y500" i="12" l="1"/>
  <c r="V500" i="12"/>
  <c r="AA500" i="12"/>
  <c r="AB500" i="12" s="1"/>
  <c r="U500" i="12" l="1"/>
  <c r="T500" i="12" s="1"/>
  <c r="Z500" i="12"/>
  <c r="AC500" i="12"/>
  <c r="AD500" i="12" s="1"/>
  <c r="S500" i="12" l="1"/>
  <c r="AE500" i="12"/>
  <c r="M500" i="12" l="1"/>
  <c r="L500" i="12" s="1"/>
  <c r="K500" i="12" s="1"/>
  <c r="P501" i="12" l="1"/>
  <c r="H500" i="12"/>
  <c r="F501" i="12" s="1"/>
  <c r="W501" i="12" l="1"/>
  <c r="Q501" i="12"/>
  <c r="O501" i="12" s="1"/>
  <c r="N501" i="12" s="1"/>
  <c r="G501" i="12"/>
  <c r="X501" i="12"/>
  <c r="AA501" i="12" l="1"/>
  <c r="AB501" i="12" s="1"/>
  <c r="V501" i="12"/>
  <c r="Y501" i="12"/>
  <c r="Z501" i="12" l="1"/>
  <c r="AC501" i="12"/>
  <c r="AD501" i="12" s="1"/>
  <c r="U501" i="12"/>
  <c r="T501" i="12" s="1"/>
  <c r="S501" i="12" s="1"/>
  <c r="AE501" i="12" l="1"/>
  <c r="M501" i="12" l="1"/>
  <c r="L501" i="12" s="1"/>
  <c r="K501" i="12" s="1"/>
  <c r="H501" i="12" l="1"/>
  <c r="F502" i="12" s="1"/>
  <c r="P502" i="12"/>
  <c r="G502" i="12" l="1"/>
  <c r="Q502" i="12"/>
  <c r="O502" i="12" s="1"/>
  <c r="N502" i="12" s="1"/>
  <c r="W502" i="12"/>
  <c r="X502" i="12"/>
  <c r="V502" i="12" l="1"/>
  <c r="Y502" i="12"/>
  <c r="AA502" i="12"/>
  <c r="AB502" i="12" s="1"/>
  <c r="AC502" i="12" l="1"/>
  <c r="AD502" i="12" s="1"/>
  <c r="Z502" i="12"/>
  <c r="U502" i="12"/>
  <c r="T502" i="12" s="1"/>
  <c r="S502" i="12" l="1"/>
  <c r="AE502" i="12"/>
  <c r="M502" i="12" l="1"/>
  <c r="L502" i="12" s="1"/>
  <c r="K502" i="12" s="1"/>
  <c r="H502" i="12" l="1"/>
  <c r="F503" i="12" s="1"/>
  <c r="P503" i="12"/>
  <c r="W503" i="12" l="1"/>
  <c r="X503" i="12"/>
  <c r="G503" i="12"/>
  <c r="Q503" i="12"/>
  <c r="O503" i="12" s="1"/>
  <c r="N503" i="12" s="1"/>
  <c r="AA503" i="12" l="1"/>
  <c r="AB503" i="12" s="1"/>
  <c r="Y503" i="12"/>
  <c r="V503" i="12"/>
  <c r="U503" i="12" l="1"/>
  <c r="T503" i="12" s="1"/>
  <c r="Z503" i="12"/>
  <c r="AC503" i="12"/>
  <c r="AD503" i="12" s="1"/>
  <c r="S503" i="12" l="1"/>
  <c r="AE503" i="12"/>
  <c r="M503" i="12" l="1"/>
  <c r="L503" i="12" s="1"/>
  <c r="K503" i="12" s="1"/>
  <c r="P504" i="12" l="1"/>
  <c r="H503" i="12"/>
  <c r="F504" i="12" s="1"/>
  <c r="Q504" i="12" l="1"/>
  <c r="O504" i="12" s="1"/>
  <c r="N504" i="12" s="1"/>
  <c r="G504" i="12"/>
  <c r="X504" i="12"/>
  <c r="W504" i="12"/>
  <c r="AA504" i="12" l="1"/>
  <c r="AB504" i="12" s="1"/>
  <c r="Y504" i="12"/>
  <c r="V504" i="12"/>
  <c r="U504" i="12" l="1"/>
  <c r="T504" i="12" s="1"/>
  <c r="Z504" i="12"/>
  <c r="AC504" i="12"/>
  <c r="AD504" i="12" s="1"/>
  <c r="S504" i="12" l="1"/>
  <c r="AE504" i="12"/>
  <c r="M504" i="12" l="1"/>
  <c r="L504" i="12" s="1"/>
  <c r="K504" i="12" s="1"/>
  <c r="H504" i="12" l="1"/>
  <c r="F505" i="12" s="1"/>
  <c r="P505" i="12"/>
  <c r="W505" i="12" l="1"/>
  <c r="X505" i="12"/>
  <c r="Q505" i="12"/>
  <c r="O505" i="12" s="1"/>
  <c r="N505" i="12" s="1"/>
  <c r="G505" i="12"/>
  <c r="AA505" i="12" l="1"/>
  <c r="AB505" i="12" s="1"/>
  <c r="V505" i="12"/>
  <c r="Y505" i="12"/>
  <c r="Z505" i="12" l="1"/>
  <c r="AC505" i="12"/>
  <c r="AD505" i="12" s="1"/>
  <c r="U505" i="12"/>
  <c r="T505" i="12" s="1"/>
  <c r="S505" i="12" l="1"/>
  <c r="AE505" i="12"/>
  <c r="M505" i="12" l="1"/>
  <c r="L505" i="12" s="1"/>
  <c r="K505" i="12" s="1"/>
  <c r="H505" i="12" l="1"/>
  <c r="F506" i="12" s="1"/>
  <c r="P506" i="12"/>
  <c r="X506" i="12" l="1"/>
  <c r="G506" i="12"/>
  <c r="Q506" i="12"/>
  <c r="O506" i="12" s="1"/>
  <c r="N506" i="12" s="1"/>
  <c r="W506" i="12"/>
  <c r="AA506" i="12" l="1"/>
  <c r="AB506" i="12" s="1"/>
  <c r="Y506" i="12"/>
  <c r="V506" i="12"/>
  <c r="U506" i="12" l="1"/>
  <c r="T506" i="12" s="1"/>
  <c r="AC506" i="12"/>
  <c r="AD506" i="12" s="1"/>
  <c r="Z506" i="12"/>
  <c r="S506" i="12" l="1"/>
  <c r="AE506" i="12"/>
  <c r="M506" i="12" l="1"/>
  <c r="L506" i="12" s="1"/>
  <c r="K506" i="12" s="1"/>
  <c r="P507" i="12" l="1"/>
  <c r="H506" i="12"/>
  <c r="F507" i="12" s="1"/>
  <c r="G507" i="12" l="1"/>
  <c r="X507" i="12"/>
  <c r="Q507" i="12"/>
  <c r="O507" i="12" s="1"/>
  <c r="N507" i="12" s="1"/>
  <c r="W507" i="12"/>
  <c r="V507" i="12" l="1"/>
  <c r="Y507" i="12"/>
  <c r="AA507" i="12"/>
  <c r="AB507" i="12" s="1"/>
  <c r="Z507" i="12" l="1"/>
  <c r="AC507" i="12"/>
  <c r="AD507" i="12" s="1"/>
  <c r="U507" i="12"/>
  <c r="T507" i="12" s="1"/>
  <c r="S507" i="12" l="1"/>
  <c r="AE507" i="12"/>
  <c r="M507" i="12" l="1"/>
  <c r="L507" i="12" s="1"/>
  <c r="K507" i="12" s="1"/>
  <c r="P508" i="12" l="1"/>
  <c r="H507" i="12"/>
  <c r="F508" i="12" s="1"/>
  <c r="X508" i="12" l="1"/>
  <c r="G508" i="12"/>
  <c r="W508" i="12"/>
  <c r="Q508" i="12"/>
  <c r="O508" i="12" s="1"/>
  <c r="N508" i="12" s="1"/>
  <c r="V508" i="12" l="1"/>
  <c r="Y508" i="12"/>
  <c r="AA508" i="12"/>
  <c r="AB508" i="12" s="1"/>
  <c r="Z508" i="12" l="1"/>
  <c r="AC508" i="12"/>
  <c r="AD508" i="12" s="1"/>
  <c r="U508" i="12"/>
  <c r="T508" i="12" s="1"/>
  <c r="S508" i="12" l="1"/>
  <c r="AE508" i="12"/>
  <c r="M508" i="12" l="1"/>
  <c r="L508" i="12" s="1"/>
  <c r="K508" i="12" s="1"/>
  <c r="H508" i="12" l="1"/>
  <c r="F509" i="12" s="1"/>
  <c r="P509" i="12"/>
  <c r="X509" i="12" l="1"/>
  <c r="Q509" i="12"/>
  <c r="O509" i="12" s="1"/>
  <c r="N509" i="12" s="1"/>
  <c r="W509" i="12"/>
  <c r="G509" i="12"/>
  <c r="V509" i="12" l="1"/>
  <c r="Y509" i="12"/>
  <c r="AA509" i="12"/>
  <c r="AB509" i="12" s="1"/>
  <c r="Z509" i="12" l="1"/>
  <c r="AC509" i="12"/>
  <c r="AD509" i="12" s="1"/>
  <c r="U509" i="12"/>
  <c r="T509" i="12" s="1"/>
  <c r="S509" i="12" s="1"/>
  <c r="AE509" i="12" l="1"/>
  <c r="M509" i="12" l="1"/>
  <c r="L509" i="12" s="1"/>
  <c r="K509" i="12" s="1"/>
  <c r="H509" i="12" l="1"/>
  <c r="F510" i="12" s="1"/>
  <c r="P510" i="12"/>
  <c r="X510" i="12" l="1"/>
  <c r="G510" i="12"/>
  <c r="Q510" i="12"/>
  <c r="O510" i="12" s="1"/>
  <c r="N510" i="12" s="1"/>
  <c r="W510" i="12"/>
  <c r="AA510" i="12" l="1"/>
  <c r="AB510" i="12" s="1"/>
  <c r="V510" i="12"/>
  <c r="Y510" i="12"/>
  <c r="Z510" i="12" l="1"/>
  <c r="AC510" i="12"/>
  <c r="AD510" i="12" s="1"/>
  <c r="U510" i="12"/>
  <c r="T510" i="12" s="1"/>
  <c r="S510" i="12" l="1"/>
  <c r="AE510" i="12"/>
  <c r="M510" i="12" l="1"/>
  <c r="L510" i="12" s="1"/>
  <c r="K510" i="12" s="1"/>
  <c r="H510" i="12" l="1"/>
  <c r="F511" i="12" s="1"/>
  <c r="P511" i="12"/>
  <c r="W511" i="12" l="1"/>
  <c r="G511" i="12"/>
  <c r="Q511" i="12"/>
  <c r="O511" i="12" s="1"/>
  <c r="N511" i="12" s="1"/>
  <c r="X511" i="12"/>
  <c r="V511" i="12" l="1"/>
  <c r="AA511" i="12"/>
  <c r="AB511" i="12" s="1"/>
  <c r="Y511" i="12"/>
  <c r="AC511" i="12" l="1"/>
  <c r="AD511" i="12" s="1"/>
  <c r="Z511" i="12"/>
  <c r="U511" i="12"/>
  <c r="T511" i="12" s="1"/>
  <c r="S511" i="12" s="1"/>
  <c r="AE511" i="12" l="1"/>
  <c r="M511" i="12" l="1"/>
  <c r="L511" i="12" s="1"/>
  <c r="K511" i="12" s="1"/>
  <c r="H511" i="12" l="1"/>
  <c r="F512" i="12" s="1"/>
  <c r="P512" i="12"/>
  <c r="Q512" i="12" l="1"/>
  <c r="O512" i="12" s="1"/>
  <c r="N512" i="12" s="1"/>
  <c r="X512" i="12"/>
  <c r="W512" i="12"/>
  <c r="G512" i="12"/>
  <c r="Y512" i="12" l="1"/>
  <c r="AA512" i="12"/>
  <c r="AB512" i="12" s="1"/>
  <c r="V512" i="12"/>
  <c r="U512" i="12" l="1"/>
  <c r="T512" i="12" s="1"/>
  <c r="Z512" i="12"/>
  <c r="AC512" i="12"/>
  <c r="AD512" i="12" s="1"/>
  <c r="S512" i="12" l="1"/>
  <c r="AE512" i="12"/>
  <c r="M512" i="12" l="1"/>
  <c r="L512" i="12" s="1"/>
  <c r="K512" i="12" s="1"/>
  <c r="P513" i="12" l="1"/>
  <c r="H512" i="12"/>
  <c r="F513" i="12" s="1"/>
  <c r="X513" i="12" l="1"/>
  <c r="Q513" i="12"/>
  <c r="O513" i="12" s="1"/>
  <c r="N513" i="12" s="1"/>
  <c r="W513" i="12"/>
  <c r="G513" i="12"/>
  <c r="Y513" i="12" l="1"/>
  <c r="AA513" i="12"/>
  <c r="AB513" i="12" s="1"/>
  <c r="V513" i="12"/>
  <c r="U513" i="12" l="1"/>
  <c r="T513" i="12" s="1"/>
  <c r="AC513" i="12"/>
  <c r="AD513" i="12" s="1"/>
  <c r="Z513" i="12"/>
  <c r="S513" i="12" l="1"/>
  <c r="AE513" i="12"/>
  <c r="M513" i="12" l="1"/>
  <c r="L513" i="12" s="1"/>
  <c r="K513" i="12" s="1"/>
  <c r="P514" i="12" l="1"/>
  <c r="H513" i="12"/>
  <c r="F514" i="12" s="1"/>
  <c r="G514" i="12" l="1"/>
  <c r="X514" i="12"/>
  <c r="Q514" i="12"/>
  <c r="O514" i="12" s="1"/>
  <c r="N514" i="12" s="1"/>
  <c r="W514" i="12"/>
  <c r="AA514" i="12" l="1"/>
  <c r="AB514" i="12" s="1"/>
  <c r="V514" i="12"/>
  <c r="Y514" i="12"/>
  <c r="AC514" i="12" l="1"/>
  <c r="AD514" i="12" s="1"/>
  <c r="Z514" i="12"/>
  <c r="U514" i="12"/>
  <c r="T514" i="12" s="1"/>
  <c r="S514" i="12" s="1"/>
  <c r="AE514" i="12" l="1"/>
  <c r="M514" i="12" l="1"/>
  <c r="L514" i="12" s="1"/>
  <c r="K514" i="12" s="1"/>
  <c r="P515" i="12" l="1"/>
  <c r="H514" i="12"/>
  <c r="F515" i="12" s="1"/>
  <c r="X515" i="12" l="1"/>
  <c r="Q515" i="12"/>
  <c r="O515" i="12" s="1"/>
  <c r="N515" i="12" s="1"/>
  <c r="G515" i="12"/>
  <c r="W515" i="12"/>
  <c r="V515" i="12" l="1"/>
  <c r="Y515" i="12"/>
  <c r="AA515" i="12"/>
  <c r="AB515" i="12" s="1"/>
  <c r="AC515" i="12" l="1"/>
  <c r="AD515" i="12" s="1"/>
  <c r="Z515" i="12"/>
  <c r="U515" i="12"/>
  <c r="T515" i="12" s="1"/>
  <c r="S515" i="12" s="1"/>
  <c r="AE515" i="12" l="1"/>
  <c r="M515" i="12" l="1"/>
  <c r="L515" i="12" s="1"/>
  <c r="K515" i="12" s="1"/>
  <c r="P516" i="12" l="1"/>
  <c r="H515" i="12"/>
  <c r="F516" i="12" s="1"/>
  <c r="X516" i="12" l="1"/>
  <c r="Q516" i="12"/>
  <c r="O516" i="12" s="1"/>
  <c r="N516" i="12" s="1"/>
  <c r="W516" i="12"/>
  <c r="G516" i="12"/>
  <c r="Y516" i="12" l="1"/>
  <c r="AA516" i="12"/>
  <c r="AB516" i="12" s="1"/>
  <c r="V516" i="12"/>
  <c r="U516" i="12" l="1"/>
  <c r="T516" i="12" s="1"/>
  <c r="AC516" i="12"/>
  <c r="AD516" i="12" s="1"/>
  <c r="Z516" i="12"/>
  <c r="S516" i="12" l="1"/>
  <c r="AE516" i="12"/>
  <c r="M516" i="12" l="1"/>
  <c r="L516" i="12" s="1"/>
  <c r="K516" i="12" s="1"/>
  <c r="P517" i="12" l="1"/>
  <c r="H516" i="12"/>
  <c r="F517" i="12" s="1"/>
  <c r="W517" i="12" l="1"/>
  <c r="X517" i="12"/>
  <c r="G517" i="12"/>
  <c r="Q517" i="12"/>
  <c r="O517" i="12" s="1"/>
  <c r="N517" i="12" s="1"/>
  <c r="AA517" i="12" l="1"/>
  <c r="AB517" i="12" s="1"/>
  <c r="Y517" i="12"/>
  <c r="V517" i="12"/>
  <c r="U517" i="12" l="1"/>
  <c r="T517" i="12" s="1"/>
  <c r="AC517" i="12"/>
  <c r="AD517" i="12" s="1"/>
  <c r="Z517" i="12"/>
  <c r="S517" i="12" l="1"/>
  <c r="AE517" i="12"/>
  <c r="M517" i="12" l="1"/>
  <c r="L517" i="12" s="1"/>
  <c r="K517" i="12" s="1"/>
  <c r="H517" i="12" l="1"/>
  <c r="F518" i="12" s="1"/>
  <c r="P518" i="12"/>
  <c r="W518" i="12" l="1"/>
  <c r="X518" i="12"/>
  <c r="G518" i="12"/>
  <c r="Q518" i="12"/>
  <c r="O518" i="12" s="1"/>
  <c r="N518" i="12" s="1"/>
  <c r="AA518" i="12" l="1"/>
  <c r="AB518" i="12" s="1"/>
  <c r="V518" i="12"/>
  <c r="Y518" i="12"/>
  <c r="AC518" i="12" l="1"/>
  <c r="AD518" i="12" s="1"/>
  <c r="Z518" i="12"/>
  <c r="U518" i="12"/>
  <c r="T518" i="12" s="1"/>
  <c r="S518" i="12" l="1"/>
  <c r="AE518" i="12"/>
  <c r="M518" i="12" l="1"/>
  <c r="L518" i="12" s="1"/>
  <c r="K518" i="12" s="1"/>
  <c r="H518" i="12" l="1"/>
  <c r="P519" i="12"/>
  <c r="F519" i="12" l="1"/>
  <c r="Q519" i="12" l="1"/>
  <c r="O519" i="12" s="1"/>
  <c r="N519" i="12" s="1"/>
  <c r="G519" i="12"/>
  <c r="W519" i="12"/>
  <c r="X519" i="12"/>
  <c r="Y519" i="12" l="1"/>
  <c r="AA519" i="12"/>
  <c r="AB519" i="12" s="1"/>
  <c r="V519" i="12"/>
  <c r="U519" i="12" l="1"/>
  <c r="T519" i="12" s="1"/>
  <c r="Z519" i="12"/>
  <c r="AC519" i="12"/>
  <c r="AD519" i="12" s="1"/>
  <c r="S519" i="12" l="1"/>
  <c r="AE519" i="12"/>
  <c r="M519" i="12" l="1"/>
  <c r="L519" i="12" s="1"/>
  <c r="K519" i="12" s="1"/>
  <c r="H519" i="12" l="1"/>
  <c r="P520" i="12"/>
  <c r="F520" i="12" l="1"/>
  <c r="Q520" i="12" l="1"/>
  <c r="O520" i="12" s="1"/>
  <c r="N520" i="12" s="1"/>
  <c r="X520" i="12"/>
  <c r="W520" i="12"/>
  <c r="G520" i="12"/>
  <c r="Y520" i="12" l="1"/>
  <c r="V520" i="12"/>
  <c r="AA520" i="12"/>
  <c r="AB520" i="12" s="1"/>
  <c r="U520" i="12" l="1"/>
  <c r="T520" i="12" s="1"/>
  <c r="AC520" i="12"/>
  <c r="AD520" i="12" s="1"/>
  <c r="Z520" i="12"/>
  <c r="S520" i="12" l="1"/>
  <c r="AE520" i="12"/>
  <c r="M520" i="12" l="1"/>
  <c r="L520" i="12" s="1"/>
  <c r="K520" i="12" s="1"/>
  <c r="P521" i="12" l="1"/>
  <c r="H520" i="12"/>
  <c r="F521" i="12" l="1"/>
  <c r="W521" i="12" l="1"/>
  <c r="G521" i="12"/>
  <c r="Q521" i="12"/>
  <c r="O521" i="12" s="1"/>
  <c r="N521" i="12" s="1"/>
  <c r="X521" i="12"/>
  <c r="Y521" i="12" l="1"/>
  <c r="AA521" i="12"/>
  <c r="AB521" i="12" s="1"/>
  <c r="V521" i="12"/>
  <c r="U521" i="12" l="1"/>
  <c r="T521" i="12" s="1"/>
  <c r="Z521" i="12"/>
  <c r="AC521" i="12"/>
  <c r="AD521" i="12" s="1"/>
  <c r="S521" i="12" l="1"/>
  <c r="AE521" i="12"/>
  <c r="M521" i="12" l="1"/>
  <c r="L521" i="12" s="1"/>
  <c r="K521" i="12" s="1"/>
  <c r="P522" i="12" l="1"/>
  <c r="H521" i="12"/>
  <c r="F522" i="12" l="1"/>
  <c r="G522" i="12" l="1"/>
  <c r="Q522" i="12"/>
  <c r="O522" i="12" s="1"/>
  <c r="N522" i="12" s="1"/>
  <c r="X522" i="12"/>
  <c r="W522" i="12"/>
  <c r="V522" i="12" l="1"/>
  <c r="AA522" i="12"/>
  <c r="AB522" i="12" s="1"/>
  <c r="Y522" i="12"/>
  <c r="AC522" i="12" l="1"/>
  <c r="AD522" i="12" s="1"/>
  <c r="Z522" i="12"/>
  <c r="U522" i="12"/>
  <c r="T522" i="12" s="1"/>
  <c r="S522" i="12" s="1"/>
  <c r="AE522" i="12" l="1"/>
  <c r="M522" i="12" l="1"/>
  <c r="L522" i="12" s="1"/>
  <c r="K522" i="12" s="1"/>
  <c r="P523" i="12" l="1"/>
  <c r="H522" i="12"/>
  <c r="F523" i="12" l="1"/>
  <c r="G523" i="12" l="1"/>
  <c r="Q523" i="12"/>
  <c r="O523" i="12" s="1"/>
  <c r="N523" i="12" s="1"/>
  <c r="X523" i="12"/>
  <c r="W523" i="12"/>
  <c r="Y523" i="12" l="1"/>
  <c r="V523" i="12"/>
  <c r="AA523" i="12"/>
  <c r="AB523" i="12" s="1"/>
  <c r="Z523" i="12" l="1"/>
  <c r="AC523" i="12"/>
  <c r="AD523" i="12" s="1"/>
  <c r="U523" i="12"/>
  <c r="T523" i="12" s="1"/>
  <c r="S523" i="12" s="1"/>
  <c r="AE523" i="12" l="1"/>
  <c r="M523" i="12" l="1"/>
  <c r="L523" i="12" s="1"/>
  <c r="K523" i="12" s="1"/>
  <c r="H523" i="12" l="1"/>
  <c r="P524" i="12"/>
  <c r="F524" i="12" l="1"/>
  <c r="X524" i="12" l="1"/>
  <c r="G524" i="12"/>
  <c r="W524" i="12"/>
  <c r="Q524" i="12"/>
  <c r="O524" i="12" s="1"/>
  <c r="N524" i="12" s="1"/>
  <c r="AA524" i="12" l="1"/>
  <c r="AB524" i="12" s="1"/>
  <c r="V524" i="12"/>
  <c r="Y524" i="12"/>
  <c r="Z524" i="12" l="1"/>
  <c r="AC524" i="12"/>
  <c r="AD524" i="12" s="1"/>
  <c r="U524" i="12"/>
  <c r="T524" i="12" s="1"/>
  <c r="S524" i="12" l="1"/>
  <c r="AE524" i="12"/>
  <c r="M524" i="12" l="1"/>
  <c r="L524" i="12" s="1"/>
  <c r="K524" i="12" s="1"/>
  <c r="P525" i="12" l="1"/>
  <c r="H524" i="12"/>
  <c r="F525" i="12" l="1"/>
  <c r="X525" i="12" l="1"/>
  <c r="W525" i="12"/>
  <c r="Q525" i="12"/>
  <c r="O525" i="12" s="1"/>
  <c r="N525" i="12" s="1"/>
  <c r="G525" i="12"/>
  <c r="V525" i="12" l="1"/>
  <c r="Y525" i="12"/>
  <c r="AA525" i="12"/>
  <c r="AB525" i="12" s="1"/>
  <c r="Z525" i="12" l="1"/>
  <c r="AC525" i="12"/>
  <c r="AD525" i="12" s="1"/>
  <c r="U525" i="12"/>
  <c r="T525" i="12" s="1"/>
  <c r="S525" i="12" l="1"/>
  <c r="AE525" i="12"/>
  <c r="M525" i="12" l="1"/>
  <c r="L525" i="12" s="1"/>
  <c r="K525" i="12" s="1"/>
  <c r="P526" i="12" l="1"/>
  <c r="H525" i="12"/>
  <c r="F526" i="12" l="1"/>
  <c r="G526" i="12" l="1"/>
  <c r="X526" i="12"/>
  <c r="W526" i="12"/>
  <c r="Q526" i="12"/>
  <c r="O526" i="12" s="1"/>
  <c r="N526" i="12" s="1"/>
  <c r="V526" i="12" l="1"/>
  <c r="Y526" i="12"/>
  <c r="AA526" i="12"/>
  <c r="AB526" i="12" s="1"/>
  <c r="Z526" i="12" l="1"/>
  <c r="AC526" i="12"/>
  <c r="AD526" i="12" s="1"/>
  <c r="U526" i="12"/>
  <c r="T526" i="12" s="1"/>
  <c r="S526" i="12" l="1"/>
  <c r="AE526" i="12"/>
  <c r="M526" i="12" l="1"/>
  <c r="L526" i="12" s="1"/>
  <c r="K526" i="12" s="1"/>
  <c r="H526" i="12" l="1"/>
  <c r="P527" i="12"/>
  <c r="F527" i="12" l="1"/>
  <c r="Q527" i="12" l="1"/>
  <c r="O527" i="12" s="1"/>
  <c r="N527" i="12" s="1"/>
  <c r="W527" i="12"/>
  <c r="G527" i="12"/>
  <c r="X527" i="12"/>
  <c r="V527" i="12" l="1"/>
  <c r="AA527" i="12"/>
  <c r="AB527" i="12" s="1"/>
  <c r="Y527" i="12"/>
  <c r="Z527" i="12" l="1"/>
  <c r="AC527" i="12"/>
  <c r="AD527" i="12" s="1"/>
  <c r="U527" i="12"/>
  <c r="T527" i="12" s="1"/>
  <c r="S527" i="12" l="1"/>
  <c r="AE527" i="12"/>
  <c r="M527" i="12" l="1"/>
  <c r="L527" i="12" s="1"/>
  <c r="K527" i="12" s="1"/>
  <c r="P528" i="12" l="1"/>
  <c r="H527" i="12"/>
  <c r="F528" i="12" l="1"/>
  <c r="W528" i="12" l="1"/>
  <c r="Q528" i="12"/>
  <c r="O528" i="12" s="1"/>
  <c r="N528" i="12" s="1"/>
  <c r="X528" i="12"/>
  <c r="G528" i="12"/>
  <c r="V528" i="12" l="1"/>
  <c r="Y528" i="12"/>
  <c r="AA528" i="12"/>
  <c r="AB528" i="12" s="1"/>
  <c r="U528" i="12" l="1"/>
  <c r="T528" i="12" s="1"/>
  <c r="Z528" i="12"/>
  <c r="AC528" i="12"/>
  <c r="AD528" i="12" s="1"/>
  <c r="S528" i="12" l="1"/>
  <c r="AE528" i="12"/>
  <c r="M528" i="12" l="1"/>
  <c r="L528" i="12" s="1"/>
  <c r="K528" i="12" s="1"/>
  <c r="P529" i="12" l="1"/>
  <c r="H528" i="12"/>
  <c r="F529" i="12" l="1"/>
  <c r="W529" i="12" l="1"/>
  <c r="G529" i="12"/>
  <c r="X529" i="12"/>
  <c r="Q529" i="12"/>
  <c r="O529" i="12" s="1"/>
  <c r="N529" i="12" s="1"/>
  <c r="V529" i="12" l="1"/>
  <c r="Y529" i="12"/>
  <c r="AA529" i="12"/>
  <c r="AB529" i="12" s="1"/>
  <c r="U529" i="12" l="1"/>
  <c r="T529" i="12" s="1"/>
  <c r="Z529" i="12"/>
  <c r="AC529" i="12"/>
  <c r="AD529" i="12" s="1"/>
  <c r="S529" i="12" l="1"/>
  <c r="AE529" i="12"/>
  <c r="M529" i="12" l="1"/>
  <c r="L529" i="12" s="1"/>
  <c r="K529" i="12" s="1"/>
  <c r="H529" i="12" l="1"/>
  <c r="P530" i="12"/>
  <c r="F530" i="12" l="1"/>
  <c r="X530" i="12" l="1"/>
  <c r="Q530" i="12"/>
  <c r="O530" i="12" s="1"/>
  <c r="N530" i="12" s="1"/>
  <c r="G530" i="12"/>
  <c r="W530" i="12"/>
  <c r="Y530" i="12" l="1"/>
  <c r="V530" i="12"/>
  <c r="AA530" i="12"/>
  <c r="AB530" i="12" s="1"/>
  <c r="U530" i="12" l="1"/>
  <c r="T530" i="12" s="1"/>
  <c r="Z530" i="12"/>
  <c r="AC530" i="12"/>
  <c r="AD530" i="12" s="1"/>
  <c r="S530" i="12" l="1"/>
  <c r="AE530" i="12"/>
  <c r="M530" i="12" l="1"/>
  <c r="L530" i="12" s="1"/>
  <c r="K530" i="12" s="1"/>
  <c r="P531" i="12" l="1"/>
  <c r="H530" i="12"/>
  <c r="F531" i="12" l="1"/>
  <c r="X531" i="12" l="1"/>
  <c r="W531" i="12"/>
  <c r="G531" i="12"/>
  <c r="Q531" i="12"/>
  <c r="O531" i="12" s="1"/>
  <c r="N531" i="12" s="1"/>
  <c r="V531" i="12" l="1"/>
  <c r="AA531" i="12"/>
  <c r="AB531" i="12" s="1"/>
  <c r="Y531" i="12"/>
  <c r="Z531" i="12" l="1"/>
  <c r="AC531" i="12"/>
  <c r="AD531" i="12" s="1"/>
  <c r="U531" i="12"/>
  <c r="T531" i="12" s="1"/>
  <c r="S531" i="12" l="1"/>
  <c r="AE531" i="12"/>
  <c r="M531" i="12" l="1"/>
  <c r="L531" i="12" s="1"/>
  <c r="K531" i="12" s="1"/>
  <c r="P532" i="12" l="1"/>
  <c r="H531" i="12"/>
  <c r="F532" i="12" l="1"/>
  <c r="W532" i="12" l="1"/>
  <c r="X532" i="12"/>
  <c r="G532" i="12"/>
  <c r="Q532" i="12"/>
  <c r="O532" i="12" s="1"/>
  <c r="N532" i="12" s="1"/>
  <c r="Y532" i="12" l="1"/>
  <c r="V532" i="12"/>
  <c r="AA532" i="12"/>
  <c r="AB532" i="12" s="1"/>
  <c r="Z532" i="12" l="1"/>
  <c r="AC532" i="12"/>
  <c r="AD532" i="12" s="1"/>
  <c r="U532" i="12"/>
  <c r="T532" i="12" s="1"/>
  <c r="S532" i="12" l="1"/>
  <c r="AE532" i="12"/>
  <c r="M532" i="12" l="1"/>
  <c r="L532" i="12" s="1"/>
  <c r="K532" i="12" s="1"/>
  <c r="H532" i="12" l="1"/>
  <c r="P533" i="12"/>
  <c r="F533" i="12" l="1"/>
  <c r="G533" i="12" l="1"/>
  <c r="X533" i="12"/>
  <c r="W533" i="12"/>
  <c r="Q533" i="12"/>
  <c r="O533" i="12" s="1"/>
  <c r="N533" i="12" s="1"/>
  <c r="AA533" i="12" l="1"/>
  <c r="AB533" i="12" s="1"/>
  <c r="Y533" i="12"/>
  <c r="V533" i="12"/>
  <c r="U533" i="12" l="1"/>
  <c r="T533" i="12" s="1"/>
  <c r="AC533" i="12"/>
  <c r="AD533" i="12" s="1"/>
  <c r="Z533" i="12"/>
  <c r="S533" i="12" l="1"/>
  <c r="AE533" i="12"/>
  <c r="M533" i="12" l="1"/>
  <c r="L533" i="12" s="1"/>
  <c r="K533" i="12" s="1"/>
  <c r="P534" i="12" l="1"/>
  <c r="H533" i="12"/>
  <c r="F534" i="12" l="1"/>
  <c r="X534" i="12" l="1"/>
  <c r="G534" i="12"/>
  <c r="Q534" i="12"/>
  <c r="O534" i="12" s="1"/>
  <c r="N534" i="12" s="1"/>
  <c r="W534" i="12"/>
  <c r="AA534" i="12" l="1"/>
  <c r="AB534" i="12" s="1"/>
  <c r="Y534" i="12"/>
  <c r="V534" i="12"/>
  <c r="U534" i="12" l="1"/>
  <c r="T534" i="12" s="1"/>
  <c r="AC534" i="12"/>
  <c r="AD534" i="12" s="1"/>
  <c r="Z534" i="12"/>
  <c r="S534" i="12" l="1"/>
  <c r="AE534" i="12"/>
  <c r="M534" i="12" l="1"/>
  <c r="L534" i="12" s="1"/>
  <c r="K534" i="12" s="1"/>
  <c r="H534" i="12" l="1"/>
  <c r="P535" i="12"/>
  <c r="F535" i="12" l="1"/>
  <c r="G535" i="12" l="1"/>
  <c r="W535" i="12"/>
  <c r="X535" i="12"/>
  <c r="Q535" i="12"/>
  <c r="O535" i="12" s="1"/>
  <c r="N535" i="12" s="1"/>
  <c r="Y535" i="12" l="1"/>
  <c r="AA535" i="12"/>
  <c r="AB535" i="12" s="1"/>
  <c r="V535" i="12"/>
  <c r="U535" i="12" l="1"/>
  <c r="T535" i="12" s="1"/>
  <c r="Z535" i="12"/>
  <c r="AC535" i="12"/>
  <c r="AD535" i="12" s="1"/>
  <c r="S535" i="12" l="1"/>
  <c r="AE535" i="12"/>
  <c r="M535" i="12" l="1"/>
  <c r="L535" i="12" s="1"/>
  <c r="K535" i="12" s="1"/>
  <c r="H535" i="12" l="1"/>
  <c r="P536" i="12"/>
  <c r="F536" i="12" l="1"/>
  <c r="W536" i="12" l="1"/>
  <c r="X536" i="12"/>
  <c r="G536" i="12"/>
  <c r="Q536" i="12"/>
  <c r="O536" i="12" s="1"/>
  <c r="N536" i="12" s="1"/>
  <c r="Y536" i="12" l="1"/>
  <c r="AA536" i="12"/>
  <c r="AB536" i="12" s="1"/>
  <c r="V536" i="12"/>
  <c r="U536" i="12" l="1"/>
  <c r="T536" i="12" s="1"/>
  <c r="AC536" i="12"/>
  <c r="AD536" i="12" s="1"/>
  <c r="Z536" i="12"/>
  <c r="S536" i="12" l="1"/>
  <c r="AE536" i="12"/>
  <c r="M536" i="12" l="1"/>
  <c r="L536" i="12" s="1"/>
  <c r="K536" i="12" s="1"/>
  <c r="H536" i="12" l="1"/>
  <c r="P537" i="12"/>
  <c r="F537" i="12" l="1"/>
  <c r="X537" i="12" l="1"/>
  <c r="G537" i="12"/>
  <c r="Q537" i="12"/>
  <c r="O537" i="12" s="1"/>
  <c r="N537" i="12" s="1"/>
  <c r="W537" i="12"/>
  <c r="AA537" i="12" l="1"/>
  <c r="AB537" i="12" s="1"/>
  <c r="Y537" i="12"/>
  <c r="V537" i="12"/>
  <c r="U537" i="12" l="1"/>
  <c r="T537" i="12" s="1"/>
  <c r="AC537" i="12"/>
  <c r="AD537" i="12" s="1"/>
  <c r="Z537" i="12"/>
  <c r="S537" i="12" l="1"/>
  <c r="AE537" i="12"/>
  <c r="M537" i="12" l="1"/>
  <c r="L537" i="12" s="1"/>
  <c r="K537" i="12" s="1"/>
  <c r="H537" i="12" l="1"/>
  <c r="P538" i="12"/>
  <c r="F538" i="12" l="1"/>
  <c r="X538" i="12" l="1"/>
  <c r="Q538" i="12"/>
  <c r="O538" i="12" s="1"/>
  <c r="N538" i="12" s="1"/>
  <c r="W538" i="12"/>
  <c r="G538" i="12"/>
  <c r="AA538" i="12" l="1"/>
  <c r="AB538" i="12" s="1"/>
  <c r="V538" i="12"/>
  <c r="Y538" i="12"/>
  <c r="AC538" i="12" l="1"/>
  <c r="AD538" i="12" s="1"/>
  <c r="Z538" i="12"/>
  <c r="U538" i="12"/>
  <c r="T538" i="12" s="1"/>
  <c r="S538" i="12" s="1"/>
  <c r="AE538" i="12" l="1"/>
  <c r="M538" i="12" l="1"/>
  <c r="L538" i="12" s="1"/>
  <c r="K538" i="12" s="1"/>
  <c r="P539" i="12" l="1"/>
  <c r="H538" i="12"/>
  <c r="F539" i="12" l="1"/>
  <c r="Q539" i="12" l="1"/>
  <c r="O539" i="12" s="1"/>
  <c r="N539" i="12" s="1"/>
  <c r="G539" i="12"/>
  <c r="X539" i="12"/>
  <c r="W539" i="12"/>
  <c r="Y539" i="12" l="1"/>
  <c r="AA539" i="12"/>
  <c r="AB539" i="12" s="1"/>
  <c r="V539" i="12"/>
  <c r="U539" i="12" l="1"/>
  <c r="T539" i="12" s="1"/>
  <c r="AC539" i="12"/>
  <c r="AD539" i="12" s="1"/>
  <c r="Z539" i="12"/>
  <c r="S539" i="12" l="1"/>
  <c r="AE539" i="12"/>
  <c r="M539" i="12" l="1"/>
  <c r="L539" i="12" s="1"/>
  <c r="K539" i="12" s="1"/>
  <c r="H539" i="12" l="1"/>
  <c r="P540" i="12"/>
  <c r="F540" i="12" l="1"/>
  <c r="Q540" i="12" l="1"/>
  <c r="O540" i="12" s="1"/>
  <c r="N540" i="12" s="1"/>
  <c r="G540" i="12"/>
  <c r="X540" i="12"/>
  <c r="W540" i="12"/>
  <c r="AA540" i="12" l="1"/>
  <c r="AB540" i="12" s="1"/>
  <c r="Y540" i="12"/>
  <c r="V540" i="12"/>
  <c r="U540" i="12" l="1"/>
  <c r="T540" i="12" s="1"/>
  <c r="AC540" i="12"/>
  <c r="AD540" i="12" s="1"/>
  <c r="Z540" i="12"/>
  <c r="S540" i="12" l="1"/>
  <c r="AE540" i="12"/>
  <c r="M540" i="12" l="1"/>
  <c r="L540" i="12" s="1"/>
  <c r="K540" i="12" s="1"/>
  <c r="H540" i="12" l="1"/>
  <c r="P541" i="12"/>
  <c r="F541" i="12" l="1"/>
  <c r="X541" i="12" l="1"/>
  <c r="G541" i="12"/>
  <c r="Q541" i="12"/>
  <c r="O541" i="12" s="1"/>
  <c r="N541" i="12" s="1"/>
  <c r="W541" i="12"/>
  <c r="V541" i="12" l="1"/>
  <c r="Y541" i="12"/>
  <c r="AA541" i="12"/>
  <c r="AB541" i="12" s="1"/>
  <c r="U541" i="12" l="1"/>
  <c r="T541" i="12" s="1"/>
  <c r="AC541" i="12"/>
  <c r="AD541" i="12" s="1"/>
  <c r="Z541" i="12"/>
  <c r="S541" i="12" l="1"/>
  <c r="AE541" i="12"/>
  <c r="M541" i="12" l="1"/>
  <c r="L541" i="12" s="1"/>
  <c r="K541" i="12" s="1"/>
  <c r="P542" i="12" l="1"/>
  <c r="H541" i="12"/>
  <c r="F542" i="12" l="1"/>
  <c r="X542" i="12" l="1"/>
  <c r="G542" i="12"/>
  <c r="W542" i="12"/>
  <c r="Q542" i="12"/>
  <c r="O542" i="12" s="1"/>
  <c r="N542" i="12" s="1"/>
  <c r="AA542" i="12" l="1"/>
  <c r="AB542" i="12" s="1"/>
  <c r="Y542" i="12"/>
  <c r="V542" i="12"/>
  <c r="U542" i="12" l="1"/>
  <c r="T542" i="12" s="1"/>
  <c r="Z542" i="12"/>
  <c r="AC542" i="12"/>
  <c r="AD542" i="12" s="1"/>
  <c r="S542" i="12" l="1"/>
  <c r="AE542" i="12"/>
  <c r="M542" i="12" l="1"/>
  <c r="L542" i="12" s="1"/>
  <c r="K542" i="12" s="1"/>
  <c r="H542" i="12" l="1"/>
  <c r="P543" i="12"/>
  <c r="F543" i="12" l="1"/>
  <c r="Q543" i="12" l="1"/>
  <c r="O543" i="12" s="1"/>
  <c r="N543" i="12" s="1"/>
  <c r="G543" i="12"/>
  <c r="X543" i="12"/>
  <c r="W543" i="12"/>
  <c r="AA543" i="12" l="1"/>
  <c r="AB543" i="12" s="1"/>
  <c r="Y543" i="12"/>
  <c r="V543" i="12"/>
  <c r="U543" i="12" l="1"/>
  <c r="T543" i="12" s="1"/>
  <c r="Z543" i="12"/>
  <c r="AC543" i="12"/>
  <c r="AD543" i="12" s="1"/>
  <c r="S543" i="12" l="1"/>
  <c r="AE543" i="12"/>
  <c r="M543" i="12" l="1"/>
  <c r="L543" i="12" s="1"/>
  <c r="K543" i="12" s="1"/>
  <c r="H543" i="12" l="1"/>
  <c r="P544" i="12"/>
  <c r="F544" i="12" l="1"/>
  <c r="X544" i="12" l="1"/>
  <c r="G544" i="12"/>
  <c r="Q544" i="12"/>
  <c r="O544" i="12" s="1"/>
  <c r="N544" i="12" s="1"/>
  <c r="W544" i="12"/>
  <c r="AA544" i="12" l="1"/>
  <c r="AB544" i="12" s="1"/>
  <c r="V544" i="12"/>
  <c r="Y544" i="12"/>
  <c r="Z544" i="12" l="1"/>
  <c r="AC544" i="12"/>
  <c r="AD544" i="12" s="1"/>
  <c r="U544" i="12"/>
  <c r="T544" i="12" s="1"/>
  <c r="S544" i="12" l="1"/>
  <c r="AE544" i="12"/>
  <c r="M544" i="12" l="1"/>
  <c r="L544" i="12" s="1"/>
  <c r="K544" i="12" s="1"/>
  <c r="P545" i="12" l="1"/>
  <c r="H544" i="12"/>
  <c r="F545" i="12" l="1"/>
  <c r="G545" i="12" l="1"/>
  <c r="W545" i="12"/>
  <c r="X545" i="12"/>
  <c r="Q545" i="12"/>
  <c r="O545" i="12" s="1"/>
  <c r="N545" i="12" s="1"/>
  <c r="AA545" i="12" l="1"/>
  <c r="AB545" i="12" s="1"/>
  <c r="V545" i="12"/>
  <c r="Y545" i="12"/>
  <c r="AC545" i="12" l="1"/>
  <c r="AD545" i="12" s="1"/>
  <c r="Z545" i="12"/>
  <c r="U545" i="12"/>
  <c r="T545" i="12" s="1"/>
  <c r="S545" i="12" s="1"/>
  <c r="AE545" i="12" l="1"/>
  <c r="M545" i="12" l="1"/>
  <c r="L545" i="12" s="1"/>
  <c r="K545" i="12" s="1"/>
  <c r="P546" i="12" l="1"/>
  <c r="H545" i="12"/>
  <c r="F546" i="12" l="1"/>
  <c r="G546" i="12" l="1"/>
  <c r="Q546" i="12"/>
  <c r="O546" i="12" s="1"/>
  <c r="N546" i="12" s="1"/>
  <c r="X546" i="12"/>
  <c r="W546" i="12"/>
  <c r="Y546" i="12" l="1"/>
  <c r="AA546" i="12"/>
  <c r="AB546" i="12" s="1"/>
  <c r="V546" i="12"/>
  <c r="U546" i="12" l="1"/>
  <c r="T546" i="12" s="1"/>
  <c r="Z546" i="12"/>
  <c r="AC546" i="12"/>
  <c r="AD546" i="12" s="1"/>
  <c r="S546" i="12" l="1"/>
  <c r="AE546" i="12"/>
  <c r="M546" i="12" l="1"/>
  <c r="L546" i="12" s="1"/>
  <c r="K546" i="12" s="1"/>
  <c r="P547" i="12" l="1"/>
  <c r="H546" i="12"/>
  <c r="F547" i="12" l="1"/>
  <c r="X547" i="12" l="1"/>
  <c r="G547" i="12"/>
  <c r="Q547" i="12"/>
  <c r="O547" i="12" s="1"/>
  <c r="N547" i="12" s="1"/>
  <c r="W547" i="12"/>
  <c r="AA547" i="12" l="1"/>
  <c r="AB547" i="12" s="1"/>
  <c r="V547" i="12"/>
  <c r="Y547" i="12"/>
  <c r="AC547" i="12" l="1"/>
  <c r="AD547" i="12" s="1"/>
  <c r="Z547" i="12"/>
  <c r="U547" i="12"/>
  <c r="T547" i="12" s="1"/>
  <c r="S547" i="12" s="1"/>
  <c r="AE547" i="12" l="1"/>
  <c r="M547" i="12" l="1"/>
  <c r="L547" i="12" s="1"/>
  <c r="K547" i="12" s="1"/>
  <c r="H547" i="12" l="1"/>
  <c r="P548" i="12"/>
  <c r="F548" i="12" l="1"/>
  <c r="G548" i="12" l="1"/>
  <c r="Q548" i="12"/>
  <c r="O548" i="12" s="1"/>
  <c r="N548" i="12" s="1"/>
  <c r="W548" i="12"/>
  <c r="X548" i="12"/>
  <c r="Y548" i="12" l="1"/>
  <c r="V548" i="12"/>
  <c r="AA548" i="12"/>
  <c r="AB548" i="12" s="1"/>
  <c r="U548" i="12" l="1"/>
  <c r="T548" i="12" s="1"/>
  <c r="Z548" i="12"/>
  <c r="AC548" i="12"/>
  <c r="AD548" i="12" s="1"/>
  <c r="S548" i="12" l="1"/>
  <c r="AE548" i="12"/>
  <c r="M548" i="12" l="1"/>
  <c r="L548" i="12" s="1"/>
  <c r="K548" i="12" s="1"/>
  <c r="H548" i="12" l="1"/>
  <c r="P549" i="12"/>
  <c r="F549" i="12" l="1"/>
  <c r="G549" i="12" l="1"/>
  <c r="W549" i="12"/>
  <c r="X549" i="12"/>
  <c r="Q549" i="12"/>
  <c r="O549" i="12" s="1"/>
  <c r="N549" i="12" s="1"/>
  <c r="V549" i="12" l="1"/>
  <c r="AA549" i="12"/>
  <c r="AB549" i="12" s="1"/>
  <c r="Y549" i="12"/>
  <c r="AC549" i="12" l="1"/>
  <c r="AD549" i="12" s="1"/>
  <c r="Z549" i="12"/>
  <c r="U549" i="12"/>
  <c r="T549" i="12" s="1"/>
  <c r="S549" i="12" l="1"/>
  <c r="AE549" i="12"/>
  <c r="M549" i="12" l="1"/>
  <c r="L549" i="12" s="1"/>
  <c r="K549" i="12" s="1"/>
  <c r="H549" i="12" l="1"/>
  <c r="P550" i="12"/>
  <c r="F550" i="12" l="1"/>
  <c r="X550" i="12" l="1"/>
  <c r="W550" i="12"/>
  <c r="Q550" i="12"/>
  <c r="O550" i="12" s="1"/>
  <c r="N550" i="12" s="1"/>
  <c r="G550" i="12"/>
  <c r="Y550" i="12" l="1"/>
  <c r="AA550" i="12"/>
  <c r="AB550" i="12" s="1"/>
  <c r="V550" i="12"/>
  <c r="Z550" i="12" l="1"/>
  <c r="AC550" i="12"/>
  <c r="AD550" i="12" s="1"/>
  <c r="U550" i="12"/>
  <c r="T550" i="12" s="1"/>
  <c r="S550" i="12" s="1"/>
  <c r="AE550" i="12" l="1"/>
  <c r="M550" i="12" l="1"/>
  <c r="L550" i="12" s="1"/>
  <c r="K550" i="12" s="1"/>
  <c r="P551" i="12" l="1"/>
  <c r="H550" i="12"/>
  <c r="F551" i="12" l="1"/>
  <c r="Q551" i="12" l="1"/>
  <c r="O551" i="12" s="1"/>
  <c r="N551" i="12" s="1"/>
  <c r="X551" i="12"/>
  <c r="W551" i="12"/>
  <c r="G551" i="12"/>
  <c r="Y551" i="12" l="1"/>
  <c r="V551" i="12"/>
  <c r="AA551" i="12"/>
  <c r="AB551" i="12" s="1"/>
  <c r="AC551" i="12" l="1"/>
  <c r="AD551" i="12" s="1"/>
  <c r="Z551" i="12"/>
  <c r="U551" i="12"/>
  <c r="T551" i="12" s="1"/>
  <c r="S551" i="12" s="1"/>
  <c r="AE551" i="12" l="1"/>
  <c r="M551" i="12" l="1"/>
  <c r="L551" i="12" s="1"/>
  <c r="K551" i="12" s="1"/>
  <c r="H551" i="12" l="1"/>
  <c r="P552" i="12"/>
  <c r="F552" i="12" l="1"/>
  <c r="X552" i="12" l="1"/>
  <c r="Q552" i="12"/>
  <c r="O552" i="12" s="1"/>
  <c r="N552" i="12" s="1"/>
  <c r="W552" i="12"/>
  <c r="G552" i="12"/>
  <c r="AA552" i="12" l="1"/>
  <c r="AB552" i="12" s="1"/>
  <c r="Y552" i="12"/>
  <c r="V552" i="12"/>
  <c r="U552" i="12" l="1"/>
  <c r="T552" i="12" s="1"/>
  <c r="Z552" i="12"/>
  <c r="AC552" i="12"/>
  <c r="AD552" i="12" s="1"/>
  <c r="S552" i="12" l="1"/>
  <c r="AE552" i="12"/>
  <c r="M552" i="12" l="1"/>
  <c r="L552" i="12" s="1"/>
  <c r="K552" i="12" s="1"/>
  <c r="P553" i="12" l="1"/>
  <c r="H552" i="12"/>
  <c r="F553" i="12" l="1"/>
  <c r="G553" i="12" l="1"/>
  <c r="W553" i="12"/>
  <c r="X553" i="12"/>
  <c r="Q553" i="12"/>
  <c r="O553" i="12" s="1"/>
  <c r="N553" i="12" s="1"/>
  <c r="V553" i="12" l="1"/>
  <c r="AA553" i="12"/>
  <c r="AB553" i="12" s="1"/>
  <c r="Y553" i="12"/>
  <c r="AC553" i="12" l="1"/>
  <c r="AD553" i="12" s="1"/>
  <c r="Z553" i="12"/>
  <c r="U553" i="12"/>
  <c r="T553" i="12" s="1"/>
  <c r="S553" i="12" s="1"/>
  <c r="AE553" i="12" l="1"/>
  <c r="M553" i="12" l="1"/>
  <c r="L553" i="12" s="1"/>
  <c r="K553" i="12" s="1"/>
  <c r="H553" i="12" l="1"/>
  <c r="P554" i="12"/>
  <c r="F554" i="12" l="1"/>
  <c r="Q554" i="12" l="1"/>
  <c r="O554" i="12" s="1"/>
  <c r="N554" i="12" s="1"/>
  <c r="G554" i="12"/>
  <c r="X554" i="12"/>
  <c r="W554" i="12"/>
  <c r="AA554" i="12" l="1"/>
  <c r="AB554" i="12" s="1"/>
  <c r="Y554" i="12"/>
  <c r="V554" i="12"/>
  <c r="U554" i="12" l="1"/>
  <c r="T554" i="12" s="1"/>
  <c r="Z554" i="12"/>
  <c r="AC554" i="12"/>
  <c r="AD554" i="12" s="1"/>
  <c r="S554" i="12" l="1"/>
  <c r="AE554" i="12"/>
  <c r="M554" i="12" l="1"/>
  <c r="L554" i="12" s="1"/>
  <c r="K554" i="12" s="1"/>
  <c r="H554" i="12" l="1"/>
  <c r="P555" i="12"/>
  <c r="F555" i="12" l="1"/>
  <c r="Q555" i="12" l="1"/>
  <c r="O555" i="12" s="1"/>
  <c r="N555" i="12" s="1"/>
  <c r="W555" i="12"/>
  <c r="X555" i="12"/>
  <c r="G555" i="12"/>
  <c r="AA555" i="12" l="1"/>
  <c r="AB555" i="12" s="1"/>
  <c r="Y555" i="12"/>
  <c r="V555" i="12"/>
  <c r="U555" i="12" l="1"/>
  <c r="T555" i="12" s="1"/>
  <c r="Z555" i="12"/>
  <c r="AC555" i="12"/>
  <c r="AD555" i="12" s="1"/>
  <c r="S555" i="12" l="1"/>
  <c r="AE555" i="12"/>
  <c r="M555" i="12" l="1"/>
  <c r="L555" i="12" s="1"/>
  <c r="K555" i="12" s="1"/>
  <c r="H555" i="12" l="1"/>
  <c r="P556" i="12"/>
  <c r="F556" i="12" l="1"/>
  <c r="W556" i="12" l="1"/>
  <c r="Q556" i="12"/>
  <c r="O556" i="12" s="1"/>
  <c r="N556" i="12" s="1"/>
  <c r="G556" i="12"/>
  <c r="X556" i="12"/>
  <c r="AA556" i="12" l="1"/>
  <c r="AB556" i="12" s="1"/>
  <c r="V556" i="12"/>
  <c r="Y556" i="12"/>
  <c r="U556" i="12" l="1"/>
  <c r="T556" i="12" s="1"/>
  <c r="AC556" i="12"/>
  <c r="AD556" i="12" s="1"/>
  <c r="Z556" i="12"/>
  <c r="S556" i="12" l="1"/>
  <c r="AE556" i="12"/>
  <c r="M556" i="12" l="1"/>
  <c r="L556" i="12" s="1"/>
  <c r="K556" i="12" s="1"/>
  <c r="P557" i="12" l="1"/>
  <c r="H556" i="12"/>
  <c r="F557" i="12" l="1"/>
  <c r="Q557" i="12" l="1"/>
  <c r="O557" i="12" s="1"/>
  <c r="N557" i="12" s="1"/>
  <c r="G557" i="12"/>
  <c r="W557" i="12"/>
  <c r="X557" i="12"/>
  <c r="Y557" i="12" l="1"/>
  <c r="V557" i="12"/>
  <c r="AA557" i="12"/>
  <c r="AB557" i="12" s="1"/>
  <c r="Z557" i="12" l="1"/>
  <c r="AC557" i="12"/>
  <c r="AD557" i="12" s="1"/>
  <c r="U557" i="12"/>
  <c r="T557" i="12" s="1"/>
  <c r="S557" i="12" s="1"/>
  <c r="AE557" i="12" l="1"/>
  <c r="M557" i="12" l="1"/>
  <c r="L557" i="12" s="1"/>
  <c r="K557" i="12" s="1"/>
  <c r="P558" i="12" l="1"/>
  <c r="H557" i="12"/>
  <c r="F558" i="12" l="1"/>
  <c r="X558" i="12" l="1"/>
  <c r="G558" i="12"/>
  <c r="W558" i="12"/>
  <c r="Q558" i="12"/>
  <c r="O558" i="12" s="1"/>
  <c r="N558" i="12" s="1"/>
  <c r="V558" i="12" l="1"/>
  <c r="Y558" i="12"/>
  <c r="AA558" i="12"/>
  <c r="AB558" i="12" s="1"/>
  <c r="AC558" i="12" l="1"/>
  <c r="AD558" i="12" s="1"/>
  <c r="Z558" i="12"/>
  <c r="U558" i="12"/>
  <c r="T558" i="12" s="1"/>
  <c r="S558" i="12" s="1"/>
  <c r="AE558" i="12" l="1"/>
  <c r="M558" i="12" l="1"/>
  <c r="L558" i="12" s="1"/>
  <c r="K558" i="12" s="1"/>
  <c r="P559" i="12" l="1"/>
  <c r="H558" i="12"/>
  <c r="F559" i="12" l="1"/>
  <c r="W559" i="12" l="1"/>
  <c r="X559" i="12"/>
  <c r="G559" i="12"/>
  <c r="Q559" i="12"/>
  <c r="O559" i="12" s="1"/>
  <c r="N559" i="12" s="1"/>
  <c r="V559" i="12" l="1"/>
  <c r="AA559" i="12"/>
  <c r="AB559" i="12" s="1"/>
  <c r="Y559" i="12"/>
  <c r="Z559" i="12" l="1"/>
  <c r="AC559" i="12"/>
  <c r="AD559" i="12" s="1"/>
  <c r="U559" i="12"/>
  <c r="T559" i="12" s="1"/>
  <c r="S559" i="12" s="1"/>
  <c r="AE559" i="12" l="1"/>
  <c r="M559" i="12" l="1"/>
  <c r="L559" i="12" s="1"/>
  <c r="K559" i="12" s="1"/>
  <c r="H559" i="12" l="1"/>
  <c r="P560" i="12"/>
  <c r="F560" i="12" l="1"/>
  <c r="Q560" i="12" l="1"/>
  <c r="O560" i="12" s="1"/>
  <c r="N560" i="12" s="1"/>
  <c r="G560" i="12"/>
  <c r="W560" i="12"/>
  <c r="X560" i="12"/>
  <c r="V560" i="12" l="1"/>
  <c r="AA560" i="12"/>
  <c r="AB560" i="12" s="1"/>
  <c r="Y560" i="12"/>
  <c r="Z560" i="12" l="1"/>
  <c r="AC560" i="12"/>
  <c r="AD560" i="12" s="1"/>
  <c r="U560" i="12"/>
  <c r="T560" i="12" s="1"/>
  <c r="S560" i="12" s="1"/>
  <c r="AE560" i="12" l="1"/>
  <c r="M560" i="12" l="1"/>
  <c r="L560" i="12" s="1"/>
  <c r="K560" i="12" s="1"/>
  <c r="H560" i="12" l="1"/>
  <c r="P561" i="12"/>
  <c r="F561" i="12" l="1"/>
  <c r="X561" i="12" l="1"/>
  <c r="W561" i="12"/>
  <c r="G561" i="12"/>
  <c r="Q561" i="12"/>
  <c r="O561" i="12" s="1"/>
  <c r="N561" i="12" s="1"/>
  <c r="Y561" i="12" l="1"/>
  <c r="V561" i="12"/>
  <c r="AA561" i="12"/>
  <c r="AB561" i="12" s="1"/>
  <c r="Z561" i="12" l="1"/>
  <c r="AC561" i="12"/>
  <c r="AD561" i="12" s="1"/>
  <c r="U561" i="12"/>
  <c r="T561" i="12" s="1"/>
  <c r="S561" i="12" s="1"/>
  <c r="AE561" i="12" l="1"/>
  <c r="M561" i="12" l="1"/>
  <c r="L561" i="12" s="1"/>
  <c r="K561" i="12" s="1"/>
  <c r="P562" i="12" l="1"/>
  <c r="H561" i="12"/>
  <c r="F562" i="12" l="1"/>
  <c r="G562" i="12" l="1"/>
  <c r="X562" i="12"/>
  <c r="Q562" i="12"/>
  <c r="O562" i="12" s="1"/>
  <c r="N562" i="12" s="1"/>
  <c r="W562" i="12"/>
  <c r="V562" i="12" l="1"/>
  <c r="Y562" i="12"/>
  <c r="AA562" i="12"/>
  <c r="AB562" i="12" s="1"/>
  <c r="U562" i="12" l="1"/>
  <c r="T562" i="12" s="1"/>
  <c r="Z562" i="12"/>
  <c r="AC562" i="12"/>
  <c r="AD562" i="12" s="1"/>
  <c r="S562" i="12" l="1"/>
  <c r="AE562" i="12"/>
  <c r="M562" i="12" l="1"/>
  <c r="L562" i="12" s="1"/>
  <c r="K562" i="12" s="1"/>
  <c r="P563" i="12" l="1"/>
  <c r="H562" i="12"/>
  <c r="F563" i="12" l="1"/>
  <c r="X563" i="12" l="1"/>
  <c r="Q563" i="12"/>
  <c r="O563" i="12" s="1"/>
  <c r="N563" i="12" s="1"/>
  <c r="G563" i="12"/>
  <c r="W563" i="12"/>
  <c r="V563" i="12" l="1"/>
  <c r="AA563" i="12"/>
  <c r="AB563" i="12" s="1"/>
  <c r="Y563" i="12"/>
  <c r="AC563" i="12" l="1"/>
  <c r="AD563" i="12" s="1"/>
  <c r="Z563" i="12"/>
  <c r="U563" i="12"/>
  <c r="T563" i="12" s="1"/>
  <c r="S563" i="12" s="1"/>
  <c r="AE563" i="12" l="1"/>
  <c r="M563" i="12" l="1"/>
  <c r="L563" i="12" s="1"/>
  <c r="K563" i="12" s="1"/>
  <c r="H563" i="12" l="1"/>
  <c r="P564" i="12"/>
  <c r="F564" i="12" l="1"/>
  <c r="X564" i="12" l="1"/>
  <c r="Q564" i="12"/>
  <c r="O564" i="12" s="1"/>
  <c r="N564" i="12" s="1"/>
  <c r="W564" i="12"/>
  <c r="G564" i="12"/>
  <c r="Y564" i="12" l="1"/>
  <c r="V564" i="12"/>
  <c r="AA564" i="12"/>
  <c r="AB564" i="12" s="1"/>
  <c r="AC564" i="12" l="1"/>
  <c r="AD564" i="12" s="1"/>
  <c r="Z564" i="12"/>
  <c r="U564" i="12"/>
  <c r="T564" i="12" s="1"/>
  <c r="S564" i="12" s="1"/>
  <c r="AE564" i="12" l="1"/>
  <c r="M564" i="12" l="1"/>
  <c r="L564" i="12" s="1"/>
  <c r="K564" i="12" s="1"/>
  <c r="H564" i="12" l="1"/>
  <c r="F565" i="12" s="1"/>
  <c r="P565" i="12"/>
  <c r="X565" i="12" l="1"/>
  <c r="Q565" i="12"/>
  <c r="O565" i="12" s="1"/>
  <c r="N565" i="12" s="1"/>
  <c r="G565" i="12"/>
  <c r="W565" i="12"/>
  <c r="V565" i="12" l="1"/>
  <c r="AA565" i="12"/>
  <c r="AB565" i="12" s="1"/>
  <c r="Y565" i="12"/>
  <c r="Z565" i="12" l="1"/>
  <c r="AC565" i="12"/>
  <c r="AD565" i="12" s="1"/>
  <c r="U565" i="12"/>
  <c r="T565" i="12" s="1"/>
  <c r="S565" i="12" s="1"/>
  <c r="AE565" i="12" l="1"/>
  <c r="M565" i="12" l="1"/>
  <c r="L565" i="12" s="1"/>
  <c r="K565" i="12" s="1"/>
  <c r="H565" i="12" l="1"/>
  <c r="F566" i="12" s="1"/>
  <c r="P566" i="12"/>
  <c r="X566" i="12" l="1"/>
  <c r="Q566" i="12"/>
  <c r="O566" i="12" s="1"/>
  <c r="N566" i="12" s="1"/>
  <c r="G566" i="12"/>
  <c r="W566" i="12"/>
  <c r="V566" i="12" l="1"/>
  <c r="AA566" i="12"/>
  <c r="AB566" i="12" s="1"/>
  <c r="Y566" i="12"/>
  <c r="Z566" i="12" l="1"/>
  <c r="AC566" i="12"/>
  <c r="AD566" i="12" s="1"/>
  <c r="U566" i="12"/>
  <c r="T566" i="12" s="1"/>
  <c r="S566" i="12" s="1"/>
  <c r="AE566" i="12" l="1"/>
  <c r="M566" i="12" l="1"/>
  <c r="L566" i="12" s="1"/>
  <c r="K566" i="12" s="1"/>
  <c r="P567" i="12" l="1"/>
  <c r="H566" i="12"/>
  <c r="F567" i="12" s="1"/>
  <c r="G567" i="12" l="1"/>
  <c r="X567" i="12"/>
  <c r="Q567" i="12"/>
  <c r="O567" i="12" s="1"/>
  <c r="N567" i="12" s="1"/>
  <c r="W567" i="12"/>
  <c r="AA567" i="12" l="1"/>
  <c r="AB567" i="12" s="1"/>
  <c r="V567" i="12"/>
  <c r="Y567" i="12"/>
  <c r="Z567" i="12" l="1"/>
  <c r="AC567" i="12"/>
  <c r="AD567" i="12" s="1"/>
  <c r="U567" i="12"/>
  <c r="T567" i="12" s="1"/>
  <c r="S567" i="12" s="1"/>
  <c r="AE567" i="12" l="1"/>
  <c r="M567" i="12" l="1"/>
  <c r="L567" i="12" s="1"/>
  <c r="K567" i="12" s="1"/>
  <c r="H567" i="12" l="1"/>
  <c r="F568" i="12" s="1"/>
  <c r="P568" i="12"/>
  <c r="Q568" i="12" l="1"/>
  <c r="O568" i="12" s="1"/>
  <c r="N568" i="12" s="1"/>
  <c r="W568" i="12"/>
  <c r="X568" i="12"/>
  <c r="G568" i="12"/>
  <c r="Y568" i="12" l="1"/>
  <c r="AA568" i="12"/>
  <c r="AB568" i="12" s="1"/>
  <c r="V568" i="12"/>
  <c r="U568" i="12" l="1"/>
  <c r="T568" i="12" s="1"/>
  <c r="AC568" i="12"/>
  <c r="AD568" i="12" s="1"/>
  <c r="Z568" i="12"/>
  <c r="S568" i="12" l="1"/>
  <c r="AE568" i="12"/>
  <c r="M568" i="12" l="1"/>
  <c r="L568" i="12" s="1"/>
  <c r="K568" i="12" s="1"/>
  <c r="P569" i="12" l="1"/>
  <c r="H568" i="12"/>
  <c r="F569" i="12" s="1"/>
  <c r="Q569" i="12" l="1"/>
  <c r="O569" i="12" s="1"/>
  <c r="N569" i="12" s="1"/>
  <c r="G569" i="12"/>
  <c r="W569" i="12"/>
  <c r="X569" i="12"/>
  <c r="V569" i="12" l="1"/>
  <c r="AA569" i="12"/>
  <c r="AB569" i="12" s="1"/>
  <c r="Y569" i="12"/>
  <c r="Z569" i="12" l="1"/>
  <c r="AC569" i="12"/>
  <c r="AD569" i="12" s="1"/>
  <c r="U569" i="12"/>
  <c r="T569" i="12" s="1"/>
  <c r="S569" i="12" s="1"/>
  <c r="AE569" i="12" l="1"/>
  <c r="M569" i="12" l="1"/>
  <c r="L569" i="12" s="1"/>
  <c r="K569" i="12" s="1"/>
  <c r="H569" i="12" l="1"/>
  <c r="F570" i="12" s="1"/>
  <c r="P570" i="12"/>
  <c r="Q570" i="12" l="1"/>
  <c r="O570" i="12" s="1"/>
  <c r="N570" i="12" s="1"/>
  <c r="G570" i="12"/>
  <c r="W570" i="12"/>
  <c r="X570" i="12"/>
  <c r="V570" i="12" l="1"/>
  <c r="Y570" i="12"/>
  <c r="AA570" i="12"/>
  <c r="AB570" i="12" s="1"/>
  <c r="AC570" i="12" l="1"/>
  <c r="AD570" i="12" s="1"/>
  <c r="Z570" i="12"/>
  <c r="U570" i="12"/>
  <c r="T570" i="12" s="1"/>
  <c r="S570" i="12" l="1"/>
  <c r="AE570" i="12"/>
  <c r="M570" i="12" l="1"/>
  <c r="L570" i="12" s="1"/>
  <c r="K570" i="12" s="1"/>
  <c r="H570" i="12" l="1"/>
  <c r="F571" i="12" s="1"/>
  <c r="P571" i="12"/>
  <c r="G571" i="12" l="1"/>
  <c r="X571" i="12"/>
  <c r="W571" i="12"/>
  <c r="Q571" i="12"/>
  <c r="O571" i="12" s="1"/>
  <c r="N571" i="12" s="1"/>
  <c r="V571" i="12" l="1"/>
  <c r="AA571" i="12"/>
  <c r="AB571" i="12" s="1"/>
  <c r="Y571" i="12"/>
  <c r="Z571" i="12" l="1"/>
  <c r="AC571" i="12"/>
  <c r="AD571" i="12" s="1"/>
  <c r="U571" i="12"/>
  <c r="T571" i="12" s="1"/>
  <c r="S571" i="12" s="1"/>
  <c r="AE571" i="12" l="1"/>
  <c r="M571" i="12" l="1"/>
  <c r="L571" i="12" s="1"/>
  <c r="K571" i="12" s="1"/>
  <c r="H571" i="12" l="1"/>
  <c r="F572" i="12" s="1"/>
  <c r="P572" i="12"/>
  <c r="G572" i="12" l="1"/>
  <c r="W572" i="12"/>
  <c r="Q572" i="12"/>
  <c r="O572" i="12" s="1"/>
  <c r="N572" i="12" s="1"/>
  <c r="X572" i="12"/>
  <c r="AA572" i="12" l="1"/>
  <c r="AB572" i="12" s="1"/>
  <c r="Y572" i="12"/>
  <c r="V572" i="12"/>
  <c r="U572" i="12" l="1"/>
  <c r="T572" i="12" s="1"/>
  <c r="AC572" i="12"/>
  <c r="AD572" i="12" s="1"/>
  <c r="Z572" i="12"/>
  <c r="S572" i="12" l="1"/>
  <c r="AE572" i="12"/>
  <c r="M572" i="12" l="1"/>
  <c r="L572" i="12" s="1"/>
  <c r="K572" i="12" s="1"/>
  <c r="H572" i="12" l="1"/>
  <c r="F573" i="12" s="1"/>
  <c r="P573" i="12"/>
  <c r="W573" i="12" l="1"/>
  <c r="G573" i="12"/>
  <c r="X573" i="12"/>
  <c r="Q573" i="12"/>
  <c r="O573" i="12" s="1"/>
  <c r="N573" i="12" s="1"/>
  <c r="AA573" i="12" l="1"/>
  <c r="AB573" i="12" s="1"/>
  <c r="V573" i="12"/>
  <c r="Y573" i="12"/>
  <c r="AC573" i="12" l="1"/>
  <c r="AD573" i="12" s="1"/>
  <c r="Z573" i="12"/>
  <c r="U573" i="12"/>
  <c r="T573" i="12" s="1"/>
  <c r="S573" i="12" l="1"/>
  <c r="AE573" i="12"/>
  <c r="M573" i="12" l="1"/>
  <c r="L573" i="12" s="1"/>
  <c r="K573" i="12" s="1"/>
  <c r="H573" i="12" l="1"/>
  <c r="F574" i="12" s="1"/>
  <c r="P574" i="12"/>
  <c r="W574" i="12" l="1"/>
  <c r="X574" i="12"/>
  <c r="G574" i="12"/>
  <c r="Q574" i="12"/>
  <c r="O574" i="12" s="1"/>
  <c r="N574" i="12" s="1"/>
  <c r="AA574" i="12" l="1"/>
  <c r="AB574" i="12" s="1"/>
  <c r="Y574" i="12"/>
  <c r="V574" i="12"/>
  <c r="Z574" i="12" l="1"/>
  <c r="AC574" i="12"/>
  <c r="AD574" i="12" s="1"/>
  <c r="U574" i="12"/>
  <c r="T574" i="12" s="1"/>
  <c r="S574" i="12" l="1"/>
  <c r="AE574" i="12"/>
  <c r="M574" i="12" l="1"/>
  <c r="L574" i="12" s="1"/>
  <c r="K574" i="12" s="1"/>
  <c r="H574" i="12" l="1"/>
  <c r="F575" i="12" s="1"/>
  <c r="P575" i="12"/>
  <c r="Q575" i="12" l="1"/>
  <c r="O575" i="12" s="1"/>
  <c r="N575" i="12" s="1"/>
  <c r="G575" i="12"/>
  <c r="X575" i="12"/>
  <c r="W575" i="12"/>
  <c r="V575" i="12" l="1"/>
  <c r="Y575" i="12"/>
  <c r="AA575" i="12"/>
  <c r="AB575" i="12" s="1"/>
  <c r="Z575" i="12" l="1"/>
  <c r="AC575" i="12"/>
  <c r="AD575" i="12" s="1"/>
  <c r="U575" i="12"/>
  <c r="T575" i="12" s="1"/>
  <c r="S575" i="12" s="1"/>
  <c r="AE575" i="12" l="1"/>
  <c r="M575" i="12" l="1"/>
  <c r="L575" i="12" s="1"/>
  <c r="K575" i="12" s="1"/>
  <c r="H575" i="12" l="1"/>
  <c r="F576" i="12" s="1"/>
  <c r="P576" i="12"/>
  <c r="Q576" i="12" l="1"/>
  <c r="O576" i="12" s="1"/>
  <c r="N576" i="12" s="1"/>
  <c r="X576" i="12"/>
  <c r="G576" i="12"/>
  <c r="W576" i="12"/>
  <c r="AA576" i="12" l="1"/>
  <c r="AB576" i="12" s="1"/>
  <c r="Y576" i="12"/>
  <c r="V576" i="12"/>
  <c r="U576" i="12" l="1"/>
  <c r="T576" i="12" s="1"/>
  <c r="Z576" i="12"/>
  <c r="AC576" i="12"/>
  <c r="AD576" i="12" s="1"/>
  <c r="S576" i="12" l="1"/>
  <c r="AE576" i="12"/>
  <c r="M576" i="12" l="1"/>
  <c r="L576" i="12" s="1"/>
  <c r="K576" i="12" s="1"/>
  <c r="H576" i="12" l="1"/>
  <c r="F577" i="12" s="1"/>
  <c r="P577" i="12"/>
  <c r="G577" i="12" l="1"/>
  <c r="Q577" i="12"/>
  <c r="O577" i="12" s="1"/>
  <c r="N577" i="12" s="1"/>
  <c r="W577" i="12"/>
  <c r="X577" i="12"/>
  <c r="Y577" i="12" l="1"/>
  <c r="AA577" i="12"/>
  <c r="AB577" i="12" s="1"/>
  <c r="V577" i="12"/>
  <c r="U577" i="12" l="1"/>
  <c r="T577" i="12" s="1"/>
  <c r="AC577" i="12"/>
  <c r="AD577" i="12" s="1"/>
  <c r="Z577" i="12"/>
  <c r="S577" i="12" l="1"/>
  <c r="AE577" i="12"/>
  <c r="M577" i="12" l="1"/>
  <c r="L577" i="12" s="1"/>
  <c r="K577" i="12" s="1"/>
  <c r="P578" i="12" l="1"/>
  <c r="H577" i="12"/>
  <c r="F578" i="12" s="1"/>
  <c r="G578" i="12" l="1"/>
  <c r="X578" i="12"/>
  <c r="W578" i="12"/>
  <c r="Q578" i="12"/>
  <c r="O578" i="12" s="1"/>
  <c r="N578" i="12" s="1"/>
  <c r="Y578" i="12" l="1"/>
  <c r="V578" i="12"/>
  <c r="AA578" i="12"/>
  <c r="AB578" i="12" s="1"/>
  <c r="U578" i="12" l="1"/>
  <c r="T578" i="12" s="1"/>
  <c r="Z578" i="12"/>
  <c r="AC578" i="12"/>
  <c r="AD578" i="12" s="1"/>
  <c r="S578" i="12" l="1"/>
  <c r="AE578" i="12"/>
  <c r="M578" i="12" l="1"/>
  <c r="L578" i="12" s="1"/>
  <c r="K578" i="12" s="1"/>
  <c r="H578" i="12" l="1"/>
  <c r="F579" i="12" s="1"/>
  <c r="P579" i="12"/>
  <c r="G579" i="12" l="1"/>
  <c r="X579" i="12"/>
  <c r="Q579" i="12"/>
  <c r="O579" i="12" s="1"/>
  <c r="N579" i="12" s="1"/>
  <c r="W579" i="12"/>
  <c r="AA579" i="12" l="1"/>
  <c r="AB579" i="12" s="1"/>
  <c r="Y579" i="12"/>
  <c r="V579" i="12"/>
  <c r="U579" i="12" l="1"/>
  <c r="T579" i="12" s="1"/>
  <c r="Z579" i="12"/>
  <c r="AC579" i="12"/>
  <c r="AD579" i="12" s="1"/>
  <c r="S579" i="12" l="1"/>
  <c r="AE579" i="12"/>
  <c r="M579" i="12" l="1"/>
  <c r="L579" i="12" s="1"/>
  <c r="K579" i="12" s="1"/>
  <c r="P580" i="12" l="1"/>
  <c r="H579" i="12"/>
  <c r="F580" i="12" s="1"/>
  <c r="X580" i="12" l="1"/>
  <c r="W580" i="12"/>
  <c r="G580" i="12"/>
  <c r="Q580" i="12"/>
  <c r="O580" i="12" s="1"/>
  <c r="N580" i="12" s="1"/>
  <c r="V580" i="12" l="1"/>
  <c r="AA580" i="12"/>
  <c r="AB580" i="12" s="1"/>
  <c r="Y580" i="12"/>
  <c r="AC580" i="12" l="1"/>
  <c r="AD580" i="12" s="1"/>
  <c r="Z580" i="12"/>
  <c r="U580" i="12"/>
  <c r="T580" i="12" s="1"/>
  <c r="S580" i="12" l="1"/>
  <c r="AE580" i="12"/>
  <c r="M580" i="12" l="1"/>
  <c r="L580" i="12" s="1"/>
  <c r="K580" i="12" s="1"/>
  <c r="H580" i="12" l="1"/>
  <c r="F581" i="12" s="1"/>
  <c r="P581" i="12"/>
  <c r="Q581" i="12" l="1"/>
  <c r="O581" i="12" s="1"/>
  <c r="N581" i="12" s="1"/>
  <c r="G581" i="12"/>
  <c r="X581" i="12"/>
  <c r="W581" i="12"/>
  <c r="AA581" i="12" l="1"/>
  <c r="AB581" i="12" s="1"/>
  <c r="V581" i="12"/>
  <c r="Y581" i="12"/>
  <c r="AC581" i="12" l="1"/>
  <c r="AD581" i="12" s="1"/>
  <c r="Z581" i="12"/>
  <c r="U581" i="12"/>
  <c r="T581" i="12" s="1"/>
  <c r="S581" i="12" l="1"/>
  <c r="AE581" i="12"/>
  <c r="M581" i="12" l="1"/>
  <c r="L581" i="12" s="1"/>
  <c r="K581" i="12" s="1"/>
  <c r="P582" i="12" l="1"/>
  <c r="H581" i="12"/>
  <c r="F582" i="12" s="1"/>
  <c r="W582" i="12" l="1"/>
  <c r="G582" i="12"/>
  <c r="Q582" i="12"/>
  <c r="O582" i="12" s="1"/>
  <c r="N582" i="12" s="1"/>
  <c r="X582" i="12"/>
  <c r="AA582" i="12" l="1"/>
  <c r="AB582" i="12" s="1"/>
  <c r="Y582" i="12"/>
  <c r="V582" i="12"/>
  <c r="U582" i="12" l="1"/>
  <c r="T582" i="12" s="1"/>
  <c r="Z582" i="12"/>
  <c r="AC582" i="12"/>
  <c r="AD582" i="12" s="1"/>
  <c r="S582" i="12" l="1"/>
  <c r="AE582" i="12"/>
  <c r="M582" i="12" l="1"/>
  <c r="L582" i="12" s="1"/>
  <c r="K582" i="12" s="1"/>
  <c r="H582" i="12" l="1"/>
  <c r="F583" i="12" s="1"/>
  <c r="P583" i="12"/>
  <c r="Q583" i="12" l="1"/>
  <c r="O583" i="12" s="1"/>
  <c r="N583" i="12" s="1"/>
  <c r="W583" i="12"/>
  <c r="G583" i="12"/>
  <c r="X583" i="12"/>
  <c r="AA583" i="12" l="1"/>
  <c r="AB583" i="12" s="1"/>
  <c r="Y583" i="12"/>
  <c r="V583" i="12"/>
  <c r="U583" i="12" l="1"/>
  <c r="T583" i="12" s="1"/>
  <c r="Z583" i="12"/>
  <c r="AC583" i="12"/>
  <c r="AD583" i="12" s="1"/>
  <c r="S583" i="12" l="1"/>
  <c r="AE583" i="12"/>
  <c r="M583" i="12" l="1"/>
  <c r="L583" i="12" s="1"/>
  <c r="K583" i="12" s="1"/>
  <c r="H583" i="12" l="1"/>
  <c r="F584" i="12" s="1"/>
  <c r="P584" i="12"/>
  <c r="G584" i="12" l="1"/>
  <c r="X584" i="12"/>
  <c r="Q584" i="12"/>
  <c r="O584" i="12" s="1"/>
  <c r="N584" i="12" s="1"/>
  <c r="W584" i="12"/>
  <c r="AA584" i="12" l="1"/>
  <c r="AB584" i="12" s="1"/>
  <c r="V584" i="12"/>
  <c r="Y584" i="12"/>
  <c r="Z584" i="12" l="1"/>
  <c r="AC584" i="12"/>
  <c r="AD584" i="12" s="1"/>
  <c r="U584" i="12"/>
  <c r="T584" i="12" s="1"/>
  <c r="S584" i="12" s="1"/>
  <c r="AE584" i="12" l="1"/>
  <c r="M584" i="12" l="1"/>
  <c r="L584" i="12" s="1"/>
  <c r="K584" i="12" s="1"/>
  <c r="P585" i="12" l="1"/>
  <c r="H584" i="12"/>
  <c r="F585" i="12" s="1"/>
  <c r="Q585" i="12" l="1"/>
  <c r="O585" i="12" s="1"/>
  <c r="N585" i="12" s="1"/>
  <c r="W585" i="12"/>
  <c r="X585" i="12"/>
  <c r="G585" i="12"/>
  <c r="Y585" i="12" l="1"/>
  <c r="AA585" i="12"/>
  <c r="AB585" i="12" s="1"/>
  <c r="V585" i="12"/>
  <c r="U585" i="12" l="1"/>
  <c r="T585" i="12" s="1"/>
  <c r="AC585" i="12"/>
  <c r="AD585" i="12" s="1"/>
  <c r="Z585" i="12"/>
  <c r="S585" i="12" l="1"/>
  <c r="AE585" i="12"/>
  <c r="M585" i="12" l="1"/>
  <c r="L585" i="12" s="1"/>
  <c r="K585" i="12" s="1"/>
  <c r="P586" i="12" l="1"/>
  <c r="H585" i="12"/>
  <c r="F586" i="12" s="1"/>
  <c r="W586" i="12" l="1"/>
  <c r="G586" i="12"/>
  <c r="Q586" i="12"/>
  <c r="O586" i="12" s="1"/>
  <c r="N586" i="12" s="1"/>
  <c r="X586" i="12"/>
  <c r="V586" i="12" l="1"/>
  <c r="AA586" i="12"/>
  <c r="AB586" i="12" s="1"/>
  <c r="Y586" i="12"/>
  <c r="Z586" i="12" l="1"/>
  <c r="AC586" i="12"/>
  <c r="AD586" i="12" s="1"/>
  <c r="U586" i="12"/>
  <c r="T586" i="12" s="1"/>
  <c r="S586" i="12" l="1"/>
  <c r="AE586" i="12"/>
  <c r="M586" i="12" l="1"/>
  <c r="L586" i="12" s="1"/>
  <c r="K586" i="12" s="1"/>
  <c r="P587" i="12" l="1"/>
  <c r="H586" i="12"/>
  <c r="F587" i="12" s="1"/>
  <c r="G587" i="12" l="1"/>
  <c r="Q587" i="12"/>
  <c r="O587" i="12" s="1"/>
  <c r="N587" i="12" s="1"/>
  <c r="W587" i="12"/>
  <c r="X587" i="12"/>
  <c r="Y587" i="12" l="1"/>
  <c r="V587" i="12"/>
  <c r="AA587" i="12"/>
  <c r="AB587" i="12" s="1"/>
  <c r="U587" i="12" l="1"/>
  <c r="T587" i="12" s="1"/>
  <c r="AC587" i="12"/>
  <c r="AD587" i="12" s="1"/>
  <c r="Z587" i="12"/>
  <c r="S587" i="12" l="1"/>
  <c r="AE587" i="12"/>
  <c r="M587" i="12" l="1"/>
  <c r="L587" i="12" s="1"/>
  <c r="K587" i="12" s="1"/>
  <c r="P588" i="12" l="1"/>
  <c r="H587" i="12"/>
  <c r="F588" i="12" s="1"/>
  <c r="Q588" i="12" l="1"/>
  <c r="O588" i="12" s="1"/>
  <c r="N588" i="12" s="1"/>
  <c r="X588" i="12"/>
  <c r="G588" i="12"/>
  <c r="W588" i="12"/>
  <c r="V588" i="12" l="1"/>
  <c r="AA588" i="12"/>
  <c r="AB588" i="12" s="1"/>
  <c r="Y588" i="12"/>
  <c r="Z588" i="12" l="1"/>
  <c r="AC588" i="12"/>
  <c r="AD588" i="12" s="1"/>
  <c r="U588" i="12"/>
  <c r="T588" i="12" s="1"/>
  <c r="S588" i="12" s="1"/>
  <c r="AE588" i="12" l="1"/>
  <c r="M588" i="12" l="1"/>
  <c r="L588" i="12" s="1"/>
  <c r="K588" i="12" s="1"/>
  <c r="P589" i="12" l="1"/>
  <c r="H588" i="12"/>
  <c r="F589" i="12" s="1"/>
  <c r="W589" i="12" l="1"/>
  <c r="X589" i="12"/>
  <c r="Q589" i="12"/>
  <c r="O589" i="12" s="1"/>
  <c r="N589" i="12" s="1"/>
  <c r="G589" i="12"/>
  <c r="Y589" i="12" l="1"/>
  <c r="AA589" i="12"/>
  <c r="AB589" i="12" s="1"/>
  <c r="V589" i="12"/>
  <c r="U589" i="12" l="1"/>
  <c r="T589" i="12" s="1"/>
  <c r="Z589" i="12"/>
  <c r="AC589" i="12"/>
  <c r="AD589" i="12" s="1"/>
  <c r="S589" i="12" l="1"/>
  <c r="AE589" i="12"/>
  <c r="M589" i="12" l="1"/>
  <c r="L589" i="12" s="1"/>
  <c r="K589" i="12" s="1"/>
  <c r="H589" i="12" l="1"/>
  <c r="F590" i="12" s="1"/>
  <c r="P590" i="12"/>
  <c r="Q590" i="12" l="1"/>
  <c r="O590" i="12" s="1"/>
  <c r="N590" i="12" s="1"/>
  <c r="G590" i="12"/>
  <c r="X590" i="12"/>
  <c r="W590" i="12"/>
  <c r="V590" i="12" l="1"/>
  <c r="Y590" i="12"/>
  <c r="AA590" i="12"/>
  <c r="AB590" i="12" s="1"/>
  <c r="AC590" i="12" l="1"/>
  <c r="AD590" i="12" s="1"/>
  <c r="Z590" i="12"/>
  <c r="U590" i="12"/>
  <c r="T590" i="12" s="1"/>
  <c r="S590" i="12" s="1"/>
  <c r="AE590" i="12" l="1"/>
  <c r="M590" i="12" l="1"/>
  <c r="L590" i="12" s="1"/>
  <c r="K590" i="12" s="1"/>
  <c r="P591" i="12" l="1"/>
  <c r="H590" i="12"/>
  <c r="F591" i="12" s="1"/>
  <c r="G591" i="12" l="1"/>
  <c r="X591" i="12"/>
  <c r="W591" i="12"/>
  <c r="Q591" i="12"/>
  <c r="O591" i="12" s="1"/>
  <c r="N591" i="12" s="1"/>
  <c r="Y591" i="12" l="1"/>
  <c r="AA591" i="12"/>
  <c r="AB591" i="12" s="1"/>
  <c r="V591" i="12"/>
  <c r="U591" i="12" l="1"/>
  <c r="T591" i="12" s="1"/>
  <c r="Z591" i="12"/>
  <c r="AC591" i="12"/>
  <c r="AD591" i="12" s="1"/>
  <c r="S591" i="12" l="1"/>
  <c r="AE591" i="12"/>
  <c r="M591" i="12" l="1"/>
  <c r="L591" i="12" s="1"/>
  <c r="K591" i="12" s="1"/>
  <c r="H591" i="12" l="1"/>
  <c r="F592" i="12" s="1"/>
  <c r="P592" i="12"/>
  <c r="G592" i="12" l="1"/>
  <c r="W592" i="12"/>
  <c r="Q592" i="12"/>
  <c r="O592" i="12" s="1"/>
  <c r="N592" i="12" s="1"/>
  <c r="X592" i="12"/>
  <c r="AA592" i="12" l="1"/>
  <c r="AB592" i="12" s="1"/>
  <c r="Y592" i="12"/>
  <c r="V592" i="12"/>
  <c r="U592" i="12" l="1"/>
  <c r="T592" i="12" s="1"/>
  <c r="Z592" i="12"/>
  <c r="AC592" i="12"/>
  <c r="AD592" i="12" s="1"/>
  <c r="S592" i="12" l="1"/>
  <c r="AE592" i="12"/>
  <c r="M592" i="12" l="1"/>
  <c r="L592" i="12" s="1"/>
  <c r="K592" i="12" s="1"/>
  <c r="P593" i="12" l="1"/>
  <c r="H592" i="12"/>
  <c r="F593" i="12" s="1"/>
  <c r="W593" i="12" l="1"/>
  <c r="X593" i="12"/>
  <c r="G593" i="12"/>
  <c r="Q593" i="12"/>
  <c r="O593" i="12" s="1"/>
  <c r="N593" i="12" s="1"/>
  <c r="Y593" i="12" l="1"/>
  <c r="AA593" i="12"/>
  <c r="AB593" i="12" s="1"/>
  <c r="V593" i="12"/>
  <c r="U593" i="12" l="1"/>
  <c r="T593" i="12" s="1"/>
  <c r="AC593" i="12"/>
  <c r="AD593" i="12" s="1"/>
  <c r="Z593" i="12"/>
  <c r="S593" i="12" l="1"/>
  <c r="AE593" i="12"/>
  <c r="M593" i="12" l="1"/>
  <c r="L593" i="12" s="1"/>
  <c r="K593" i="12" s="1"/>
  <c r="P594" i="12" l="1"/>
  <c r="H593" i="12"/>
  <c r="F594" i="12" s="1"/>
  <c r="Q594" i="12" l="1"/>
  <c r="O594" i="12" s="1"/>
  <c r="N594" i="12" s="1"/>
  <c r="W594" i="12"/>
  <c r="G594" i="12"/>
  <c r="X594" i="12"/>
  <c r="AA594" i="12" l="1"/>
  <c r="AB594" i="12" s="1"/>
  <c r="V594" i="12"/>
  <c r="Y594" i="12"/>
  <c r="Z594" i="12" l="1"/>
  <c r="AC594" i="12"/>
  <c r="AD594" i="12" s="1"/>
  <c r="U594" i="12"/>
  <c r="T594" i="12" s="1"/>
  <c r="S594" i="12" l="1"/>
  <c r="AE594" i="12"/>
  <c r="M594" i="12" l="1"/>
  <c r="L594" i="12" s="1"/>
  <c r="K594" i="12" s="1"/>
  <c r="P595" i="12" l="1"/>
  <c r="H594" i="12"/>
  <c r="F595" i="12" s="1"/>
  <c r="X595" i="12" l="1"/>
  <c r="G595" i="12"/>
  <c r="Q595" i="12"/>
  <c r="O595" i="12" s="1"/>
  <c r="N595" i="12" s="1"/>
  <c r="W595" i="12"/>
  <c r="AA595" i="12" l="1"/>
  <c r="AB595" i="12" s="1"/>
  <c r="Y595" i="12"/>
  <c r="V595" i="12"/>
  <c r="U595" i="12" l="1"/>
  <c r="T595" i="12" s="1"/>
  <c r="Z595" i="12"/>
  <c r="AC595" i="12"/>
  <c r="AD595" i="12" s="1"/>
  <c r="S595" i="12" l="1"/>
  <c r="AE595" i="12"/>
  <c r="M595" i="12" l="1"/>
  <c r="L595" i="12" s="1"/>
  <c r="K595" i="12" s="1"/>
  <c r="H595" i="12" l="1"/>
  <c r="F596" i="12" s="1"/>
  <c r="P596" i="12"/>
  <c r="X596" i="12" l="1"/>
  <c r="Q596" i="12"/>
  <c r="O596" i="12" s="1"/>
  <c r="N596" i="12" s="1"/>
  <c r="W596" i="12"/>
  <c r="G596" i="12"/>
  <c r="Y596" i="12" l="1"/>
  <c r="V596" i="12"/>
  <c r="AA596" i="12"/>
  <c r="AB596" i="12" s="1"/>
  <c r="U596" i="12" l="1"/>
  <c r="T596" i="12" s="1"/>
  <c r="Z596" i="12"/>
  <c r="AC596" i="12"/>
  <c r="AD596" i="12" s="1"/>
  <c r="S596" i="12" l="1"/>
  <c r="AE596" i="12"/>
  <c r="M596" i="12" l="1"/>
  <c r="L596" i="12" s="1"/>
  <c r="K596" i="12" s="1"/>
  <c r="P597" i="12" l="1"/>
  <c r="H596" i="12"/>
  <c r="F597" i="12" s="1"/>
  <c r="W597" i="12" l="1"/>
  <c r="X597" i="12"/>
  <c r="Q597" i="12"/>
  <c r="O597" i="12" s="1"/>
  <c r="N597" i="12" s="1"/>
  <c r="G597" i="12"/>
  <c r="AA597" i="12" l="1"/>
  <c r="AB597" i="12" s="1"/>
  <c r="Y597" i="12"/>
  <c r="V597" i="12"/>
  <c r="U597" i="12" l="1"/>
  <c r="T597" i="12" s="1"/>
  <c r="Z597" i="12"/>
  <c r="AC597" i="12"/>
  <c r="AD597" i="12" s="1"/>
  <c r="S597" i="12" l="1"/>
  <c r="AE597" i="12"/>
  <c r="M597" i="12" l="1"/>
  <c r="L597" i="12" s="1"/>
  <c r="K597" i="12" s="1"/>
  <c r="P598" i="12" l="1"/>
  <c r="H597" i="12"/>
  <c r="F598" i="12" s="1"/>
  <c r="X598" i="12" l="1"/>
  <c r="G598" i="12"/>
  <c r="Q598" i="12"/>
  <c r="O598" i="12" s="1"/>
  <c r="N598" i="12" s="1"/>
  <c r="W598" i="12"/>
  <c r="AA598" i="12" l="1"/>
  <c r="AB598" i="12" s="1"/>
  <c r="V598" i="12"/>
  <c r="Y598" i="12"/>
  <c r="AC598" i="12" l="1"/>
  <c r="AD598" i="12" s="1"/>
  <c r="Z598" i="12"/>
  <c r="U598" i="12"/>
  <c r="T598" i="12" s="1"/>
  <c r="S598" i="12" s="1"/>
  <c r="AE598" i="12" l="1"/>
  <c r="M598" i="12" l="1"/>
  <c r="L598" i="12" s="1"/>
  <c r="K598" i="12" s="1"/>
  <c r="P599" i="12" l="1"/>
  <c r="H598" i="12"/>
  <c r="F599" i="12" s="1"/>
  <c r="X599" i="12" l="1"/>
  <c r="Q599" i="12"/>
  <c r="O599" i="12" s="1"/>
  <c r="N599" i="12" s="1"/>
  <c r="G599" i="12"/>
  <c r="W599" i="12"/>
  <c r="V599" i="12" l="1"/>
  <c r="Y599" i="12"/>
  <c r="AA599" i="12"/>
  <c r="AB599" i="12" s="1"/>
  <c r="Z599" i="12" l="1"/>
  <c r="AC599" i="12"/>
  <c r="AD599" i="12" s="1"/>
  <c r="U599" i="12"/>
  <c r="T599" i="12" s="1"/>
  <c r="S599" i="12" l="1"/>
  <c r="AE599" i="12"/>
  <c r="M599" i="12" l="1"/>
  <c r="L599" i="12" s="1"/>
  <c r="K599" i="12" s="1"/>
  <c r="P600" i="12" l="1"/>
  <c r="H599" i="12"/>
  <c r="F600" i="12" s="1"/>
  <c r="W600" i="12" l="1"/>
  <c r="X600" i="12"/>
  <c r="G600" i="12"/>
  <c r="Q600" i="12"/>
  <c r="O600" i="12" s="1"/>
  <c r="N600" i="12" s="1"/>
  <c r="AA600" i="12" l="1"/>
  <c r="AB600" i="12" s="1"/>
  <c r="Y600" i="12"/>
  <c r="V600" i="12"/>
  <c r="U600" i="12" l="1"/>
  <c r="T600" i="12" s="1"/>
  <c r="Z600" i="12"/>
  <c r="AC600" i="12"/>
  <c r="AD600" i="12" s="1"/>
  <c r="S600" i="12" l="1"/>
  <c r="AE600" i="12"/>
  <c r="M600" i="12" l="1"/>
  <c r="L600" i="12" s="1"/>
  <c r="K600" i="12" s="1"/>
  <c r="P601" i="12" l="1"/>
  <c r="H600" i="12"/>
  <c r="F601" i="12" s="1"/>
  <c r="G601" i="12" l="1"/>
  <c r="W601" i="12"/>
  <c r="Q601" i="12"/>
  <c r="O601" i="12" s="1"/>
  <c r="N601" i="12" s="1"/>
  <c r="X601" i="12"/>
  <c r="AA601" i="12" l="1"/>
  <c r="AB601" i="12" s="1"/>
  <c r="Y601" i="12"/>
  <c r="V601" i="12"/>
  <c r="U601" i="12" l="1"/>
  <c r="T601" i="12" s="1"/>
  <c r="Z601" i="12"/>
  <c r="AC601" i="12"/>
  <c r="AD601" i="12" s="1"/>
  <c r="S601" i="12" l="1"/>
  <c r="AE601" i="12"/>
  <c r="M601" i="12" l="1"/>
  <c r="L601" i="12" s="1"/>
  <c r="K601" i="12" s="1"/>
  <c r="H601" i="12" l="1"/>
  <c r="F602" i="12" s="1"/>
  <c r="P602" i="12"/>
  <c r="Q602" i="12" l="1"/>
  <c r="O602" i="12" s="1"/>
  <c r="N602" i="12" s="1"/>
  <c r="X602" i="12"/>
  <c r="W602" i="12"/>
  <c r="G602" i="12"/>
  <c r="Y602" i="12" l="1"/>
  <c r="AA602" i="12"/>
  <c r="AB602" i="12" s="1"/>
  <c r="V602" i="12"/>
  <c r="U602" i="12" l="1"/>
  <c r="T602" i="12" s="1"/>
  <c r="AC602" i="12"/>
  <c r="AD602" i="12" s="1"/>
  <c r="Z602" i="12"/>
  <c r="S602" i="12" l="1"/>
  <c r="AE602" i="12"/>
  <c r="M602" i="12" l="1"/>
  <c r="L602" i="12" s="1"/>
  <c r="K602" i="12" s="1"/>
  <c r="H602" i="12" l="1"/>
  <c r="F603" i="12" s="1"/>
  <c r="P603" i="12"/>
  <c r="Q603" i="12" l="1"/>
  <c r="O603" i="12" s="1"/>
  <c r="N603" i="12" s="1"/>
  <c r="X603" i="12"/>
  <c r="G603" i="12"/>
  <c r="W603" i="12"/>
  <c r="Y603" i="12" l="1"/>
  <c r="AA603" i="12"/>
  <c r="AB603" i="12" s="1"/>
  <c r="V603" i="12"/>
  <c r="U603" i="12" l="1"/>
  <c r="T603" i="12" s="1"/>
  <c r="AC603" i="12"/>
  <c r="AD603" i="12" s="1"/>
  <c r="Z603" i="12"/>
  <c r="S603" i="12" l="1"/>
  <c r="AE603" i="12"/>
  <c r="M603" i="12" l="1"/>
  <c r="L603" i="12" s="1"/>
  <c r="K603" i="12" s="1"/>
  <c r="P604" i="12" l="1"/>
  <c r="H603" i="12"/>
  <c r="F604" i="12" s="1"/>
  <c r="W604" i="12" l="1"/>
  <c r="Q604" i="12"/>
  <c r="O604" i="12" s="1"/>
  <c r="N604" i="12" s="1"/>
  <c r="X604" i="12"/>
  <c r="G604" i="12"/>
  <c r="AA604" i="12" l="1"/>
  <c r="AB604" i="12" s="1"/>
  <c r="V604" i="12"/>
  <c r="Y604" i="12"/>
  <c r="U604" i="12" l="1"/>
  <c r="T604" i="12" s="1"/>
  <c r="AC604" i="12"/>
  <c r="AD604" i="12" s="1"/>
  <c r="Z604" i="12"/>
  <c r="S604" i="12" l="1"/>
  <c r="AE604" i="12"/>
  <c r="M604" i="12" l="1"/>
  <c r="L604" i="12" s="1"/>
  <c r="K604" i="12" s="1"/>
  <c r="H604" i="12" l="1"/>
  <c r="F605" i="12" s="1"/>
  <c r="P605" i="12"/>
  <c r="X605" i="12" l="1"/>
  <c r="W605" i="12"/>
  <c r="G605" i="12"/>
  <c r="Q605" i="12"/>
  <c r="O605" i="12" s="1"/>
  <c r="N605" i="12" s="1"/>
  <c r="AA605" i="12" l="1"/>
  <c r="AB605" i="12" s="1"/>
  <c r="Y605" i="12"/>
  <c r="V605" i="12"/>
  <c r="U605" i="12" l="1"/>
  <c r="T605" i="12" s="1"/>
  <c r="AC605" i="12"/>
  <c r="AD605" i="12" s="1"/>
  <c r="Z605" i="12"/>
  <c r="S605" i="12" l="1"/>
  <c r="AE605" i="12"/>
  <c r="M605" i="12" l="1"/>
  <c r="L605" i="12" s="1"/>
  <c r="K605" i="12" s="1"/>
  <c r="H605" i="12" l="1"/>
  <c r="F606" i="12" s="1"/>
  <c r="P606" i="12"/>
  <c r="Q606" i="12" l="1"/>
  <c r="O606" i="12" s="1"/>
  <c r="N606" i="12" s="1"/>
  <c r="W606" i="12"/>
  <c r="X606" i="12"/>
  <c r="G606" i="12"/>
  <c r="AA606" i="12" l="1"/>
  <c r="AB606" i="12" s="1"/>
  <c r="V606" i="12"/>
  <c r="Y606" i="12"/>
  <c r="AC606" i="12" l="1"/>
  <c r="AD606" i="12" s="1"/>
  <c r="Z606" i="12"/>
  <c r="U606" i="12"/>
  <c r="T606" i="12" s="1"/>
  <c r="S606" i="12" s="1"/>
  <c r="AE606" i="12" l="1"/>
  <c r="M606" i="12" l="1"/>
  <c r="L606" i="12" s="1"/>
  <c r="K606" i="12" s="1"/>
  <c r="P607" i="12" l="1"/>
  <c r="H606" i="12"/>
  <c r="F607" i="12" s="1"/>
  <c r="G607" i="12" l="1"/>
  <c r="X607" i="12"/>
  <c r="Q607" i="12"/>
  <c r="O607" i="12" s="1"/>
  <c r="N607" i="12" s="1"/>
  <c r="W607" i="12"/>
  <c r="AA607" i="12" l="1"/>
  <c r="AB607" i="12" s="1"/>
  <c r="Y607" i="12"/>
  <c r="V607" i="12"/>
  <c r="U607" i="12" l="1"/>
  <c r="T607" i="12" s="1"/>
  <c r="Z607" i="12"/>
  <c r="AC607" i="12"/>
  <c r="AD607" i="12" s="1"/>
  <c r="S607" i="12" l="1"/>
  <c r="AE607" i="12"/>
  <c r="M607" i="12" l="1"/>
  <c r="L607" i="12" s="1"/>
  <c r="K607" i="12" s="1"/>
  <c r="H607" i="12" l="1"/>
  <c r="F608" i="12" s="1"/>
  <c r="P608" i="12"/>
  <c r="Q608" i="12" l="1"/>
  <c r="O608" i="12" s="1"/>
  <c r="N608" i="12" s="1"/>
  <c r="G608" i="12"/>
  <c r="X608" i="12"/>
  <c r="W608" i="12"/>
  <c r="AA608" i="12" l="1"/>
  <c r="AB608" i="12" s="1"/>
  <c r="V608" i="12"/>
  <c r="Y608" i="12"/>
  <c r="Z608" i="12" l="1"/>
  <c r="AC608" i="12"/>
  <c r="AD608" i="12" s="1"/>
  <c r="U608" i="12"/>
  <c r="T608" i="12" s="1"/>
  <c r="S608" i="12" s="1"/>
  <c r="AE608" i="12" l="1"/>
  <c r="M608" i="12" l="1"/>
  <c r="L608" i="12" s="1"/>
  <c r="K608" i="12" s="1"/>
  <c r="P609" i="12" l="1"/>
  <c r="H608" i="12"/>
  <c r="F609" i="12" s="1"/>
  <c r="W609" i="12" l="1"/>
  <c r="Q609" i="12"/>
  <c r="O609" i="12" s="1"/>
  <c r="N609" i="12" s="1"/>
  <c r="X609" i="12"/>
  <c r="G609" i="12"/>
  <c r="Y609" i="12" l="1"/>
  <c r="V609" i="12"/>
  <c r="AA609" i="12"/>
  <c r="AB609" i="12" s="1"/>
  <c r="U609" i="12" l="1"/>
  <c r="T609" i="12" s="1"/>
  <c r="Z609" i="12"/>
  <c r="AC609" i="12"/>
  <c r="AD609" i="12" s="1"/>
  <c r="S609" i="12" l="1"/>
  <c r="AE609" i="12"/>
  <c r="M609" i="12" l="1"/>
  <c r="L609" i="12" s="1"/>
  <c r="K609" i="12" s="1"/>
  <c r="H609" i="12" l="1"/>
  <c r="F610" i="12" s="1"/>
  <c r="P610" i="12"/>
  <c r="Q610" i="12" l="1"/>
  <c r="O610" i="12" s="1"/>
  <c r="N610" i="12" s="1"/>
  <c r="X610" i="12"/>
  <c r="G610" i="12"/>
  <c r="W610" i="12"/>
  <c r="AA610" i="12" l="1"/>
  <c r="AB610" i="12" s="1"/>
  <c r="Y610" i="12"/>
  <c r="V610" i="12"/>
  <c r="U610" i="12" l="1"/>
  <c r="T610" i="12" s="1"/>
  <c r="AC610" i="12"/>
  <c r="AD610" i="12" s="1"/>
  <c r="Z610" i="12"/>
  <c r="S610" i="12" l="1"/>
  <c r="AE610" i="12"/>
  <c r="M610" i="12" l="1"/>
  <c r="L610" i="12" s="1"/>
  <c r="K610" i="12" s="1"/>
  <c r="P611" i="12" l="1"/>
  <c r="H610" i="12"/>
  <c r="F611" i="12" s="1"/>
  <c r="Q611" i="12" l="1"/>
  <c r="O611" i="12" s="1"/>
  <c r="N611" i="12" s="1"/>
  <c r="W611" i="12"/>
  <c r="X611" i="12"/>
  <c r="G611" i="12"/>
  <c r="Y611" i="12" l="1"/>
  <c r="V611" i="12"/>
  <c r="AA611" i="12"/>
  <c r="AB611" i="12" s="1"/>
  <c r="U611" i="12" l="1"/>
  <c r="T611" i="12" s="1"/>
  <c r="Z611" i="12"/>
  <c r="AC611" i="12"/>
  <c r="AD611" i="12" s="1"/>
  <c r="S611" i="12" l="1"/>
  <c r="AE611" i="12"/>
  <c r="M611" i="12" l="1"/>
  <c r="L611" i="12" s="1"/>
  <c r="K611" i="12" s="1"/>
  <c r="P612" i="12" l="1"/>
  <c r="H611" i="12"/>
  <c r="F612" i="12" s="1"/>
  <c r="G612" i="12" l="1"/>
  <c r="W612" i="12"/>
  <c r="X612" i="12"/>
  <c r="Q612" i="12"/>
  <c r="O612" i="12" s="1"/>
  <c r="N612" i="12" s="1"/>
  <c r="Y612" i="12" l="1"/>
  <c r="AA612" i="12"/>
  <c r="AB612" i="12" s="1"/>
  <c r="V612" i="12"/>
  <c r="U612" i="12" l="1"/>
  <c r="T612" i="12" s="1"/>
  <c r="Z612" i="12"/>
  <c r="AC612" i="12"/>
  <c r="AD612" i="12" s="1"/>
  <c r="S612" i="12" l="1"/>
  <c r="AE612" i="12"/>
  <c r="M612" i="12" l="1"/>
  <c r="L612" i="12" s="1"/>
  <c r="K612" i="12" s="1"/>
  <c r="H612" i="12" l="1"/>
  <c r="F613" i="12" s="1"/>
  <c r="P613" i="12"/>
  <c r="W613" i="12" l="1"/>
  <c r="G613" i="12"/>
  <c r="Q613" i="12"/>
  <c r="O613" i="12" s="1"/>
  <c r="N613" i="12" s="1"/>
  <c r="X613" i="12"/>
  <c r="Y613" i="12" l="1"/>
  <c r="V613" i="12"/>
  <c r="AA613" i="12"/>
  <c r="AB613" i="12" s="1"/>
  <c r="U613" i="12" l="1"/>
  <c r="T613" i="12" s="1"/>
  <c r="AC613" i="12"/>
  <c r="AD613" i="12" s="1"/>
  <c r="Z613" i="12"/>
  <c r="S613" i="12" l="1"/>
  <c r="AE613" i="12"/>
  <c r="M613" i="12" l="1"/>
  <c r="L613" i="12" s="1"/>
  <c r="K613" i="12" s="1"/>
  <c r="P614" i="12" l="1"/>
  <c r="H613" i="12"/>
  <c r="F614" i="12" s="1"/>
  <c r="X614" i="12" l="1"/>
  <c r="W614" i="12"/>
  <c r="Q614" i="12"/>
  <c r="O614" i="12" s="1"/>
  <c r="N614" i="12" s="1"/>
  <c r="G614" i="12"/>
  <c r="AA614" i="12" l="1"/>
  <c r="AB614" i="12" s="1"/>
  <c r="Y614" i="12"/>
  <c r="V614" i="12"/>
  <c r="U614" i="12" l="1"/>
  <c r="T614" i="12" s="1"/>
  <c r="Z614" i="12"/>
  <c r="AC614" i="12"/>
  <c r="AD614" i="12" s="1"/>
  <c r="S614" i="12" l="1"/>
  <c r="AE614" i="12"/>
  <c r="M614" i="12" l="1"/>
  <c r="L614" i="12" s="1"/>
  <c r="K614" i="12" s="1"/>
  <c r="P615" i="12" l="1"/>
  <c r="H614" i="12"/>
  <c r="F615" i="12" s="1"/>
  <c r="G615" i="12" l="1"/>
  <c r="W615" i="12"/>
  <c r="Q615" i="12"/>
  <c r="O615" i="12" s="1"/>
  <c r="N615" i="12" s="1"/>
  <c r="X615" i="12"/>
  <c r="AA615" i="12" l="1"/>
  <c r="AB615" i="12" s="1"/>
  <c r="V615" i="12"/>
  <c r="Y615" i="12"/>
  <c r="Z615" i="12" l="1"/>
  <c r="AC615" i="12"/>
  <c r="AD615" i="12" s="1"/>
  <c r="U615" i="12"/>
  <c r="T615" i="12" s="1"/>
  <c r="S615" i="12" s="1"/>
  <c r="AE615" i="12" l="1"/>
  <c r="M615" i="12" l="1"/>
  <c r="L615" i="12" s="1"/>
  <c r="K615" i="12" s="1"/>
  <c r="P616" i="12" l="1"/>
  <c r="H615" i="12"/>
  <c r="F616" i="12" s="1"/>
  <c r="Q616" i="12" l="1"/>
  <c r="O616" i="12" s="1"/>
  <c r="N616" i="12" s="1"/>
  <c r="G616" i="12"/>
  <c r="W616" i="12"/>
  <c r="X616" i="12"/>
  <c r="AA616" i="12" l="1"/>
  <c r="AB616" i="12" s="1"/>
  <c r="Y616" i="12"/>
  <c r="V616" i="12"/>
  <c r="U616" i="12" l="1"/>
  <c r="T616" i="12" s="1"/>
  <c r="AC616" i="12"/>
  <c r="AD616" i="12" s="1"/>
  <c r="Z616" i="12"/>
  <c r="S616" i="12" l="1"/>
  <c r="AE616" i="12"/>
  <c r="M616" i="12" l="1"/>
  <c r="L616" i="12" s="1"/>
  <c r="K616" i="12" s="1"/>
  <c r="H616" i="12" l="1"/>
  <c r="F617" i="12" s="1"/>
  <c r="P617" i="12"/>
  <c r="W617" i="12" l="1"/>
  <c r="G617" i="12"/>
  <c r="X617" i="12"/>
  <c r="Q617" i="12"/>
  <c r="O617" i="12" s="1"/>
  <c r="N617" i="12" s="1"/>
  <c r="Y617" i="12" l="1"/>
  <c r="AA617" i="12"/>
  <c r="AB617" i="12" s="1"/>
  <c r="V617" i="12"/>
  <c r="U617" i="12" l="1"/>
  <c r="T617" i="12" s="1"/>
  <c r="Z617" i="12"/>
  <c r="AC617" i="12"/>
  <c r="AD617" i="12" s="1"/>
  <c r="S617" i="12" l="1"/>
  <c r="AE617" i="12"/>
  <c r="M617" i="12" l="1"/>
  <c r="L617" i="12" s="1"/>
  <c r="K617" i="12" s="1"/>
  <c r="H617" i="12" l="1"/>
  <c r="F618" i="12" s="1"/>
  <c r="P618" i="12"/>
  <c r="W618" i="12" l="1"/>
  <c r="G618" i="12"/>
  <c r="Q618" i="12"/>
  <c r="O618" i="12" s="1"/>
  <c r="N618" i="12" s="1"/>
  <c r="X618" i="12"/>
  <c r="Y618" i="12" l="1"/>
  <c r="V618" i="12"/>
  <c r="AA618" i="12"/>
  <c r="AB618" i="12" s="1"/>
  <c r="AC618" i="12" l="1"/>
  <c r="AD618" i="12" s="1"/>
  <c r="Z618" i="12"/>
  <c r="U618" i="12"/>
  <c r="T618" i="12" s="1"/>
  <c r="S618" i="12" s="1"/>
  <c r="AE618" i="12" l="1"/>
  <c r="M618" i="12" l="1"/>
  <c r="L618" i="12" s="1"/>
  <c r="K618" i="12" s="1"/>
  <c r="P619" i="12" l="1"/>
  <c r="H618" i="12"/>
  <c r="F619" i="12" s="1"/>
  <c r="W619" i="12" l="1"/>
  <c r="G619" i="12"/>
  <c r="Q619" i="12"/>
  <c r="O619" i="12" s="1"/>
  <c r="N619" i="12" s="1"/>
  <c r="X619" i="12"/>
  <c r="V619" i="12" l="1"/>
  <c r="Y619" i="12"/>
  <c r="AA619" i="12"/>
  <c r="AB619" i="12" s="1"/>
  <c r="Z619" i="12" l="1"/>
  <c r="AC619" i="12"/>
  <c r="AD619" i="12" s="1"/>
  <c r="U619" i="12"/>
  <c r="T619" i="12" s="1"/>
  <c r="S619" i="12" s="1"/>
  <c r="AE619" i="12" l="1"/>
  <c r="M619" i="12" l="1"/>
  <c r="L619" i="12" s="1"/>
  <c r="K619" i="12" s="1"/>
  <c r="H619" i="12" l="1"/>
  <c r="F620" i="12" s="1"/>
  <c r="P620" i="12"/>
  <c r="W620" i="12" l="1"/>
  <c r="X620" i="12"/>
  <c r="G620" i="12"/>
  <c r="Q620" i="12"/>
  <c r="O620" i="12" s="1"/>
  <c r="N620" i="12" s="1"/>
  <c r="V620" i="12" l="1"/>
  <c r="AA620" i="12"/>
  <c r="AB620" i="12" s="1"/>
  <c r="Y620" i="12"/>
  <c r="AC620" i="12" l="1"/>
  <c r="AD620" i="12" s="1"/>
  <c r="Z620" i="12"/>
  <c r="U620" i="12"/>
  <c r="T620" i="12" s="1"/>
  <c r="S620" i="12" l="1"/>
  <c r="AE620" i="12"/>
  <c r="M620" i="12" l="1"/>
  <c r="L620" i="12" s="1"/>
  <c r="K620" i="12" s="1"/>
  <c r="P621" i="12" l="1"/>
  <c r="H620" i="12"/>
  <c r="F621" i="12" s="1"/>
  <c r="X621" i="12" l="1"/>
  <c r="G621" i="12"/>
  <c r="Q621" i="12"/>
  <c r="O621" i="12" s="1"/>
  <c r="N621" i="12" s="1"/>
  <c r="W621" i="12"/>
  <c r="AA621" i="12" l="1"/>
  <c r="AB621" i="12" s="1"/>
  <c r="Y621" i="12"/>
  <c r="V621" i="12"/>
  <c r="U621" i="12" l="1"/>
  <c r="T621" i="12" s="1"/>
  <c r="Z621" i="12"/>
  <c r="AC621" i="12"/>
  <c r="AD621" i="12" s="1"/>
  <c r="S621" i="12" l="1"/>
  <c r="AE621" i="12"/>
  <c r="M621" i="12" l="1"/>
  <c r="L621" i="12" s="1"/>
  <c r="K621" i="12" s="1"/>
  <c r="P622" i="12" l="1"/>
  <c r="H621" i="12"/>
  <c r="F622" i="12" s="1"/>
  <c r="X622" i="12" l="1"/>
  <c r="W622" i="12"/>
  <c r="G622" i="12"/>
  <c r="Q622" i="12"/>
  <c r="O622" i="12" s="1"/>
  <c r="N622" i="12" s="1"/>
  <c r="V622" i="12" l="1"/>
  <c r="Y622" i="12"/>
  <c r="AA622" i="12"/>
  <c r="AB622" i="12" s="1"/>
  <c r="AC622" i="12" l="1"/>
  <c r="AD622" i="12" s="1"/>
  <c r="Z622" i="12"/>
  <c r="U622" i="12"/>
  <c r="T622" i="12" s="1"/>
  <c r="S622" i="12" s="1"/>
  <c r="AE622" i="12" l="1"/>
  <c r="M622" i="12" l="1"/>
  <c r="L622" i="12" s="1"/>
  <c r="K622" i="12" s="1"/>
  <c r="H622" i="12" l="1"/>
  <c r="F623" i="12" s="1"/>
  <c r="P623" i="12"/>
  <c r="Q623" i="12" l="1"/>
  <c r="O623" i="12" s="1"/>
  <c r="N623" i="12" s="1"/>
  <c r="X623" i="12"/>
  <c r="W623" i="12"/>
  <c r="G623" i="12"/>
  <c r="AA623" i="12" l="1"/>
  <c r="AB623" i="12" s="1"/>
  <c r="Y623" i="12"/>
  <c r="V623" i="12"/>
  <c r="U623" i="12" l="1"/>
  <c r="T623" i="12" s="1"/>
  <c r="AC623" i="12"/>
  <c r="AD623" i="12" s="1"/>
  <c r="Z623" i="12"/>
  <c r="S623" i="12" l="1"/>
  <c r="AE623" i="12"/>
  <c r="M623" i="12" l="1"/>
  <c r="L623" i="12" s="1"/>
  <c r="K623" i="12" s="1"/>
  <c r="P624" i="12" l="1"/>
  <c r="H623" i="12"/>
  <c r="F624" i="12" s="1"/>
  <c r="X624" i="12" l="1"/>
  <c r="Q624" i="12"/>
  <c r="O624" i="12" s="1"/>
  <c r="N624" i="12" s="1"/>
  <c r="W624" i="12"/>
  <c r="G624" i="12"/>
  <c r="V624" i="12" l="1"/>
  <c r="AA624" i="12"/>
  <c r="AB624" i="12" s="1"/>
  <c r="Y624" i="12"/>
  <c r="AC624" i="12" l="1"/>
  <c r="AD624" i="12" s="1"/>
  <c r="Z624" i="12"/>
  <c r="U624" i="12"/>
  <c r="T624" i="12" s="1"/>
  <c r="S624" i="12" s="1"/>
  <c r="AE624" i="12" l="1"/>
  <c r="M624" i="12" l="1"/>
  <c r="L624" i="12" s="1"/>
  <c r="K624" i="12" s="1"/>
  <c r="P625" i="12" l="1"/>
  <c r="H624" i="12"/>
  <c r="F625" i="12" s="1"/>
  <c r="G625" i="12" l="1"/>
  <c r="Q625" i="12"/>
  <c r="O625" i="12" s="1"/>
  <c r="N625" i="12" s="1"/>
  <c r="X625" i="12"/>
  <c r="W625" i="12"/>
  <c r="V625" i="12" l="1"/>
  <c r="AA625" i="12"/>
  <c r="AB625" i="12" s="1"/>
  <c r="Y625" i="12"/>
  <c r="AC625" i="12" l="1"/>
  <c r="AD625" i="12" s="1"/>
  <c r="Z625" i="12"/>
  <c r="U625" i="12"/>
  <c r="T625" i="12" s="1"/>
  <c r="S625" i="12" s="1"/>
  <c r="AE625" i="12" l="1"/>
  <c r="M625" i="12" l="1"/>
  <c r="L625" i="12" s="1"/>
  <c r="K625" i="12" s="1"/>
  <c r="P626" i="12" l="1"/>
  <c r="H625" i="12"/>
  <c r="F626" i="12" s="1"/>
  <c r="Q626" i="12" l="1"/>
  <c r="O626" i="12" s="1"/>
  <c r="N626" i="12" s="1"/>
  <c r="G626" i="12"/>
  <c r="W626" i="12"/>
  <c r="X626" i="12"/>
  <c r="V626" i="12" l="1"/>
  <c r="AA626" i="12"/>
  <c r="AB626" i="12" s="1"/>
  <c r="Y626" i="12"/>
  <c r="Z626" i="12" l="1"/>
  <c r="AC626" i="12"/>
  <c r="AD626" i="12" s="1"/>
  <c r="U626" i="12"/>
  <c r="T626" i="12" s="1"/>
  <c r="S626" i="12" l="1"/>
  <c r="AE626" i="12"/>
  <c r="M626" i="12" l="1"/>
  <c r="L626" i="12" s="1"/>
  <c r="K626" i="12" s="1"/>
  <c r="P627" i="12" l="1"/>
  <c r="H626" i="12"/>
  <c r="F627" i="12" s="1"/>
  <c r="W627" i="12" l="1"/>
  <c r="X627" i="12"/>
  <c r="G627" i="12"/>
  <c r="Q627" i="12"/>
  <c r="O627" i="12" s="1"/>
  <c r="N627" i="12" s="1"/>
  <c r="Y627" i="12" l="1"/>
  <c r="AA627" i="12"/>
  <c r="AB627" i="12" s="1"/>
  <c r="V627" i="12"/>
  <c r="U627" i="12" l="1"/>
  <c r="T627" i="12" s="1"/>
  <c r="Z627" i="12"/>
  <c r="AC627" i="12"/>
  <c r="AD627" i="12" s="1"/>
  <c r="S627" i="12" l="1"/>
  <c r="AE627" i="12"/>
  <c r="M627" i="12" l="1"/>
  <c r="L627" i="12" s="1"/>
  <c r="K627" i="12" s="1"/>
  <c r="H627" i="12" l="1"/>
  <c r="F628" i="12" s="1"/>
  <c r="P628" i="12"/>
  <c r="X628" i="12" l="1"/>
  <c r="G628" i="12"/>
  <c r="Q628" i="12"/>
  <c r="O628" i="12" s="1"/>
  <c r="N628" i="12" s="1"/>
  <c r="W628" i="12"/>
  <c r="Y628" i="12" l="1"/>
  <c r="V628" i="12"/>
  <c r="AA628" i="12"/>
  <c r="AB628" i="12" s="1"/>
  <c r="U628" i="12" l="1"/>
  <c r="T628" i="12" s="1"/>
  <c r="Z628" i="12"/>
  <c r="AC628" i="12"/>
  <c r="AD628" i="12" s="1"/>
  <c r="S628" i="12" l="1"/>
  <c r="AE628" i="12"/>
  <c r="M628" i="12" l="1"/>
  <c r="L628" i="12" s="1"/>
  <c r="K628" i="12" s="1"/>
  <c r="P629" i="12" l="1"/>
  <c r="H628" i="12"/>
  <c r="F629" i="12" s="1"/>
  <c r="Q629" i="12" l="1"/>
  <c r="O629" i="12" s="1"/>
  <c r="N629" i="12" s="1"/>
  <c r="W629" i="12"/>
  <c r="X629" i="12"/>
  <c r="G629" i="12"/>
  <c r="AA629" i="12" l="1"/>
  <c r="AB629" i="12" s="1"/>
  <c r="V629" i="12"/>
  <c r="Y629" i="12"/>
  <c r="AC629" i="12" l="1"/>
  <c r="AD629" i="12" s="1"/>
  <c r="Z629" i="12"/>
  <c r="U629" i="12"/>
  <c r="T629" i="12" s="1"/>
  <c r="S629" i="12" s="1"/>
  <c r="AE629" i="12" l="1"/>
  <c r="M629" i="12" l="1"/>
  <c r="L629" i="12" s="1"/>
  <c r="K629" i="12" s="1"/>
  <c r="H629" i="12" l="1"/>
  <c r="F630" i="12" s="1"/>
  <c r="P630" i="12"/>
  <c r="W630" i="12" l="1"/>
  <c r="Q630" i="12"/>
  <c r="O630" i="12" s="1"/>
  <c r="N630" i="12" s="1"/>
  <c r="G630" i="12"/>
  <c r="X630" i="12"/>
  <c r="Y630" i="12" l="1"/>
  <c r="AA630" i="12"/>
  <c r="AB630" i="12" s="1"/>
  <c r="V630" i="12"/>
  <c r="U630" i="12" l="1"/>
  <c r="T630" i="12" s="1"/>
  <c r="AC630" i="12"/>
  <c r="AD630" i="12" s="1"/>
  <c r="Z630" i="12"/>
  <c r="S630" i="12" l="1"/>
  <c r="AE630" i="12"/>
  <c r="M630" i="12" l="1"/>
  <c r="L630" i="12" s="1"/>
  <c r="K630" i="12" s="1"/>
  <c r="H630" i="12" l="1"/>
  <c r="F631" i="12" s="1"/>
  <c r="P631" i="12"/>
  <c r="X631" i="12" l="1"/>
  <c r="Q631" i="12"/>
  <c r="O631" i="12" s="1"/>
  <c r="N631" i="12" s="1"/>
  <c r="W631" i="12"/>
  <c r="G631" i="12"/>
  <c r="Y631" i="12" l="1"/>
  <c r="V631" i="12"/>
  <c r="AA631" i="12"/>
  <c r="AB631" i="12" s="1"/>
  <c r="U631" i="12" l="1"/>
  <c r="T631" i="12" s="1"/>
  <c r="AC631" i="12"/>
  <c r="AD631" i="12" s="1"/>
  <c r="Z631" i="12"/>
  <c r="S631" i="12" l="1"/>
  <c r="AE631" i="12"/>
  <c r="M631" i="12" l="1"/>
  <c r="L631" i="12" s="1"/>
  <c r="K631" i="12" s="1"/>
  <c r="H631" i="12" l="1"/>
  <c r="F632" i="12" s="1"/>
  <c r="P632" i="12"/>
  <c r="W632" i="12" l="1"/>
  <c r="X632" i="12"/>
  <c r="Q632" i="12"/>
  <c r="O632" i="12" s="1"/>
  <c r="N632" i="12" s="1"/>
  <c r="G632" i="12"/>
  <c r="AA632" i="12" l="1"/>
  <c r="AB632" i="12" s="1"/>
  <c r="Y632" i="12"/>
  <c r="V632" i="12"/>
  <c r="U632" i="12" l="1"/>
  <c r="T632" i="12" s="1"/>
  <c r="AC632" i="12"/>
  <c r="AD632" i="12" s="1"/>
  <c r="Z632" i="12"/>
  <c r="S632" i="12" l="1"/>
  <c r="AE632" i="12"/>
  <c r="M632" i="12" l="1"/>
  <c r="L632" i="12" s="1"/>
  <c r="K632" i="12" s="1"/>
  <c r="P633" i="12" l="1"/>
  <c r="H632" i="12"/>
  <c r="F633" i="12" s="1"/>
  <c r="G633" i="12" l="1"/>
  <c r="W633" i="12"/>
  <c r="Q633" i="12"/>
  <c r="O633" i="12" s="1"/>
  <c r="N633" i="12" s="1"/>
  <c r="X633" i="12"/>
  <c r="AA633" i="12" l="1"/>
  <c r="AB633" i="12" s="1"/>
  <c r="V633" i="12"/>
  <c r="Y633" i="12"/>
  <c r="Z633" i="12" l="1"/>
  <c r="AC633" i="12"/>
  <c r="AD633" i="12" s="1"/>
  <c r="U633" i="12"/>
  <c r="T633" i="12" s="1"/>
  <c r="S633" i="12" l="1"/>
  <c r="AE633" i="12"/>
  <c r="M633" i="12" l="1"/>
  <c r="L633" i="12" s="1"/>
  <c r="K633" i="12" s="1"/>
  <c r="H633" i="12" l="1"/>
  <c r="F634" i="12" s="1"/>
  <c r="P634" i="12"/>
  <c r="W634" i="12" l="1"/>
  <c r="X634" i="12"/>
  <c r="G634" i="12"/>
  <c r="Q634" i="12"/>
  <c r="O634" i="12" s="1"/>
  <c r="N634" i="12" s="1"/>
  <c r="V634" i="12" l="1"/>
  <c r="Y634" i="12"/>
  <c r="AA634" i="12"/>
  <c r="AB634" i="12" s="1"/>
  <c r="U634" i="12" l="1"/>
  <c r="T634" i="12" s="1"/>
  <c r="AC634" i="12"/>
  <c r="AD634" i="12" s="1"/>
  <c r="Z634" i="12"/>
  <c r="S634" i="12" l="1"/>
  <c r="AE634" i="12"/>
  <c r="M634" i="12" l="1"/>
  <c r="L634" i="12" s="1"/>
  <c r="K634" i="12" s="1"/>
  <c r="P635" i="12" l="1"/>
  <c r="H634" i="12"/>
  <c r="F635" i="12" s="1"/>
  <c r="Q635" i="12" l="1"/>
  <c r="O635" i="12" s="1"/>
  <c r="N635" i="12" s="1"/>
  <c r="G635" i="12"/>
  <c r="X635" i="12"/>
  <c r="W635" i="12"/>
  <c r="AA635" i="12" l="1"/>
  <c r="AB635" i="12" s="1"/>
  <c r="Y635" i="12"/>
  <c r="V635" i="12"/>
  <c r="U635" i="12" l="1"/>
  <c r="T635" i="12" s="1"/>
  <c r="AC635" i="12"/>
  <c r="AD635" i="12" s="1"/>
  <c r="Z635" i="12"/>
  <c r="S635" i="12" l="1"/>
  <c r="AE635" i="12"/>
  <c r="M635" i="12" l="1"/>
  <c r="L635" i="12" s="1"/>
  <c r="K635" i="12" s="1"/>
  <c r="H635" i="12" l="1"/>
  <c r="F636" i="12" s="1"/>
  <c r="P636" i="12"/>
  <c r="X636" i="12" l="1"/>
  <c r="Q636" i="12"/>
  <c r="O636" i="12" s="1"/>
  <c r="N636" i="12" s="1"/>
  <c r="G636" i="12"/>
  <c r="W636" i="12"/>
  <c r="V636" i="12" l="1"/>
  <c r="Y636" i="12"/>
  <c r="AA636" i="12"/>
  <c r="AB636" i="12" s="1"/>
  <c r="Z636" i="12" l="1"/>
  <c r="AC636" i="12"/>
  <c r="AD636" i="12" s="1"/>
  <c r="U636" i="12"/>
  <c r="T636" i="12" s="1"/>
  <c r="S636" i="12" s="1"/>
  <c r="AE636" i="12" l="1"/>
  <c r="M636" i="12" l="1"/>
  <c r="L636" i="12" s="1"/>
  <c r="K636" i="12" s="1"/>
  <c r="P637" i="12" l="1"/>
  <c r="H636" i="12"/>
  <c r="F637" i="12" s="1"/>
  <c r="W637" i="12" l="1"/>
  <c r="G637" i="12"/>
  <c r="Q637" i="12"/>
  <c r="O637" i="12" s="1"/>
  <c r="N637" i="12" s="1"/>
  <c r="X637" i="12"/>
  <c r="AA637" i="12" l="1"/>
  <c r="AB637" i="12" s="1"/>
  <c r="Y637" i="12"/>
  <c r="V637" i="12"/>
  <c r="U637" i="12" l="1"/>
  <c r="T637" i="12" s="1"/>
  <c r="Z637" i="12"/>
  <c r="AC637" i="12"/>
  <c r="AD637" i="12" s="1"/>
  <c r="S637" i="12" l="1"/>
  <c r="AE637" i="12"/>
  <c r="M637" i="12" l="1"/>
  <c r="L637" i="12" s="1"/>
  <c r="K637" i="12" s="1"/>
  <c r="H637" i="12" l="1"/>
  <c r="F638" i="12" s="1"/>
  <c r="P638" i="12"/>
  <c r="G638" i="12" l="1"/>
  <c r="X638" i="12"/>
  <c r="W638" i="12"/>
  <c r="Q638" i="12"/>
  <c r="O638" i="12" s="1"/>
  <c r="N638" i="12" s="1"/>
  <c r="Y638" i="12" l="1"/>
  <c r="AA638" i="12"/>
  <c r="AB638" i="12" s="1"/>
  <c r="V638" i="12"/>
  <c r="U638" i="12" l="1"/>
  <c r="T638" i="12" s="1"/>
  <c r="AC638" i="12"/>
  <c r="AD638" i="12" s="1"/>
  <c r="Z638" i="12"/>
  <c r="S638" i="12" l="1"/>
  <c r="AE638" i="12"/>
  <c r="M638" i="12" l="1"/>
  <c r="L638" i="12" s="1"/>
  <c r="K638" i="12" s="1"/>
  <c r="P639" i="12" l="1"/>
  <c r="H638" i="12"/>
  <c r="F639" i="12" s="1"/>
  <c r="G639" i="12" l="1"/>
  <c r="W639" i="12"/>
  <c r="Q639" i="12"/>
  <c r="O639" i="12" s="1"/>
  <c r="N639" i="12" s="1"/>
  <c r="X639" i="12"/>
  <c r="AA639" i="12" l="1"/>
  <c r="AB639" i="12" s="1"/>
  <c r="V639" i="12"/>
  <c r="Y639" i="12"/>
  <c r="AC639" i="12" l="1"/>
  <c r="AD639" i="12" s="1"/>
  <c r="Z639" i="12"/>
  <c r="U639" i="12"/>
  <c r="T639" i="12" s="1"/>
  <c r="S639" i="12" s="1"/>
  <c r="AE639" i="12" l="1"/>
  <c r="M639" i="12" l="1"/>
  <c r="L639" i="12" s="1"/>
  <c r="K639" i="12" s="1"/>
  <c r="H639" i="12" l="1"/>
  <c r="F640" i="12" s="1"/>
  <c r="P640" i="12"/>
  <c r="G640" i="12" l="1"/>
  <c r="Q640" i="12"/>
  <c r="O640" i="12" s="1"/>
  <c r="N640" i="12" s="1"/>
  <c r="X640" i="12"/>
  <c r="W640" i="12"/>
  <c r="Y640" i="12" l="1"/>
  <c r="AA640" i="12"/>
  <c r="AB640" i="12" s="1"/>
  <c r="V640" i="12"/>
  <c r="U640" i="12" l="1"/>
  <c r="T640" i="12" s="1"/>
  <c r="AC640" i="12"/>
  <c r="AD640" i="12" s="1"/>
  <c r="Z640" i="12"/>
  <c r="S640" i="12" l="1"/>
  <c r="AE640" i="12"/>
  <c r="M640" i="12" l="1"/>
  <c r="L640" i="12" s="1"/>
  <c r="K640" i="12" s="1"/>
  <c r="H640" i="12" l="1"/>
  <c r="F641" i="12" s="1"/>
  <c r="P641" i="12"/>
  <c r="W641" i="12" l="1"/>
  <c r="X641" i="12"/>
  <c r="G641" i="12"/>
  <c r="Q641" i="12"/>
  <c r="O641" i="12" s="1"/>
  <c r="N641" i="12" s="1"/>
  <c r="Y641" i="12" l="1"/>
  <c r="AA641" i="12"/>
  <c r="AB641" i="12" s="1"/>
  <c r="V641" i="12"/>
  <c r="U641" i="12" l="1"/>
  <c r="T641" i="12" s="1"/>
  <c r="Z641" i="12"/>
  <c r="AC641" i="12"/>
  <c r="AD641" i="12" s="1"/>
  <c r="S641" i="12" l="1"/>
  <c r="AE641" i="12"/>
  <c r="M641" i="12" l="1"/>
  <c r="L641" i="12" s="1"/>
  <c r="K641" i="12" s="1"/>
  <c r="H641" i="12" l="1"/>
  <c r="F642" i="12" s="1"/>
  <c r="P642" i="12"/>
  <c r="W642" i="12" l="1"/>
  <c r="X642" i="12"/>
  <c r="Q642" i="12"/>
  <c r="O642" i="12" s="1"/>
  <c r="N642" i="12" s="1"/>
  <c r="G642" i="12"/>
  <c r="Y642" i="12" l="1"/>
  <c r="AA642" i="12"/>
  <c r="AB642" i="12" s="1"/>
  <c r="V642" i="12"/>
  <c r="U642" i="12" l="1"/>
  <c r="T642" i="12" s="1"/>
  <c r="Z642" i="12"/>
  <c r="AC642" i="12"/>
  <c r="AD642" i="12" s="1"/>
  <c r="S642" i="12" l="1"/>
  <c r="AE642" i="12"/>
  <c r="M642" i="12" l="1"/>
  <c r="L642" i="12" s="1"/>
  <c r="K642" i="12" s="1"/>
  <c r="H642" i="12" l="1"/>
  <c r="F643" i="12" s="1"/>
  <c r="P643" i="12"/>
  <c r="Q643" i="12" l="1"/>
  <c r="O643" i="12" s="1"/>
  <c r="N643" i="12" s="1"/>
  <c r="X643" i="12"/>
  <c r="G643" i="12"/>
  <c r="W643" i="12"/>
  <c r="V643" i="12" l="1"/>
  <c r="AA643" i="12"/>
  <c r="AB643" i="12" s="1"/>
  <c r="Y643" i="12"/>
  <c r="Z643" i="12" l="1"/>
  <c r="AC643" i="12"/>
  <c r="AD643" i="12" s="1"/>
  <c r="U643" i="12"/>
  <c r="T643" i="12" s="1"/>
  <c r="S643" i="12" l="1"/>
  <c r="AE643" i="12"/>
  <c r="M643" i="12" l="1"/>
  <c r="L643" i="12" s="1"/>
  <c r="K643" i="12" s="1"/>
  <c r="P644" i="12" l="1"/>
  <c r="H643" i="12"/>
  <c r="F644" i="12" s="1"/>
  <c r="Q644" i="12" l="1"/>
  <c r="O644" i="12" s="1"/>
  <c r="N644" i="12" s="1"/>
  <c r="G644" i="12"/>
  <c r="W644" i="12"/>
  <c r="X644" i="12"/>
  <c r="Y644" i="12" l="1"/>
  <c r="AA644" i="12"/>
  <c r="AB644" i="12" s="1"/>
  <c r="V644" i="12"/>
  <c r="U644" i="12" l="1"/>
  <c r="T644" i="12" s="1"/>
  <c r="AC644" i="12"/>
  <c r="AD644" i="12" s="1"/>
  <c r="Z644" i="12"/>
  <c r="S644" i="12" l="1"/>
  <c r="AE644" i="12"/>
  <c r="M644" i="12" l="1"/>
  <c r="L644" i="12" s="1"/>
  <c r="K644" i="12" s="1"/>
  <c r="H644" i="12" l="1"/>
  <c r="F645" i="12" s="1"/>
  <c r="P645" i="12"/>
  <c r="Q645" i="12" l="1"/>
  <c r="O645" i="12" s="1"/>
  <c r="N645" i="12" s="1"/>
  <c r="G645" i="12"/>
  <c r="X645" i="12"/>
  <c r="W645" i="12"/>
  <c r="AA645" i="12" l="1"/>
  <c r="AB645" i="12" s="1"/>
  <c r="Y645" i="12"/>
  <c r="V645" i="12"/>
  <c r="U645" i="12" l="1"/>
  <c r="T645" i="12" s="1"/>
  <c r="Z645" i="12"/>
  <c r="AC645" i="12"/>
  <c r="AD645" i="12" s="1"/>
  <c r="S645" i="12" l="1"/>
  <c r="AE645" i="12"/>
  <c r="M645" i="12" l="1"/>
  <c r="L645" i="12" s="1"/>
  <c r="K645" i="12" s="1"/>
  <c r="P646" i="12" l="1"/>
  <c r="H645" i="12"/>
  <c r="F646" i="12" s="1"/>
  <c r="X646" i="12" l="1"/>
  <c r="W646" i="12"/>
  <c r="Q646" i="12"/>
  <c r="O646" i="12" s="1"/>
  <c r="N646" i="12" s="1"/>
  <c r="G646" i="12"/>
  <c r="AA646" i="12" l="1"/>
  <c r="AB646" i="12" s="1"/>
  <c r="V646" i="12"/>
  <c r="Y646" i="12"/>
  <c r="U646" i="12" l="1"/>
  <c r="T646" i="12" s="1"/>
  <c r="Z646" i="12"/>
  <c r="AC646" i="12"/>
  <c r="AD646" i="12" s="1"/>
  <c r="S646" i="12" l="1"/>
  <c r="AE646" i="12"/>
  <c r="M646" i="12" l="1"/>
  <c r="L646" i="12" s="1"/>
  <c r="K646" i="12" s="1"/>
  <c r="P647" i="12" l="1"/>
  <c r="H646" i="12"/>
  <c r="F647" i="12" s="1"/>
  <c r="W647" i="12" l="1"/>
  <c r="Q647" i="12"/>
  <c r="O647" i="12" s="1"/>
  <c r="N647" i="12" s="1"/>
  <c r="G647" i="12"/>
  <c r="X647" i="12"/>
  <c r="V647" i="12" l="1"/>
  <c r="Y647" i="12"/>
  <c r="AA647" i="12"/>
  <c r="AB647" i="12" s="1"/>
  <c r="AC647" i="12" l="1"/>
  <c r="AD647" i="12" s="1"/>
  <c r="Z647" i="12"/>
  <c r="U647" i="12"/>
  <c r="T647" i="12" s="1"/>
  <c r="S647" i="12" l="1"/>
  <c r="AE647" i="12"/>
  <c r="M647" i="12" l="1"/>
  <c r="L647" i="12" s="1"/>
  <c r="K647" i="12" s="1"/>
  <c r="P648" i="12" l="1"/>
  <c r="H647" i="12"/>
  <c r="F648" i="12" s="1"/>
  <c r="X648" i="12" l="1"/>
  <c r="G648" i="12"/>
  <c r="Q648" i="12"/>
  <c r="O648" i="12" s="1"/>
  <c r="N648" i="12" s="1"/>
  <c r="W648" i="12"/>
  <c r="AA648" i="12" l="1"/>
  <c r="AB648" i="12" s="1"/>
  <c r="Y648" i="12"/>
  <c r="V648" i="12"/>
  <c r="U648" i="12" l="1"/>
  <c r="T648" i="12" s="1"/>
  <c r="Z648" i="12"/>
  <c r="AC648" i="12"/>
  <c r="AD648" i="12" s="1"/>
  <c r="S648" i="12" l="1"/>
  <c r="AE648" i="12"/>
  <c r="M648" i="12" l="1"/>
  <c r="L648" i="12" s="1"/>
  <c r="K648" i="12" s="1"/>
  <c r="H648" i="12" l="1"/>
  <c r="F649" i="12" s="1"/>
  <c r="P649" i="12"/>
  <c r="G649" i="12" l="1"/>
  <c r="Q649" i="12"/>
  <c r="O649" i="12" s="1"/>
  <c r="N649" i="12" s="1"/>
  <c r="X649" i="12"/>
  <c r="W649" i="12"/>
  <c r="V649" i="12" l="1"/>
  <c r="Y649" i="12"/>
  <c r="AA649" i="12"/>
  <c r="AB649" i="12" s="1"/>
  <c r="AC649" i="12" l="1"/>
  <c r="AD649" i="12" s="1"/>
  <c r="Z649" i="12"/>
  <c r="U649" i="12"/>
  <c r="T649" i="12" s="1"/>
  <c r="S649" i="12" s="1"/>
  <c r="AE649" i="12" l="1"/>
  <c r="M649" i="12" l="1"/>
  <c r="L649" i="12" s="1"/>
  <c r="K649" i="12" s="1"/>
  <c r="H649" i="12" l="1"/>
  <c r="F650" i="12" s="1"/>
  <c r="P650" i="12"/>
  <c r="W650" i="12" l="1"/>
  <c r="X650" i="12"/>
  <c r="G650" i="12"/>
  <c r="Q650" i="12"/>
  <c r="O650" i="12" s="1"/>
  <c r="N650" i="12" s="1"/>
  <c r="AA650" i="12" l="1"/>
  <c r="AB650" i="12" s="1"/>
  <c r="V650" i="12"/>
  <c r="Y650" i="12"/>
  <c r="Z650" i="12" l="1"/>
  <c r="AC650" i="12"/>
  <c r="AD650" i="12" s="1"/>
  <c r="U650" i="12"/>
  <c r="T650" i="12" s="1"/>
  <c r="S650" i="12" s="1"/>
  <c r="AE650" i="12" l="1"/>
  <c r="M650" i="12" l="1"/>
  <c r="L650" i="12" s="1"/>
  <c r="K650" i="12" s="1"/>
  <c r="P651" i="12" l="1"/>
  <c r="H650" i="12"/>
  <c r="F651" i="12" s="1"/>
  <c r="Q651" i="12" l="1"/>
  <c r="O651" i="12" s="1"/>
  <c r="N651" i="12" s="1"/>
  <c r="X651" i="12"/>
  <c r="G651" i="12"/>
  <c r="W651" i="12"/>
  <c r="V651" i="12" l="1"/>
  <c r="AA651" i="12"/>
  <c r="AB651" i="12" s="1"/>
  <c r="Y651" i="12"/>
  <c r="AC651" i="12" l="1"/>
  <c r="AD651" i="12" s="1"/>
  <c r="Z651" i="12"/>
  <c r="U651" i="12"/>
  <c r="T651" i="12" s="1"/>
  <c r="S651" i="12" l="1"/>
  <c r="AE651" i="12"/>
  <c r="M651" i="12" l="1"/>
  <c r="L651" i="12" s="1"/>
  <c r="K651" i="12" s="1"/>
  <c r="H651" i="12" l="1"/>
  <c r="F652" i="12" s="1"/>
  <c r="P652" i="12"/>
  <c r="G652" i="12" l="1"/>
  <c r="X652" i="12"/>
  <c r="W652" i="12"/>
  <c r="Q652" i="12"/>
  <c r="O652" i="12" s="1"/>
  <c r="N652" i="12" s="1"/>
  <c r="AA652" i="12" l="1"/>
  <c r="AB652" i="12" s="1"/>
  <c r="Y652" i="12"/>
  <c r="V652" i="12"/>
  <c r="U652" i="12" l="1"/>
  <c r="T652" i="12" s="1"/>
  <c r="AC652" i="12"/>
  <c r="AD652" i="12" s="1"/>
  <c r="Z652" i="12"/>
  <c r="S652" i="12" l="1"/>
  <c r="AE652" i="12"/>
  <c r="M652" i="12" l="1"/>
  <c r="L652" i="12" s="1"/>
  <c r="K652" i="12" s="1"/>
  <c r="H652" i="12" l="1"/>
  <c r="F653" i="12" s="1"/>
  <c r="P653" i="12"/>
  <c r="W653" i="12" l="1"/>
  <c r="Q653" i="12"/>
  <c r="O653" i="12" s="1"/>
  <c r="N653" i="12" s="1"/>
  <c r="X653" i="12"/>
  <c r="G653" i="12"/>
  <c r="V653" i="12" l="1"/>
  <c r="Y653" i="12"/>
  <c r="AA653" i="12"/>
  <c r="AB653" i="12" s="1"/>
  <c r="U653" i="12" l="1"/>
  <c r="T653" i="12" s="1"/>
  <c r="Z653" i="12"/>
  <c r="AC653" i="12"/>
  <c r="AD653" i="12" s="1"/>
  <c r="S653" i="12" l="1"/>
  <c r="AE653" i="12"/>
  <c r="M653" i="12" l="1"/>
  <c r="L653" i="12" s="1"/>
  <c r="K653" i="12" s="1"/>
  <c r="P654" i="12" l="1"/>
  <c r="H653" i="12"/>
  <c r="F654" i="12" s="1"/>
  <c r="G654" i="12" l="1"/>
  <c r="Q654" i="12"/>
  <c r="O654" i="12" s="1"/>
  <c r="N654" i="12" s="1"/>
  <c r="W654" i="12"/>
  <c r="X654" i="12"/>
  <c r="AA654" i="12" l="1"/>
  <c r="AB654" i="12" s="1"/>
  <c r="Y654" i="12"/>
  <c r="V654" i="12"/>
  <c r="U654" i="12" l="1"/>
  <c r="T654" i="12" s="1"/>
  <c r="AC654" i="12"/>
  <c r="AD654" i="12" s="1"/>
  <c r="Z654" i="12"/>
  <c r="S654" i="12" l="1"/>
  <c r="AE654" i="12"/>
  <c r="M654" i="12" l="1"/>
  <c r="L654" i="12" s="1"/>
  <c r="K654" i="12" s="1"/>
  <c r="P655" i="12" l="1"/>
  <c r="H654" i="12"/>
  <c r="F655" i="12" s="1"/>
  <c r="G655" i="12" l="1"/>
  <c r="Q655" i="12"/>
  <c r="O655" i="12" s="1"/>
  <c r="N655" i="12" s="1"/>
  <c r="X655" i="12"/>
  <c r="W655" i="12"/>
  <c r="V655" i="12" l="1"/>
  <c r="AA655" i="12"/>
  <c r="AB655" i="12" s="1"/>
  <c r="Y655" i="12"/>
  <c r="Z655" i="12" l="1"/>
  <c r="AC655" i="12"/>
  <c r="AD655" i="12" s="1"/>
  <c r="U655" i="12"/>
  <c r="T655" i="12" s="1"/>
  <c r="S655" i="12" s="1"/>
  <c r="AE655" i="12" l="1"/>
  <c r="M655" i="12" l="1"/>
  <c r="L655" i="12" s="1"/>
  <c r="K655" i="12" s="1"/>
  <c r="H655" i="12" l="1"/>
  <c r="F656" i="12" s="1"/>
  <c r="P656" i="12"/>
  <c r="W656" i="12" l="1"/>
  <c r="Q656" i="12"/>
  <c r="O656" i="12" s="1"/>
  <c r="N656" i="12" s="1"/>
  <c r="G656" i="12"/>
  <c r="X656" i="12"/>
  <c r="V656" i="12" l="1"/>
  <c r="AA656" i="12"/>
  <c r="AB656" i="12" s="1"/>
  <c r="Y656" i="12"/>
  <c r="AC656" i="12" l="1"/>
  <c r="AD656" i="12" s="1"/>
  <c r="Z656" i="12"/>
  <c r="U656" i="12"/>
  <c r="T656" i="12" s="1"/>
  <c r="S656" i="12" l="1"/>
  <c r="AE656" i="12"/>
  <c r="M656" i="12" l="1"/>
  <c r="L656" i="12" s="1"/>
  <c r="K656" i="12" s="1"/>
  <c r="H656" i="12" l="1"/>
  <c r="F657" i="12" s="1"/>
  <c r="P657" i="12"/>
  <c r="G657" i="12" l="1"/>
  <c r="X657" i="12"/>
  <c r="W657" i="12"/>
  <c r="Q657" i="12"/>
  <c r="O657" i="12" s="1"/>
  <c r="N657" i="12" s="1"/>
  <c r="Y657" i="12" l="1"/>
  <c r="AA657" i="12"/>
  <c r="AB657" i="12" s="1"/>
  <c r="V657" i="12"/>
  <c r="U657" i="12" l="1"/>
  <c r="T657" i="12" s="1"/>
  <c r="Z657" i="12"/>
  <c r="AC657" i="12"/>
  <c r="AD657" i="12" s="1"/>
  <c r="S657" i="12" l="1"/>
  <c r="AE657" i="12"/>
  <c r="M657" i="12" l="1"/>
  <c r="L657" i="12" s="1"/>
  <c r="K657" i="12" s="1"/>
  <c r="P658" i="12" l="1"/>
  <c r="H657" i="12"/>
  <c r="F658" i="12" l="1"/>
  <c r="W658" i="12" l="1"/>
  <c r="Q658" i="12"/>
  <c r="O658" i="12" s="1"/>
  <c r="N658" i="12" s="1"/>
  <c r="G658" i="12"/>
  <c r="X658" i="12"/>
  <c r="Y658" i="12" l="1"/>
  <c r="V658" i="12"/>
  <c r="AA658" i="12"/>
  <c r="AB658" i="12" s="1"/>
  <c r="AC658" i="12" l="1"/>
  <c r="AD658" i="12" s="1"/>
  <c r="Z658" i="12"/>
  <c r="U658" i="12"/>
  <c r="T658" i="12" s="1"/>
  <c r="S658" i="12" l="1"/>
  <c r="AE658" i="12"/>
  <c r="M658" i="12" l="1"/>
  <c r="L658" i="12" s="1"/>
  <c r="K658" i="12" s="1"/>
  <c r="H658" i="12" l="1"/>
  <c r="F659" i="12" s="1"/>
  <c r="P659" i="12"/>
  <c r="W659" i="12" l="1"/>
  <c r="X659" i="12"/>
  <c r="Q659" i="12"/>
  <c r="O659" i="12" s="1"/>
  <c r="N659" i="12" s="1"/>
  <c r="G659" i="12"/>
  <c r="Y659" i="12" l="1"/>
  <c r="V659" i="12"/>
  <c r="AA659" i="12"/>
  <c r="AB659" i="12" s="1"/>
  <c r="U659" i="12" l="1"/>
  <c r="T659" i="12" s="1"/>
  <c r="AC659" i="12"/>
  <c r="AD659" i="12" s="1"/>
  <c r="Z659" i="12"/>
  <c r="S659" i="12" l="1"/>
  <c r="AE659" i="12"/>
  <c r="M659" i="12" l="1"/>
  <c r="L659" i="12" s="1"/>
  <c r="K659" i="12" s="1"/>
  <c r="P660" i="12" l="1"/>
  <c r="H659" i="12"/>
  <c r="F660" i="12" s="1"/>
  <c r="X660" i="12" l="1"/>
  <c r="Q660" i="12"/>
  <c r="O660" i="12" s="1"/>
  <c r="N660" i="12" s="1"/>
  <c r="W660" i="12"/>
  <c r="G660" i="12"/>
  <c r="AA660" i="12" l="1"/>
  <c r="AB660" i="12" s="1"/>
  <c r="Y660" i="12"/>
  <c r="V660" i="12"/>
  <c r="U660" i="12" l="1"/>
  <c r="T660" i="12" s="1"/>
  <c r="Z660" i="12"/>
  <c r="AC660" i="12"/>
  <c r="AD660" i="12" s="1"/>
  <c r="S660" i="12" l="1"/>
  <c r="AE660" i="12"/>
  <c r="M660" i="12" l="1"/>
  <c r="L660" i="12" s="1"/>
  <c r="K660" i="12" s="1"/>
  <c r="P661" i="12" l="1"/>
  <c r="H660" i="12"/>
  <c r="F661" i="12" s="1"/>
  <c r="W661" i="12" l="1"/>
  <c r="Q661" i="12"/>
  <c r="O661" i="12" s="1"/>
  <c r="N661" i="12" s="1"/>
  <c r="G661" i="12"/>
  <c r="X661" i="12"/>
  <c r="AA661" i="12" l="1"/>
  <c r="AB661" i="12" s="1"/>
  <c r="Y661" i="12"/>
  <c r="V661" i="12"/>
  <c r="U661" i="12" l="1"/>
  <c r="T661" i="12" s="1"/>
  <c r="Z661" i="12"/>
  <c r="AC661" i="12"/>
  <c r="AD661" i="12" s="1"/>
  <c r="S661" i="12" l="1"/>
  <c r="AE661" i="12"/>
  <c r="M661" i="12" l="1"/>
  <c r="L661" i="12" s="1"/>
  <c r="K661" i="12" s="1"/>
  <c r="H661" i="12" l="1"/>
  <c r="F662" i="12" s="1"/>
  <c r="P662" i="12"/>
  <c r="X662" i="12" l="1"/>
  <c r="W662" i="12"/>
  <c r="G662" i="12"/>
  <c r="Q662" i="12"/>
  <c r="O662" i="12" s="1"/>
  <c r="N662" i="12" s="1"/>
  <c r="AA662" i="12" l="1"/>
  <c r="AB662" i="12" s="1"/>
  <c r="Y662" i="12"/>
  <c r="V662" i="12"/>
  <c r="U662" i="12" l="1"/>
  <c r="T662" i="12" s="1"/>
  <c r="Z662" i="12"/>
  <c r="AC662" i="12"/>
  <c r="AD662" i="12" s="1"/>
  <c r="S662" i="12" l="1"/>
  <c r="AE662" i="12"/>
  <c r="M662" i="12" l="1"/>
  <c r="L662" i="12" s="1"/>
  <c r="K662" i="12" s="1"/>
  <c r="P663" i="12" l="1"/>
  <c r="H662" i="12"/>
  <c r="F663" i="12" s="1"/>
  <c r="Q663" i="12" l="1"/>
  <c r="O663" i="12" s="1"/>
  <c r="N663" i="12" s="1"/>
  <c r="W663" i="12"/>
  <c r="G663" i="12"/>
  <c r="X663" i="12"/>
  <c r="AA663" i="12" l="1"/>
  <c r="AB663" i="12" s="1"/>
  <c r="V663" i="12"/>
  <c r="Y663" i="12"/>
  <c r="AC663" i="12" l="1"/>
  <c r="AD663" i="12" s="1"/>
  <c r="Z663" i="12"/>
  <c r="U663" i="12"/>
  <c r="T663" i="12" s="1"/>
  <c r="S663" i="12" s="1"/>
  <c r="AE663" i="12" l="1"/>
  <c r="M663" i="12" l="1"/>
  <c r="L663" i="12" s="1"/>
  <c r="K663" i="12" s="1"/>
  <c r="H663" i="12" l="1"/>
  <c r="F664" i="12" s="1"/>
  <c r="P664" i="12"/>
  <c r="X664" i="12" l="1"/>
  <c r="Q664" i="12"/>
  <c r="O664" i="12" s="1"/>
  <c r="N664" i="12" s="1"/>
  <c r="W664" i="12"/>
  <c r="G664" i="12"/>
  <c r="V664" i="12" l="1"/>
  <c r="AA664" i="12"/>
  <c r="AB664" i="12" s="1"/>
  <c r="Y664" i="12"/>
  <c r="Z664" i="12" l="1"/>
  <c r="AC664" i="12"/>
  <c r="AD664" i="12" s="1"/>
  <c r="U664" i="12"/>
  <c r="T664" i="12" s="1"/>
  <c r="S664" i="12" l="1"/>
  <c r="AE664" i="12"/>
  <c r="M664" i="12" l="1"/>
  <c r="L664" i="12" s="1"/>
  <c r="K664" i="12" s="1"/>
  <c r="P665" i="12" l="1"/>
  <c r="H664" i="12"/>
  <c r="F665" i="12" s="1"/>
  <c r="W665" i="12" l="1"/>
  <c r="Q665" i="12"/>
  <c r="O665" i="12" s="1"/>
  <c r="N665" i="12" s="1"/>
  <c r="X665" i="12"/>
  <c r="G665" i="12"/>
  <c r="AA665" i="12" l="1"/>
  <c r="AB665" i="12" s="1"/>
  <c r="Y665" i="12"/>
  <c r="V665" i="12"/>
  <c r="U665" i="12" l="1"/>
  <c r="T665" i="12" s="1"/>
  <c r="AC665" i="12"/>
  <c r="AD665" i="12" s="1"/>
  <c r="Z665" i="12"/>
  <c r="S665" i="12" l="1"/>
  <c r="AE665" i="12"/>
  <c r="M665" i="12" l="1"/>
  <c r="L665" i="12" s="1"/>
  <c r="K665" i="12" s="1"/>
  <c r="P666" i="12" l="1"/>
  <c r="H665" i="12"/>
  <c r="F666" i="12" s="1"/>
  <c r="W666" i="12" l="1"/>
  <c r="Q666" i="12"/>
  <c r="O666" i="12" s="1"/>
  <c r="N666" i="12" s="1"/>
  <c r="X666" i="12"/>
  <c r="G666" i="12"/>
  <c r="AA666" i="12" l="1"/>
  <c r="AB666" i="12" s="1"/>
  <c r="Y666" i="12"/>
  <c r="V666" i="12"/>
  <c r="U666" i="12" l="1"/>
  <c r="T666" i="12" s="1"/>
  <c r="Z666" i="12"/>
  <c r="AC666" i="12"/>
  <c r="AD666" i="12" s="1"/>
  <c r="S666" i="12" l="1"/>
  <c r="AE666" i="12"/>
  <c r="M666" i="12" l="1"/>
  <c r="L666" i="12" s="1"/>
  <c r="K666" i="12" s="1"/>
  <c r="H666" i="12" l="1"/>
  <c r="F667" i="12" s="1"/>
  <c r="P667" i="12"/>
  <c r="G667" i="12" l="1"/>
  <c r="X667" i="12"/>
  <c r="Q667" i="12"/>
  <c r="O667" i="12" s="1"/>
  <c r="N667" i="12" s="1"/>
  <c r="W667" i="12"/>
  <c r="AA667" i="12" l="1"/>
  <c r="AB667" i="12" s="1"/>
  <c r="Y667" i="12"/>
  <c r="V667" i="12"/>
  <c r="U667" i="12" l="1"/>
  <c r="T667" i="12" s="1"/>
  <c r="Z667" i="12"/>
  <c r="AC667" i="12"/>
  <c r="AD667" i="12" s="1"/>
  <c r="S667" i="12" l="1"/>
  <c r="AE667" i="12"/>
  <c r="M667" i="12" l="1"/>
  <c r="L667" i="12" s="1"/>
  <c r="K667" i="12" s="1"/>
  <c r="H667" i="12" l="1"/>
  <c r="F668" i="12" s="1"/>
  <c r="P668" i="12"/>
  <c r="G668" i="12" l="1"/>
  <c r="Q668" i="12"/>
  <c r="O668" i="12" s="1"/>
  <c r="N668" i="12" s="1"/>
  <c r="X668" i="12"/>
  <c r="W668" i="12"/>
  <c r="V668" i="12" l="1"/>
  <c r="Y668" i="12"/>
  <c r="AA668" i="12"/>
  <c r="AB668" i="12" s="1"/>
  <c r="Z668" i="12" l="1"/>
  <c r="AC668" i="12"/>
  <c r="AD668" i="12" s="1"/>
  <c r="U668" i="12"/>
  <c r="T668" i="12" s="1"/>
  <c r="S668" i="12" s="1"/>
  <c r="AE668" i="12" l="1"/>
  <c r="M668" i="12" l="1"/>
  <c r="L668" i="12" s="1"/>
  <c r="K668" i="12" s="1"/>
  <c r="H668" i="12" l="1"/>
  <c r="F669" i="12" s="1"/>
  <c r="P669" i="12"/>
  <c r="Q669" i="12" l="1"/>
  <c r="O669" i="12" s="1"/>
  <c r="N669" i="12" s="1"/>
  <c r="W669" i="12"/>
  <c r="X669" i="12"/>
  <c r="G669" i="12"/>
  <c r="Y669" i="12" l="1"/>
  <c r="V669" i="12"/>
  <c r="AA669" i="12"/>
  <c r="AB669" i="12" s="1"/>
  <c r="U669" i="12" l="1"/>
  <c r="T669" i="12" s="1"/>
  <c r="AC669" i="12"/>
  <c r="AD669" i="12" s="1"/>
  <c r="Z669" i="12"/>
  <c r="S669" i="12" l="1"/>
  <c r="AE669" i="12"/>
  <c r="M669" i="12" l="1"/>
  <c r="L669" i="12" s="1"/>
  <c r="K669" i="12" s="1"/>
  <c r="P670" i="12" l="1"/>
  <c r="H669" i="12"/>
  <c r="F670" i="12" s="1"/>
  <c r="Q670" i="12" l="1"/>
  <c r="O670" i="12" s="1"/>
  <c r="N670" i="12" s="1"/>
  <c r="G670" i="12"/>
  <c r="W670" i="12"/>
  <c r="X670" i="12"/>
  <c r="V670" i="12" l="1"/>
  <c r="Y670" i="12"/>
  <c r="AA670" i="12"/>
  <c r="AB670" i="12" s="1"/>
  <c r="U670" i="12" l="1"/>
  <c r="T670" i="12" s="1"/>
  <c r="AC670" i="12"/>
  <c r="AD670" i="12" s="1"/>
  <c r="Z670" i="12"/>
  <c r="S670" i="12" l="1"/>
  <c r="AE670" i="12"/>
  <c r="M670" i="12" l="1"/>
  <c r="L670" i="12" s="1"/>
  <c r="K670" i="12" s="1"/>
  <c r="P671" i="12" l="1"/>
  <c r="H670" i="12"/>
  <c r="F671" i="12" s="1"/>
  <c r="W671" i="12" l="1"/>
  <c r="G671" i="12"/>
  <c r="Q671" i="12"/>
  <c r="O671" i="12" s="1"/>
  <c r="N671" i="12" s="1"/>
  <c r="X671" i="12"/>
  <c r="AA671" i="12" l="1"/>
  <c r="AB671" i="12" s="1"/>
  <c r="V671" i="12"/>
  <c r="Y671" i="12"/>
  <c r="Z671" i="12" l="1"/>
  <c r="AC671" i="12"/>
  <c r="AD671" i="12" s="1"/>
  <c r="U671" i="12"/>
  <c r="T671" i="12" s="1"/>
  <c r="S671" i="12" l="1"/>
  <c r="AE671" i="12"/>
  <c r="M671" i="12" l="1"/>
  <c r="L671" i="12" s="1"/>
  <c r="K671" i="12" s="1"/>
  <c r="H671" i="12" l="1"/>
  <c r="F672" i="12" s="1"/>
  <c r="P672" i="12"/>
  <c r="W672" i="12" l="1"/>
  <c r="G672" i="12"/>
  <c r="X672" i="12"/>
  <c r="Q672" i="12"/>
  <c r="O672" i="12" s="1"/>
  <c r="N672" i="12" s="1"/>
  <c r="Y672" i="12" l="1"/>
  <c r="V672" i="12"/>
  <c r="AA672" i="12"/>
  <c r="AB672" i="12" s="1"/>
  <c r="U672" i="12" l="1"/>
  <c r="T672" i="12" s="1"/>
  <c r="Z672" i="12"/>
  <c r="AC672" i="12"/>
  <c r="AD672" i="12" s="1"/>
  <c r="S672" i="12" l="1"/>
  <c r="AE672" i="12"/>
  <c r="M672" i="12" l="1"/>
  <c r="L672" i="12" s="1"/>
  <c r="K672" i="12" s="1"/>
  <c r="H672" i="12" l="1"/>
  <c r="F673" i="12" s="1"/>
  <c r="P673" i="12"/>
  <c r="W673" i="12" l="1"/>
  <c r="G673" i="12"/>
  <c r="X673" i="12"/>
  <c r="Q673" i="12"/>
  <c r="O673" i="12" s="1"/>
  <c r="N673" i="12" s="1"/>
  <c r="V673" i="12" l="1"/>
  <c r="AA673" i="12"/>
  <c r="AB673" i="12" s="1"/>
  <c r="Y673" i="12"/>
  <c r="Z673" i="12" l="1"/>
  <c r="AC673" i="12"/>
  <c r="AD673" i="12" s="1"/>
  <c r="U673" i="12"/>
  <c r="T673" i="12" s="1"/>
  <c r="S673" i="12" l="1"/>
  <c r="AE673" i="12"/>
  <c r="M673" i="12" l="1"/>
  <c r="L673" i="12" s="1"/>
  <c r="K673" i="12" s="1"/>
  <c r="P674" i="12" l="1"/>
  <c r="H673" i="12"/>
  <c r="F674" i="12" s="1"/>
  <c r="Q674" i="12" l="1"/>
  <c r="O674" i="12" s="1"/>
  <c r="N674" i="12" s="1"/>
  <c r="G674" i="12"/>
  <c r="X674" i="12"/>
  <c r="W674" i="12"/>
  <c r="AA674" i="12" l="1"/>
  <c r="AB674" i="12" s="1"/>
  <c r="Y674" i="12"/>
  <c r="V674" i="12"/>
  <c r="U674" i="12" l="1"/>
  <c r="T674" i="12" s="1"/>
  <c r="Z674" i="12"/>
  <c r="AC674" i="12"/>
  <c r="AD674" i="12" s="1"/>
  <c r="S674" i="12" l="1"/>
  <c r="AE674" i="12"/>
  <c r="M674" i="12" l="1"/>
  <c r="L674" i="12" s="1"/>
  <c r="K674" i="12" s="1"/>
  <c r="P675" i="12" l="1"/>
  <c r="H674" i="12"/>
  <c r="F675" i="12" s="1"/>
  <c r="Q675" i="12" l="1"/>
  <c r="O675" i="12" s="1"/>
  <c r="N675" i="12" s="1"/>
  <c r="G675" i="12"/>
  <c r="X675" i="12"/>
  <c r="W675" i="12"/>
  <c r="Y675" i="12" l="1"/>
  <c r="AA675" i="12"/>
  <c r="AB675" i="12" s="1"/>
  <c r="V675" i="12"/>
  <c r="U675" i="12" l="1"/>
  <c r="T675" i="12" s="1"/>
  <c r="AC675" i="12"/>
  <c r="AD675" i="12" s="1"/>
  <c r="Z675" i="12"/>
  <c r="S675" i="12" l="1"/>
  <c r="AE675" i="12"/>
  <c r="M675" i="12" l="1"/>
  <c r="L675" i="12" s="1"/>
  <c r="K675" i="12" s="1"/>
  <c r="P676" i="12" l="1"/>
  <c r="H675" i="12"/>
  <c r="F676" i="12" s="1"/>
  <c r="X676" i="12" l="1"/>
  <c r="G676" i="12"/>
  <c r="W676" i="12"/>
  <c r="Q676" i="12"/>
  <c r="O676" i="12" s="1"/>
  <c r="N676" i="12" s="1"/>
  <c r="Y676" i="12" l="1"/>
  <c r="AA676" i="12"/>
  <c r="AB676" i="12" s="1"/>
  <c r="V676" i="12"/>
  <c r="U676" i="12" l="1"/>
  <c r="T676" i="12" s="1"/>
  <c r="AC676" i="12"/>
  <c r="AD676" i="12" s="1"/>
  <c r="Z676" i="12"/>
  <c r="S676" i="12" l="1"/>
  <c r="AE676" i="12"/>
  <c r="M676" i="12" l="1"/>
  <c r="L676" i="12" s="1"/>
  <c r="K676" i="12" s="1"/>
  <c r="H676" i="12" l="1"/>
  <c r="F677" i="12" s="1"/>
  <c r="P677" i="12"/>
  <c r="W677" i="12" l="1"/>
  <c r="G677" i="12"/>
  <c r="X677" i="12"/>
  <c r="Q677" i="12"/>
  <c r="O677" i="12" s="1"/>
  <c r="N677" i="12" s="1"/>
  <c r="Y677" i="12" l="1"/>
  <c r="V677" i="12"/>
  <c r="AA677" i="12"/>
  <c r="AB677" i="12" s="1"/>
  <c r="U677" i="12" l="1"/>
  <c r="T677" i="12" s="1"/>
  <c r="AC677" i="12"/>
  <c r="AD677" i="12" s="1"/>
  <c r="Z677" i="12"/>
  <c r="S677" i="12" l="1"/>
  <c r="AE677" i="12"/>
  <c r="M677" i="12" l="1"/>
  <c r="L677" i="12" s="1"/>
  <c r="K677" i="12" s="1"/>
  <c r="H677" i="12" l="1"/>
  <c r="F678" i="12" s="1"/>
  <c r="P678" i="12"/>
  <c r="G678" i="12" l="1"/>
  <c r="W678" i="12"/>
  <c r="X678" i="12"/>
  <c r="Q678" i="12"/>
  <c r="O678" i="12" s="1"/>
  <c r="N678" i="12" s="1"/>
  <c r="AA678" i="12" l="1"/>
  <c r="AB678" i="12" s="1"/>
  <c r="Y678" i="12"/>
  <c r="V678" i="12"/>
  <c r="U678" i="12" l="1"/>
  <c r="T678" i="12" s="1"/>
  <c r="Z678" i="12"/>
  <c r="AC678" i="12"/>
  <c r="AD678" i="12" s="1"/>
  <c r="S678" i="12" l="1"/>
  <c r="AE678" i="12"/>
  <c r="M678" i="12" l="1"/>
  <c r="L678" i="12" s="1"/>
  <c r="K678" i="12" s="1"/>
  <c r="H678" i="12" l="1"/>
  <c r="F679" i="12" s="1"/>
  <c r="P679" i="12"/>
  <c r="G679" i="12" l="1"/>
  <c r="X679" i="12"/>
  <c r="W679" i="12"/>
  <c r="Q679" i="12"/>
  <c r="O679" i="12" s="1"/>
  <c r="N679" i="12" s="1"/>
  <c r="V679" i="12" l="1"/>
  <c r="AA679" i="12"/>
  <c r="AB679" i="12" s="1"/>
  <c r="Y679" i="12"/>
  <c r="Z679" i="12" l="1"/>
  <c r="AC679" i="12"/>
  <c r="AD679" i="12" s="1"/>
  <c r="U679" i="12"/>
  <c r="T679" i="12" s="1"/>
  <c r="S679" i="12" s="1"/>
  <c r="AE679" i="12" l="1"/>
  <c r="M679" i="12" l="1"/>
  <c r="L679" i="12" s="1"/>
  <c r="K679" i="12" s="1"/>
  <c r="H679" i="12" l="1"/>
  <c r="F680" i="12" s="1"/>
  <c r="P680" i="12"/>
  <c r="G680" i="12" l="1"/>
  <c r="Q680" i="12"/>
  <c r="O680" i="12" s="1"/>
  <c r="N680" i="12" s="1"/>
  <c r="X680" i="12"/>
  <c r="W680" i="12"/>
  <c r="V680" i="12" l="1"/>
  <c r="AA680" i="12"/>
  <c r="AB680" i="12" s="1"/>
  <c r="Y680" i="12"/>
  <c r="AC680" i="12" l="1"/>
  <c r="AD680" i="12" s="1"/>
  <c r="Z680" i="12"/>
  <c r="U680" i="12"/>
  <c r="T680" i="12" s="1"/>
  <c r="S680" i="12" s="1"/>
  <c r="AE680" i="12" l="1"/>
  <c r="M680" i="12" l="1"/>
  <c r="L680" i="12" s="1"/>
  <c r="K680" i="12" s="1"/>
  <c r="H680" i="12" l="1"/>
  <c r="F681" i="12" s="1"/>
  <c r="P681" i="12"/>
  <c r="W681" i="12" l="1"/>
  <c r="G681" i="12"/>
  <c r="Q681" i="12"/>
  <c r="O681" i="12" s="1"/>
  <c r="N681" i="12" s="1"/>
  <c r="X681" i="12"/>
  <c r="V681" i="12" l="1"/>
  <c r="AA681" i="12"/>
  <c r="AB681" i="12" s="1"/>
  <c r="Y681" i="12"/>
  <c r="AC681" i="12" l="1"/>
  <c r="AD681" i="12" s="1"/>
  <c r="Z681" i="12"/>
  <c r="U681" i="12"/>
  <c r="T681" i="12" s="1"/>
  <c r="S681" i="12" s="1"/>
  <c r="AE681" i="12" l="1"/>
  <c r="M681" i="12" l="1"/>
  <c r="L681" i="12" s="1"/>
  <c r="K681" i="12" s="1"/>
  <c r="H681" i="12" l="1"/>
  <c r="F682" i="12" s="1"/>
  <c r="P682" i="12"/>
  <c r="W682" i="12" l="1"/>
  <c r="X682" i="12"/>
  <c r="G682" i="12"/>
  <c r="Q682" i="12"/>
  <c r="O682" i="12" s="1"/>
  <c r="N682" i="12" s="1"/>
  <c r="Y682" i="12" l="1"/>
  <c r="AA682" i="12"/>
  <c r="AB682" i="12" s="1"/>
  <c r="V682" i="12"/>
  <c r="AC682" i="12" l="1"/>
  <c r="AD682" i="12" s="1"/>
  <c r="Z682" i="12"/>
  <c r="U682" i="12"/>
  <c r="T682" i="12" s="1"/>
  <c r="S682" i="12" l="1"/>
  <c r="AE682" i="12"/>
  <c r="M682" i="12" l="1"/>
  <c r="L682" i="12" s="1"/>
  <c r="K682" i="12" s="1"/>
  <c r="H682" i="12" l="1"/>
  <c r="F683" i="12" s="1"/>
  <c r="P683" i="12"/>
  <c r="G683" i="12" l="1"/>
  <c r="Q683" i="12"/>
  <c r="O683" i="12" s="1"/>
  <c r="N683" i="12" s="1"/>
  <c r="W683" i="12"/>
  <c r="X683" i="12"/>
  <c r="AA683" i="12" l="1"/>
  <c r="AB683" i="12" s="1"/>
  <c r="Y683" i="12"/>
  <c r="V683" i="12"/>
  <c r="U683" i="12" l="1"/>
  <c r="T683" i="12" s="1"/>
  <c r="Z683" i="12"/>
  <c r="AC683" i="12"/>
  <c r="AD683" i="12" s="1"/>
  <c r="S683" i="12" l="1"/>
  <c r="AE683" i="12"/>
  <c r="M683" i="12" l="1"/>
  <c r="L683" i="12" s="1"/>
  <c r="K683" i="12" s="1"/>
  <c r="P684" i="12" l="1"/>
  <c r="H683" i="12"/>
  <c r="F684" i="12" s="1"/>
  <c r="W684" i="12" l="1"/>
  <c r="G684" i="12"/>
  <c r="X684" i="12"/>
  <c r="Q684" i="12"/>
  <c r="O684" i="12" s="1"/>
  <c r="N684" i="12" s="1"/>
  <c r="AA684" i="12" l="1"/>
  <c r="AB684" i="12" s="1"/>
  <c r="Y684" i="12"/>
  <c r="V684" i="12"/>
  <c r="U684" i="12" l="1"/>
  <c r="T684" i="12" s="1"/>
  <c r="AC684" i="12"/>
  <c r="AD684" i="12" s="1"/>
  <c r="Z684" i="12"/>
  <c r="S684" i="12" l="1"/>
  <c r="AE684" i="12"/>
  <c r="M684" i="12" l="1"/>
  <c r="L684" i="12" s="1"/>
  <c r="K684" i="12" s="1"/>
  <c r="H684" i="12" l="1"/>
  <c r="F685" i="12" s="1"/>
  <c r="P685" i="12"/>
  <c r="Q685" i="12" l="1"/>
  <c r="O685" i="12" s="1"/>
  <c r="N685" i="12" s="1"/>
  <c r="G685" i="12"/>
  <c r="W685" i="12"/>
  <c r="X685" i="12"/>
  <c r="AA685" i="12" l="1"/>
  <c r="AB685" i="12" s="1"/>
  <c r="Y685" i="12"/>
  <c r="V685" i="12"/>
  <c r="U685" i="12" l="1"/>
  <c r="T685" i="12" s="1"/>
  <c r="Z685" i="12"/>
  <c r="AC685" i="12"/>
  <c r="AD685" i="12" s="1"/>
  <c r="S685" i="12" l="1"/>
  <c r="AE685" i="12"/>
  <c r="M685" i="12" l="1"/>
  <c r="L685" i="12" s="1"/>
  <c r="K685" i="12" s="1"/>
  <c r="P686" i="12" l="1"/>
  <c r="H685" i="12"/>
  <c r="F686" i="12" s="1"/>
  <c r="Q686" i="12" l="1"/>
  <c r="O686" i="12" s="1"/>
  <c r="N686" i="12" s="1"/>
  <c r="X686" i="12"/>
  <c r="W686" i="12"/>
  <c r="G686" i="12"/>
  <c r="AA686" i="12" l="1"/>
  <c r="AB686" i="12" s="1"/>
  <c r="Y686" i="12"/>
  <c r="V686" i="12"/>
  <c r="U686" i="12" l="1"/>
  <c r="T686" i="12" s="1"/>
  <c r="AC686" i="12"/>
  <c r="AD686" i="12" s="1"/>
  <c r="Z686" i="12"/>
  <c r="S686" i="12" l="1"/>
  <c r="AE686" i="12"/>
  <c r="M686" i="12" l="1"/>
  <c r="L686" i="12" s="1"/>
  <c r="K686" i="12" s="1"/>
  <c r="H686" i="12" l="1"/>
  <c r="F687" i="12" s="1"/>
  <c r="P687" i="12"/>
  <c r="Q687" i="12" l="1"/>
  <c r="O687" i="12" s="1"/>
  <c r="N687" i="12" s="1"/>
  <c r="X687" i="12"/>
  <c r="W687" i="12"/>
  <c r="G687" i="12"/>
  <c r="Y687" i="12" l="1"/>
  <c r="V687" i="12"/>
  <c r="AA687" i="12"/>
  <c r="AB687" i="12" s="1"/>
  <c r="U687" i="12" l="1"/>
  <c r="T687" i="12" s="1"/>
  <c r="Z687" i="12"/>
  <c r="AC687" i="12"/>
  <c r="AD687" i="12" s="1"/>
  <c r="S687" i="12" l="1"/>
  <c r="AE687" i="12"/>
  <c r="M687" i="12" l="1"/>
  <c r="L687" i="12" s="1"/>
  <c r="K687" i="12" s="1"/>
  <c r="H687" i="12" l="1"/>
  <c r="F688" i="12" s="1"/>
  <c r="P688" i="12"/>
  <c r="Q688" i="12" l="1"/>
  <c r="O688" i="12" s="1"/>
  <c r="N688" i="12" s="1"/>
  <c r="X688" i="12"/>
  <c r="G688" i="12"/>
  <c r="W688" i="12"/>
  <c r="Y688" i="12" l="1"/>
  <c r="AA688" i="12"/>
  <c r="AB688" i="12" s="1"/>
  <c r="V688" i="12"/>
  <c r="U688" i="12" l="1"/>
  <c r="T688" i="12" s="1"/>
  <c r="Z688" i="12"/>
  <c r="AC688" i="12"/>
  <c r="AD688" i="12" s="1"/>
  <c r="S688" i="12" l="1"/>
  <c r="AE688" i="12"/>
  <c r="M688" i="12" l="1"/>
  <c r="L688" i="12" s="1"/>
  <c r="K688" i="12" s="1"/>
  <c r="P689" i="12" l="1"/>
  <c r="H688" i="12"/>
  <c r="F689" i="12" s="1"/>
  <c r="G689" i="12" l="1"/>
  <c r="W689" i="12"/>
  <c r="X689" i="12"/>
  <c r="Q689" i="12"/>
  <c r="O689" i="12" s="1"/>
  <c r="N689" i="12" s="1"/>
  <c r="V689" i="12" l="1"/>
  <c r="Y689" i="12"/>
  <c r="AA689" i="12"/>
  <c r="AB689" i="12" s="1"/>
  <c r="AC689" i="12" l="1"/>
  <c r="AD689" i="12" s="1"/>
  <c r="Z689" i="12"/>
  <c r="U689" i="12"/>
  <c r="T689" i="12" s="1"/>
  <c r="S689" i="12" s="1"/>
  <c r="AE689" i="12" l="1"/>
  <c r="M689" i="12" l="1"/>
  <c r="L689" i="12" s="1"/>
  <c r="K689" i="12" s="1"/>
  <c r="P690" i="12" l="1"/>
  <c r="H689" i="12"/>
  <c r="F690" i="12" s="1"/>
  <c r="G690" i="12" l="1"/>
  <c r="X690" i="12"/>
  <c r="W690" i="12"/>
  <c r="Q690" i="12"/>
  <c r="O690" i="12" s="1"/>
  <c r="N690" i="12" s="1"/>
  <c r="Y690" i="12" l="1"/>
  <c r="AA690" i="12"/>
  <c r="AB690" i="12" s="1"/>
  <c r="V690" i="12"/>
  <c r="U690" i="12" l="1"/>
  <c r="T690" i="12" s="1"/>
  <c r="AC690" i="12"/>
  <c r="AD690" i="12" s="1"/>
  <c r="Z690" i="12"/>
  <c r="S690" i="12" l="1"/>
  <c r="AE690" i="12"/>
  <c r="M690" i="12" l="1"/>
  <c r="L690" i="12" s="1"/>
  <c r="K690" i="12" s="1"/>
  <c r="H690" i="12" l="1"/>
  <c r="F691" i="12" s="1"/>
  <c r="P691" i="12"/>
  <c r="X691" i="12" l="1"/>
  <c r="Q691" i="12"/>
  <c r="O691" i="12" s="1"/>
  <c r="N691" i="12" s="1"/>
  <c r="W691" i="12"/>
  <c r="G691" i="12"/>
  <c r="AA691" i="12" l="1"/>
  <c r="AB691" i="12" s="1"/>
  <c r="V691" i="12"/>
  <c r="Y691" i="12"/>
  <c r="AC691" i="12" l="1"/>
  <c r="AD691" i="12" s="1"/>
  <c r="Z691" i="12"/>
  <c r="U691" i="12"/>
  <c r="T691" i="12" s="1"/>
  <c r="S691" i="12" s="1"/>
  <c r="AE691" i="12" l="1"/>
  <c r="M691" i="12" l="1"/>
  <c r="L691" i="12" s="1"/>
  <c r="K691" i="12" s="1"/>
  <c r="P692" i="12" l="1"/>
  <c r="H691" i="12"/>
  <c r="F692" i="12" s="1"/>
  <c r="X692" i="12" l="1"/>
  <c r="G692" i="12"/>
  <c r="Q692" i="12"/>
  <c r="O692" i="12" s="1"/>
  <c r="N692" i="12" s="1"/>
  <c r="W692" i="12"/>
  <c r="V692" i="12" l="1"/>
  <c r="AA692" i="12"/>
  <c r="AB692" i="12" s="1"/>
  <c r="Y692" i="12"/>
  <c r="AC692" i="12" l="1"/>
  <c r="AD692" i="12" s="1"/>
  <c r="Z692" i="12"/>
  <c r="U692" i="12"/>
  <c r="T692" i="12" s="1"/>
  <c r="S692" i="12" s="1"/>
  <c r="AE692" i="12" l="1"/>
  <c r="M692" i="12" l="1"/>
  <c r="L692" i="12" s="1"/>
  <c r="K692" i="12" s="1"/>
  <c r="H692" i="12" l="1"/>
  <c r="F693" i="12" s="1"/>
  <c r="P693" i="12"/>
  <c r="Q693" i="12" l="1"/>
  <c r="O693" i="12" s="1"/>
  <c r="N693" i="12" s="1"/>
  <c r="W693" i="12"/>
  <c r="X693" i="12"/>
  <c r="G693" i="12"/>
  <c r="V693" i="12" l="1"/>
  <c r="Y693" i="12"/>
  <c r="AA693" i="12"/>
  <c r="AB693" i="12" s="1"/>
  <c r="Z693" i="12" l="1"/>
  <c r="AC693" i="12"/>
  <c r="AD693" i="12" s="1"/>
  <c r="U693" i="12"/>
  <c r="T693" i="12" s="1"/>
  <c r="S693" i="12" s="1"/>
  <c r="AE693" i="12" l="1"/>
  <c r="M693" i="12" l="1"/>
  <c r="L693" i="12" s="1"/>
  <c r="K693" i="12" s="1"/>
  <c r="H693" i="12" l="1"/>
  <c r="F694" i="12" s="1"/>
  <c r="P694" i="12"/>
  <c r="W694" i="12" l="1"/>
  <c r="X694" i="12"/>
  <c r="G694" i="12"/>
  <c r="Q694" i="12"/>
  <c r="O694" i="12" s="1"/>
  <c r="N694" i="12" s="1"/>
  <c r="V694" i="12" l="1"/>
  <c r="AA694" i="12"/>
  <c r="AB694" i="12" s="1"/>
  <c r="Y694" i="12"/>
  <c r="Z694" i="12" l="1"/>
  <c r="AC694" i="12"/>
  <c r="AD694" i="12" s="1"/>
  <c r="U694" i="12"/>
  <c r="T694" i="12" s="1"/>
  <c r="S694" i="12" s="1"/>
  <c r="AE694" i="12" l="1"/>
  <c r="M694" i="12" l="1"/>
  <c r="L694" i="12" s="1"/>
  <c r="K694" i="12" s="1"/>
  <c r="P695" i="12" l="1"/>
  <c r="H694" i="12"/>
  <c r="F695" i="12" s="1"/>
  <c r="G695" i="12" l="1"/>
  <c r="Q695" i="12"/>
  <c r="O695" i="12" s="1"/>
  <c r="N695" i="12" s="1"/>
  <c r="X695" i="12"/>
  <c r="W695" i="12"/>
  <c r="Y695" i="12" l="1"/>
  <c r="V695" i="12"/>
  <c r="AA695" i="12"/>
  <c r="AB695" i="12" s="1"/>
  <c r="U695" i="12" l="1"/>
  <c r="T695" i="12" s="1"/>
  <c r="AC695" i="12"/>
  <c r="AD695" i="12" s="1"/>
  <c r="Z695" i="12"/>
  <c r="S695" i="12" l="1"/>
  <c r="AE695" i="12"/>
  <c r="M695" i="12" l="1"/>
  <c r="L695" i="12" s="1"/>
  <c r="K695" i="12" s="1"/>
  <c r="H695" i="12" l="1"/>
  <c r="F696" i="12" s="1"/>
  <c r="P696" i="12"/>
  <c r="X696" i="12" l="1"/>
  <c r="W696" i="12"/>
  <c r="G696" i="12"/>
  <c r="Q696" i="12"/>
  <c r="O696" i="12" s="1"/>
  <c r="N696" i="12" s="1"/>
  <c r="V696" i="12" l="1"/>
  <c r="Y696" i="12"/>
  <c r="AA696" i="12"/>
  <c r="AB696" i="12" s="1"/>
  <c r="AC696" i="12" l="1"/>
  <c r="AD696" i="12" s="1"/>
  <c r="Z696" i="12"/>
  <c r="U696" i="12"/>
  <c r="T696" i="12" s="1"/>
  <c r="S696" i="12" s="1"/>
  <c r="AE696" i="12" l="1"/>
  <c r="M696" i="12" l="1"/>
  <c r="L696" i="12" s="1"/>
  <c r="K696" i="12" s="1"/>
  <c r="H696" i="12" l="1"/>
  <c r="F697" i="12" s="1"/>
  <c r="P697" i="12"/>
  <c r="Q697" i="12" l="1"/>
  <c r="O697" i="12" s="1"/>
  <c r="N697" i="12" s="1"/>
  <c r="X697" i="12"/>
  <c r="G697" i="12"/>
  <c r="W697" i="12"/>
  <c r="Y697" i="12" l="1"/>
  <c r="V697" i="12"/>
  <c r="AA697" i="12"/>
  <c r="AB697" i="12" s="1"/>
  <c r="U697" i="12" l="1"/>
  <c r="T697" i="12" s="1"/>
  <c r="Z697" i="12"/>
  <c r="AC697" i="12"/>
  <c r="AD697" i="12" s="1"/>
  <c r="S697" i="12" l="1"/>
  <c r="AE697" i="12"/>
  <c r="M697" i="12" l="1"/>
  <c r="L697" i="12" s="1"/>
  <c r="K697" i="12" s="1"/>
  <c r="H697" i="12" l="1"/>
  <c r="F698" i="12" s="1"/>
  <c r="P698" i="12"/>
  <c r="Q698" i="12" l="1"/>
  <c r="O698" i="12" s="1"/>
  <c r="N698" i="12" s="1"/>
  <c r="G698" i="12"/>
  <c r="W698" i="12"/>
  <c r="X698" i="12"/>
  <c r="V698" i="12" l="1"/>
  <c r="Y698" i="12"/>
  <c r="AA698" i="12"/>
  <c r="AB698" i="12" s="1"/>
  <c r="AC698" i="12" l="1"/>
  <c r="AD698" i="12" s="1"/>
  <c r="Z698" i="12"/>
  <c r="U698" i="12"/>
  <c r="T698" i="12" s="1"/>
  <c r="S698" i="12" s="1"/>
  <c r="AE698" i="12" l="1"/>
  <c r="M698" i="12" l="1"/>
  <c r="L698" i="12" s="1"/>
  <c r="K698" i="12" s="1"/>
  <c r="H698" i="12" l="1"/>
  <c r="F699" i="12" s="1"/>
  <c r="P699" i="12"/>
  <c r="G699" i="12" l="1"/>
  <c r="Q699" i="12"/>
  <c r="O699" i="12" s="1"/>
  <c r="N699" i="12" s="1"/>
  <c r="X699" i="12"/>
  <c r="W699" i="12"/>
  <c r="V699" i="12" l="1"/>
  <c r="AA699" i="12"/>
  <c r="AB699" i="12" s="1"/>
  <c r="Y699" i="12"/>
  <c r="Z699" i="12" l="1"/>
  <c r="AC699" i="12"/>
  <c r="AD699" i="12" s="1"/>
  <c r="U699" i="12"/>
  <c r="T699" i="12" s="1"/>
  <c r="S699" i="12" l="1"/>
  <c r="AE699" i="12"/>
  <c r="M699" i="12" l="1"/>
  <c r="L699" i="12" s="1"/>
  <c r="K699" i="12" s="1"/>
  <c r="P700" i="12" l="1"/>
  <c r="H699" i="12"/>
  <c r="F700" i="12" s="1"/>
  <c r="G700" i="12" l="1"/>
  <c r="X700" i="12"/>
  <c r="W700" i="12"/>
  <c r="Q700" i="12"/>
  <c r="O700" i="12" s="1"/>
  <c r="N700" i="12" s="1"/>
  <c r="AA700" i="12" l="1"/>
  <c r="AB700" i="12" s="1"/>
  <c r="Y700" i="12"/>
  <c r="V700" i="12"/>
  <c r="U700" i="12" l="1"/>
  <c r="T700" i="12" s="1"/>
  <c r="Z700" i="12"/>
  <c r="AC700" i="12"/>
  <c r="AD700" i="12" s="1"/>
  <c r="S700" i="12" l="1"/>
  <c r="AE700" i="12"/>
  <c r="M700" i="12" l="1"/>
  <c r="L700" i="12" s="1"/>
  <c r="K700" i="12" s="1"/>
  <c r="H700" i="12" l="1"/>
  <c r="F701" i="12" s="1"/>
  <c r="P701" i="12"/>
  <c r="X701" i="12" l="1"/>
  <c r="W701" i="12"/>
  <c r="G701" i="12"/>
  <c r="Q701" i="12"/>
  <c r="O701" i="12" s="1"/>
  <c r="N701" i="12" s="1"/>
  <c r="AA701" i="12" l="1"/>
  <c r="AB701" i="12" s="1"/>
  <c r="Y701" i="12"/>
  <c r="V701" i="12"/>
  <c r="U701" i="12" l="1"/>
  <c r="T701" i="12" s="1"/>
  <c r="Z701" i="12"/>
  <c r="AC701" i="12"/>
  <c r="AD701" i="12" s="1"/>
  <c r="S701" i="12" l="1"/>
  <c r="AE701" i="12"/>
  <c r="M701" i="12" l="1"/>
  <c r="L701" i="12" s="1"/>
  <c r="K701" i="12" s="1"/>
  <c r="P702" i="12" l="1"/>
  <c r="H701" i="12"/>
  <c r="F702" i="12" s="1"/>
  <c r="G702" i="12" l="1"/>
  <c r="X702" i="12"/>
  <c r="W702" i="12"/>
  <c r="Q702" i="12"/>
  <c r="O702" i="12" s="1"/>
  <c r="N702" i="12" s="1"/>
  <c r="V702" i="12" l="1"/>
  <c r="AA702" i="12"/>
  <c r="AB702" i="12" s="1"/>
  <c r="Y702" i="12"/>
  <c r="AC702" i="12" l="1"/>
  <c r="AD702" i="12" s="1"/>
  <c r="Z702" i="12"/>
  <c r="U702" i="12"/>
  <c r="T702" i="12" s="1"/>
  <c r="S702" i="12" s="1"/>
  <c r="AE702" i="12" l="1"/>
  <c r="M702" i="12" l="1"/>
  <c r="L702" i="12" s="1"/>
  <c r="K702" i="12" s="1"/>
  <c r="H702" i="12" l="1"/>
  <c r="F703" i="12" s="1"/>
  <c r="P703" i="12"/>
  <c r="W703" i="12" l="1"/>
  <c r="Q703" i="12"/>
  <c r="O703" i="12" s="1"/>
  <c r="N703" i="12" s="1"/>
  <c r="X703" i="12"/>
  <c r="G703" i="12"/>
  <c r="Y703" i="12" l="1"/>
  <c r="AA703" i="12"/>
  <c r="AB703" i="12" s="1"/>
  <c r="V703" i="12"/>
  <c r="U703" i="12" l="1"/>
  <c r="T703" i="12" s="1"/>
  <c r="Z703" i="12"/>
  <c r="AC703" i="12"/>
  <c r="AD703" i="12" s="1"/>
  <c r="S703" i="12" l="1"/>
  <c r="AE703" i="12"/>
  <c r="M703" i="12" l="1"/>
  <c r="L703" i="12" s="1"/>
  <c r="K703" i="12" s="1"/>
  <c r="P704" i="12" l="1"/>
  <c r="H703" i="12"/>
  <c r="F704" i="12" s="1"/>
  <c r="X704" i="12" l="1"/>
  <c r="W704" i="12"/>
  <c r="G704" i="12"/>
  <c r="Q704" i="12"/>
  <c r="O704" i="12" s="1"/>
  <c r="N704" i="12" s="1"/>
  <c r="V704" i="12" l="1"/>
  <c r="Y704" i="12"/>
  <c r="AA704" i="12"/>
  <c r="AB704" i="12" s="1"/>
  <c r="U704" i="12" l="1"/>
  <c r="T704" i="12" s="1"/>
  <c r="AC704" i="12"/>
  <c r="AD704" i="12" s="1"/>
  <c r="Z704" i="12"/>
  <c r="S704" i="12" l="1"/>
  <c r="AE704" i="12"/>
  <c r="M704" i="12" l="1"/>
  <c r="L704" i="12" s="1"/>
  <c r="K704" i="12" s="1"/>
  <c r="H704" i="12" l="1"/>
  <c r="F705" i="12" s="1"/>
  <c r="P705" i="12"/>
  <c r="W705" i="12" l="1"/>
  <c r="X705" i="12"/>
  <c r="G705" i="12"/>
  <c r="Q705" i="12"/>
  <c r="O705" i="12" s="1"/>
  <c r="N705" i="12" s="1"/>
  <c r="Y705" i="12" l="1"/>
  <c r="AA705" i="12"/>
  <c r="AB705" i="12" s="1"/>
  <c r="V705" i="12"/>
  <c r="U705" i="12" l="1"/>
  <c r="T705" i="12" s="1"/>
  <c r="Z705" i="12"/>
  <c r="AC705" i="12"/>
  <c r="AD705" i="12" s="1"/>
  <c r="S705" i="12" l="1"/>
  <c r="AE705" i="12"/>
  <c r="M705" i="12" l="1"/>
  <c r="L705" i="12" s="1"/>
  <c r="K705" i="12" s="1"/>
  <c r="H705" i="12" l="1"/>
  <c r="F706" i="12" s="1"/>
  <c r="P706" i="12"/>
  <c r="X706" i="12" l="1"/>
  <c r="W706" i="12"/>
  <c r="G706" i="12"/>
  <c r="Q706" i="12"/>
  <c r="O706" i="12" s="1"/>
  <c r="N706" i="12" s="1"/>
  <c r="V706" i="12" l="1"/>
  <c r="Y706" i="12"/>
  <c r="AA706" i="12"/>
  <c r="AB706" i="12" s="1"/>
  <c r="AC706" i="12" l="1"/>
  <c r="AD706" i="12" s="1"/>
  <c r="Z706" i="12"/>
  <c r="U706" i="12"/>
  <c r="T706" i="12" s="1"/>
  <c r="S706" i="12" s="1"/>
  <c r="AE706" i="12" l="1"/>
  <c r="M706" i="12" l="1"/>
  <c r="L706" i="12" s="1"/>
  <c r="K706" i="12" s="1"/>
  <c r="H706" i="12" l="1"/>
  <c r="F707" i="12" s="1"/>
  <c r="P707" i="12"/>
  <c r="G707" i="12" l="1"/>
  <c r="Q707" i="12"/>
  <c r="O707" i="12" s="1"/>
  <c r="N707" i="12" s="1"/>
  <c r="X707" i="12"/>
  <c r="W707" i="12"/>
  <c r="Y707" i="12" l="1"/>
  <c r="V707" i="12"/>
  <c r="AA707" i="12"/>
  <c r="AB707" i="12" s="1"/>
  <c r="Z707" i="12" l="1"/>
  <c r="AC707" i="12"/>
  <c r="AD707" i="12" s="1"/>
  <c r="U707" i="12"/>
  <c r="T707" i="12" s="1"/>
  <c r="S707" i="12" s="1"/>
  <c r="AE707" i="12" l="1"/>
  <c r="M707" i="12" l="1"/>
  <c r="L707" i="12" s="1"/>
  <c r="K707" i="12" s="1"/>
  <c r="H707" i="12" l="1"/>
  <c r="F708" i="12" s="1"/>
  <c r="P708" i="12"/>
  <c r="X708" i="12" l="1"/>
  <c r="Q708" i="12"/>
  <c r="O708" i="12" s="1"/>
  <c r="N708" i="12" s="1"/>
  <c r="G708" i="12"/>
  <c r="W708" i="12"/>
  <c r="V708" i="12" l="1"/>
  <c r="Y708" i="12"/>
  <c r="AA708" i="12"/>
  <c r="AB708" i="12" s="1"/>
  <c r="U708" i="12" l="1"/>
  <c r="T708" i="12" s="1"/>
  <c r="Z708" i="12"/>
  <c r="AC708" i="12"/>
  <c r="AD708" i="12" s="1"/>
  <c r="S708" i="12" l="1"/>
  <c r="AE708" i="12"/>
  <c r="M708" i="12" l="1"/>
  <c r="L708" i="12" s="1"/>
  <c r="K708" i="12" s="1"/>
  <c r="P709" i="12" l="1"/>
  <c r="H708" i="12"/>
  <c r="F709" i="12" s="1"/>
  <c r="X709" i="12" l="1"/>
  <c r="Q709" i="12"/>
  <c r="O709" i="12" s="1"/>
  <c r="N709" i="12" s="1"/>
  <c r="W709" i="12"/>
  <c r="G709" i="12"/>
  <c r="AA709" i="12" l="1"/>
  <c r="AB709" i="12" s="1"/>
  <c r="V709" i="12"/>
  <c r="Y709" i="12"/>
  <c r="AC709" i="12" l="1"/>
  <c r="AD709" i="12" s="1"/>
  <c r="Z709" i="12"/>
  <c r="U709" i="12"/>
  <c r="T709" i="12" s="1"/>
  <c r="S709" i="12" s="1"/>
  <c r="AE709" i="12" l="1"/>
  <c r="M709" i="12" l="1"/>
  <c r="L709" i="12" s="1"/>
  <c r="K709" i="12" s="1"/>
  <c r="P710" i="12" l="1"/>
  <c r="H709" i="12"/>
  <c r="F710" i="12" s="1"/>
  <c r="G710" i="12" l="1"/>
  <c r="Q710" i="12"/>
  <c r="O710" i="12" s="1"/>
  <c r="N710" i="12" s="1"/>
  <c r="W710" i="12"/>
  <c r="X710" i="12"/>
  <c r="Y710" i="12" l="1"/>
  <c r="V710" i="12"/>
  <c r="AA710" i="12"/>
  <c r="AB710" i="12" s="1"/>
  <c r="U710" i="12" l="1"/>
  <c r="T710" i="12" s="1"/>
  <c r="AC710" i="12"/>
  <c r="AD710" i="12" s="1"/>
  <c r="Z710" i="12"/>
  <c r="S710" i="12" l="1"/>
  <c r="AE710" i="12"/>
  <c r="M710" i="12" l="1"/>
  <c r="L710" i="12" s="1"/>
  <c r="K710" i="12" s="1"/>
  <c r="P711" i="12" l="1"/>
  <c r="H710" i="12"/>
  <c r="F711" i="12" s="1"/>
  <c r="W711" i="12" l="1"/>
  <c r="G711" i="12"/>
  <c r="Q711" i="12"/>
  <c r="O711" i="12" s="1"/>
  <c r="N711" i="12" s="1"/>
  <c r="X711" i="12"/>
  <c r="AA711" i="12" l="1"/>
  <c r="AB711" i="12" s="1"/>
  <c r="Y711" i="12"/>
  <c r="V711" i="12"/>
  <c r="U711" i="12" l="1"/>
  <c r="T711" i="12" s="1"/>
  <c r="AC711" i="12"/>
  <c r="AD711" i="12" s="1"/>
  <c r="Z711" i="12"/>
  <c r="S711" i="12" l="1"/>
  <c r="AE711" i="12"/>
  <c r="M711" i="12" l="1"/>
  <c r="L711" i="12" s="1"/>
  <c r="K711" i="12" s="1"/>
  <c r="P712" i="12" l="1"/>
  <c r="H711" i="12"/>
  <c r="F712" i="12" s="1"/>
  <c r="X712" i="12" l="1"/>
  <c r="Q712" i="12"/>
  <c r="O712" i="12" s="1"/>
  <c r="N712" i="12" s="1"/>
  <c r="G712" i="12"/>
  <c r="W712" i="12"/>
  <c r="V712" i="12" l="1"/>
  <c r="Y712" i="12"/>
  <c r="AA712" i="12"/>
  <c r="AB712" i="12" s="1"/>
  <c r="Z712" i="12" l="1"/>
  <c r="AC712" i="12"/>
  <c r="AD712" i="12" s="1"/>
  <c r="U712" i="12"/>
  <c r="T712" i="12" s="1"/>
  <c r="S712" i="12" l="1"/>
  <c r="AE712" i="12"/>
  <c r="M712" i="12" l="1"/>
  <c r="L712" i="12" s="1"/>
  <c r="K712" i="12" s="1"/>
  <c r="H712" i="12" l="1"/>
  <c r="F713" i="12" s="1"/>
  <c r="P713" i="12"/>
  <c r="X713" i="12" l="1"/>
  <c r="G713" i="12"/>
  <c r="Q713" i="12"/>
  <c r="O713" i="12" s="1"/>
  <c r="N713" i="12" s="1"/>
  <c r="W713" i="12"/>
  <c r="Y713" i="12" l="1"/>
  <c r="AA713" i="12"/>
  <c r="AB713" i="12" s="1"/>
  <c r="V713" i="12"/>
  <c r="U713" i="12" l="1"/>
  <c r="T713" i="12" s="1"/>
  <c r="AC713" i="12"/>
  <c r="AD713" i="12" s="1"/>
  <c r="Z713" i="12"/>
  <c r="S713" i="12" l="1"/>
  <c r="AE713" i="12"/>
  <c r="M713" i="12" l="1"/>
  <c r="L713" i="12" s="1"/>
  <c r="K713" i="12" s="1"/>
  <c r="H713" i="12" l="1"/>
  <c r="F714" i="12" s="1"/>
  <c r="P714" i="12"/>
  <c r="X714" i="12" l="1"/>
  <c r="Q714" i="12"/>
  <c r="O714" i="12" s="1"/>
  <c r="N714" i="12" s="1"/>
  <c r="G714" i="12"/>
  <c r="W714" i="12"/>
  <c r="AA714" i="12" l="1"/>
  <c r="AB714" i="12" s="1"/>
  <c r="V714" i="12"/>
  <c r="Y714" i="12"/>
  <c r="Z714" i="12" l="1"/>
  <c r="AC714" i="12"/>
  <c r="AD714" i="12" s="1"/>
  <c r="U714" i="12"/>
  <c r="T714" i="12" s="1"/>
  <c r="S714" i="12" s="1"/>
  <c r="AE714" i="12" l="1"/>
  <c r="M714" i="12" l="1"/>
  <c r="L714" i="12" s="1"/>
  <c r="K714" i="12" s="1"/>
  <c r="P715" i="12" l="1"/>
  <c r="H714" i="12"/>
  <c r="F715" i="12" s="1"/>
  <c r="W715" i="12" l="1"/>
  <c r="G715" i="12"/>
  <c r="Q715" i="12"/>
  <c r="O715" i="12" s="1"/>
  <c r="N715" i="12" s="1"/>
  <c r="X715" i="12"/>
  <c r="V715" i="12" l="1"/>
  <c r="AA715" i="12"/>
  <c r="AB715" i="12" s="1"/>
  <c r="Y715" i="12"/>
  <c r="Z715" i="12" l="1"/>
  <c r="AC715" i="12"/>
  <c r="AD715" i="12" s="1"/>
  <c r="U715" i="12"/>
  <c r="T715" i="12" s="1"/>
  <c r="S715" i="12" l="1"/>
  <c r="AE715" i="12"/>
  <c r="M715" i="12" l="1"/>
  <c r="L715" i="12" s="1"/>
  <c r="K715" i="12" s="1"/>
  <c r="H715" i="12" l="1"/>
  <c r="F716" i="12" s="1"/>
  <c r="P716" i="12"/>
  <c r="Q716" i="12" l="1"/>
  <c r="O716" i="12" s="1"/>
  <c r="N716" i="12" s="1"/>
  <c r="W716" i="12"/>
  <c r="X716" i="12"/>
  <c r="G716" i="12"/>
  <c r="AA716" i="12" l="1"/>
  <c r="AB716" i="12" s="1"/>
  <c r="Y716" i="12"/>
  <c r="V716" i="12"/>
  <c r="U716" i="12" l="1"/>
  <c r="T716" i="12" s="1"/>
  <c r="AC716" i="12"/>
  <c r="AD716" i="12" s="1"/>
  <c r="Z716" i="12"/>
  <c r="S716" i="12" l="1"/>
  <c r="AE716" i="12"/>
  <c r="M716" i="12" l="1"/>
  <c r="L716" i="12" s="1"/>
  <c r="K716" i="12" s="1"/>
  <c r="P717" i="12" l="1"/>
  <c r="H716" i="12"/>
  <c r="F717" i="12" s="1"/>
  <c r="G717" i="12" l="1"/>
  <c r="W717" i="12"/>
  <c r="X717" i="12"/>
  <c r="Q717" i="12"/>
  <c r="O717" i="12" s="1"/>
  <c r="N717" i="12" s="1"/>
  <c r="Y717" i="12" l="1"/>
  <c r="AA717" i="12"/>
  <c r="AB717" i="12" s="1"/>
  <c r="V717" i="12"/>
  <c r="U717" i="12" l="1"/>
  <c r="T717" i="12" s="1"/>
  <c r="AC717" i="12"/>
  <c r="AD717" i="12" s="1"/>
  <c r="Z717" i="12"/>
  <c r="S717" i="12" l="1"/>
  <c r="AE717" i="12"/>
  <c r="M717" i="12" l="1"/>
  <c r="L717" i="12" s="1"/>
  <c r="K717" i="12" s="1"/>
  <c r="H717" i="12" l="1"/>
  <c r="F718" i="12" s="1"/>
  <c r="P718" i="12"/>
  <c r="W718" i="12" l="1"/>
  <c r="X718" i="12"/>
  <c r="G718" i="12"/>
  <c r="Q718" i="12"/>
  <c r="O718" i="12" s="1"/>
  <c r="N718" i="12" s="1"/>
  <c r="Y718" i="12" l="1"/>
  <c r="V718" i="12"/>
  <c r="AA718" i="12"/>
  <c r="AB718" i="12" s="1"/>
  <c r="Z718" i="12" l="1"/>
  <c r="AC718" i="12"/>
  <c r="AD718" i="12" s="1"/>
  <c r="U718" i="12"/>
  <c r="T718" i="12" s="1"/>
  <c r="S718" i="12" l="1"/>
  <c r="AE718" i="12"/>
  <c r="M718" i="12" l="1"/>
  <c r="L718" i="12" s="1"/>
  <c r="K718" i="12" s="1"/>
  <c r="H718" i="12" l="1"/>
  <c r="F719" i="12" s="1"/>
  <c r="P719" i="12"/>
  <c r="W719" i="12" l="1"/>
  <c r="Q719" i="12"/>
  <c r="O719" i="12" s="1"/>
  <c r="N719" i="12" s="1"/>
  <c r="G719" i="12"/>
  <c r="X719" i="12"/>
  <c r="Y719" i="12" l="1"/>
  <c r="AA719" i="12"/>
  <c r="AB719" i="12" s="1"/>
  <c r="V719" i="12"/>
  <c r="U719" i="12" l="1"/>
  <c r="T719" i="12" s="1"/>
  <c r="Z719" i="12"/>
  <c r="AC719" i="12"/>
  <c r="AD719" i="12" s="1"/>
  <c r="S719" i="12" l="1"/>
  <c r="AE719" i="12"/>
  <c r="M719" i="12" l="1"/>
  <c r="L719" i="12" s="1"/>
  <c r="K719" i="12" s="1"/>
  <c r="P720" i="12" l="1"/>
  <c r="H719" i="12"/>
  <c r="F720" i="12" s="1"/>
  <c r="X720" i="12" l="1"/>
  <c r="W720" i="12"/>
  <c r="Q720" i="12"/>
  <c r="O720" i="12" s="1"/>
  <c r="N720" i="12" s="1"/>
  <c r="G720" i="12"/>
  <c r="AA720" i="12" l="1"/>
  <c r="AB720" i="12" s="1"/>
  <c r="V720" i="12"/>
  <c r="Y720" i="12"/>
  <c r="AC720" i="12" l="1"/>
  <c r="AD720" i="12" s="1"/>
  <c r="Z720" i="12"/>
  <c r="U720" i="12"/>
  <c r="T720" i="12" s="1"/>
  <c r="S720" i="12" s="1"/>
  <c r="AE720" i="12" l="1"/>
  <c r="M720" i="12" l="1"/>
  <c r="L720" i="12" s="1"/>
  <c r="K720" i="12" s="1"/>
  <c r="P721" i="12" l="1"/>
  <c r="H720" i="12"/>
  <c r="F721" i="12" s="1"/>
  <c r="G721" i="12" l="1"/>
  <c r="W721" i="12"/>
  <c r="Q721" i="12"/>
  <c r="O721" i="12" s="1"/>
  <c r="N721" i="12" s="1"/>
  <c r="X721" i="12"/>
  <c r="AA721" i="12" l="1"/>
  <c r="AB721" i="12" s="1"/>
  <c r="Y721" i="12"/>
  <c r="V721" i="12"/>
  <c r="U721" i="12" l="1"/>
  <c r="T721" i="12" s="1"/>
  <c r="Z721" i="12"/>
  <c r="AC721" i="12"/>
  <c r="AD721" i="12" s="1"/>
  <c r="S721" i="12" l="1"/>
  <c r="AE721" i="12"/>
  <c r="M721" i="12" l="1"/>
  <c r="L721" i="12" s="1"/>
  <c r="K721" i="12" s="1"/>
  <c r="H721" i="12" l="1"/>
  <c r="F722" i="12" s="1"/>
  <c r="P722" i="12"/>
  <c r="Q722" i="12" l="1"/>
  <c r="O722" i="12" s="1"/>
  <c r="N722" i="12" s="1"/>
  <c r="X722" i="12"/>
  <c r="W722" i="12"/>
  <c r="G722" i="12"/>
  <c r="Y722" i="12" l="1"/>
  <c r="AA722" i="12"/>
  <c r="AB722" i="12" s="1"/>
  <c r="V722" i="12"/>
  <c r="U722" i="12" l="1"/>
  <c r="T722" i="12" s="1"/>
  <c r="Z722" i="12"/>
  <c r="AC722" i="12"/>
  <c r="AD722" i="12" s="1"/>
  <c r="S722" i="12" l="1"/>
  <c r="AE722" i="12"/>
  <c r="M722" i="12" l="1"/>
  <c r="L722" i="12" s="1"/>
  <c r="K722" i="12" s="1"/>
  <c r="H722" i="12" l="1"/>
  <c r="F723" i="12" s="1"/>
  <c r="P723" i="12"/>
  <c r="X723" i="12" l="1"/>
  <c r="Q723" i="12"/>
  <c r="O723" i="12" s="1"/>
  <c r="N723" i="12" s="1"/>
  <c r="G723" i="12"/>
  <c r="W723" i="12"/>
  <c r="AA723" i="12" l="1"/>
  <c r="AB723" i="12" s="1"/>
  <c r="V723" i="12"/>
  <c r="Y723" i="12"/>
  <c r="AC723" i="12" l="1"/>
  <c r="AD723" i="12" s="1"/>
  <c r="Z723" i="12"/>
  <c r="U723" i="12"/>
  <c r="T723" i="12" s="1"/>
  <c r="S723" i="12" l="1"/>
  <c r="AE723" i="12"/>
  <c r="M723" i="12" l="1"/>
  <c r="L723" i="12" s="1"/>
  <c r="K723" i="12" s="1"/>
  <c r="P724" i="12" l="1"/>
  <c r="H723" i="12"/>
  <c r="F724" i="12" s="1"/>
  <c r="G724" i="12" l="1"/>
  <c r="Q724" i="12"/>
  <c r="O724" i="12" s="1"/>
  <c r="N724" i="12" s="1"/>
  <c r="X724" i="12"/>
  <c r="W724" i="12"/>
  <c r="Y724" i="12" l="1"/>
  <c r="AA724" i="12"/>
  <c r="AB724" i="12" s="1"/>
  <c r="V724" i="12"/>
  <c r="U724" i="12" l="1"/>
  <c r="T724" i="12" s="1"/>
  <c r="AC724" i="12"/>
  <c r="AD724" i="12" s="1"/>
  <c r="Z724" i="12"/>
  <c r="S724" i="12" l="1"/>
  <c r="AE724" i="12"/>
  <c r="M724" i="12" l="1"/>
  <c r="L724" i="12" s="1"/>
  <c r="K724" i="12" s="1"/>
  <c r="P725" i="12" l="1"/>
  <c r="H724" i="12"/>
  <c r="F725" i="12" s="1"/>
  <c r="G725" i="12" l="1"/>
  <c r="Q725" i="12"/>
  <c r="O725" i="12" s="1"/>
  <c r="N725" i="12" s="1"/>
  <c r="X725" i="12"/>
  <c r="W725" i="12"/>
  <c r="Y725" i="12" l="1"/>
  <c r="AA725" i="12"/>
  <c r="AB725" i="12" s="1"/>
  <c r="V725" i="12"/>
  <c r="U725" i="12" l="1"/>
  <c r="T725" i="12" s="1"/>
  <c r="AC725" i="12"/>
  <c r="AD725" i="12" s="1"/>
  <c r="Z725" i="12"/>
  <c r="S725" i="12" l="1"/>
  <c r="AE725" i="12"/>
  <c r="M725" i="12" l="1"/>
  <c r="L725" i="12" s="1"/>
  <c r="K725" i="12" s="1"/>
  <c r="P726" i="12" l="1"/>
  <c r="H725" i="12"/>
  <c r="F726" i="12" s="1"/>
  <c r="G726" i="12" l="1"/>
  <c r="W726" i="12"/>
  <c r="Q726" i="12"/>
  <c r="O726" i="12" s="1"/>
  <c r="N726" i="12" s="1"/>
  <c r="X726" i="12"/>
  <c r="V726" i="12" l="1"/>
  <c r="Y726" i="12"/>
  <c r="AA726" i="12"/>
  <c r="AB726" i="12" s="1"/>
  <c r="Z726" i="12" l="1"/>
  <c r="AC726" i="12"/>
  <c r="AD726" i="12" s="1"/>
  <c r="U726" i="12"/>
  <c r="T726" i="12" s="1"/>
  <c r="S726" i="12" s="1"/>
  <c r="AE726" i="12" l="1"/>
  <c r="M726" i="12" l="1"/>
  <c r="L726" i="12" s="1"/>
  <c r="K726" i="12" s="1"/>
  <c r="H726" i="12" l="1"/>
  <c r="F727" i="12" s="1"/>
  <c r="P727" i="12"/>
  <c r="X727" i="12" l="1"/>
  <c r="Q727" i="12"/>
  <c r="O727" i="12" s="1"/>
  <c r="N727" i="12" s="1"/>
  <c r="W727" i="12"/>
  <c r="G727" i="12"/>
  <c r="V727" i="12" l="1"/>
  <c r="Y727" i="12"/>
  <c r="AA727" i="12"/>
  <c r="AB727" i="12" s="1"/>
  <c r="AC727" i="12" l="1"/>
  <c r="AD727" i="12" s="1"/>
  <c r="Z727" i="12"/>
  <c r="U727" i="12"/>
  <c r="T727" i="12" s="1"/>
  <c r="S727" i="12" s="1"/>
  <c r="AE727" i="12" l="1"/>
  <c r="M727" i="12" l="1"/>
  <c r="L727" i="12" s="1"/>
  <c r="K727" i="12" s="1"/>
  <c r="H727" i="12" l="1"/>
  <c r="F728" i="12" s="1"/>
  <c r="P728" i="12"/>
  <c r="W728" i="12" l="1"/>
  <c r="X728" i="12"/>
  <c r="Q728" i="12"/>
  <c r="O728" i="12" s="1"/>
  <c r="N728" i="12" s="1"/>
  <c r="G728" i="12"/>
  <c r="V728" i="12" l="1"/>
  <c r="Y728" i="12"/>
  <c r="AA728" i="12"/>
  <c r="AB728" i="12" s="1"/>
  <c r="Z728" i="12" l="1"/>
  <c r="AC728" i="12"/>
  <c r="AD728" i="12" s="1"/>
  <c r="U728" i="12"/>
  <c r="T728" i="12" s="1"/>
  <c r="S728" i="12" l="1"/>
  <c r="AE728" i="12"/>
  <c r="M728" i="12" l="1"/>
  <c r="L728" i="12" s="1"/>
  <c r="K728" i="12" s="1"/>
  <c r="P729" i="12" l="1"/>
  <c r="H728" i="12"/>
  <c r="F729" i="12" s="1"/>
  <c r="W729" i="12" l="1"/>
  <c r="G729" i="12"/>
  <c r="X729" i="12"/>
  <c r="Q729" i="12"/>
  <c r="O729" i="12" s="1"/>
  <c r="N729" i="12" s="1"/>
  <c r="AA729" i="12" l="1"/>
  <c r="AB729" i="12" s="1"/>
  <c r="V729" i="12"/>
  <c r="Y729" i="12"/>
  <c r="AC729" i="12" l="1"/>
  <c r="AD729" i="12" s="1"/>
  <c r="Z729" i="12"/>
  <c r="U729" i="12"/>
  <c r="T729" i="12" s="1"/>
  <c r="S729" i="12" s="1"/>
  <c r="AE729" i="12" l="1"/>
  <c r="M729" i="12" l="1"/>
  <c r="L729" i="12" s="1"/>
  <c r="K729" i="12" s="1"/>
  <c r="H729" i="12" l="1"/>
  <c r="F730" i="12" s="1"/>
  <c r="P730" i="12"/>
  <c r="X730" i="12" l="1"/>
  <c r="Q730" i="12"/>
  <c r="O730" i="12" s="1"/>
  <c r="N730" i="12" s="1"/>
  <c r="G730" i="12"/>
  <c r="W730" i="12"/>
  <c r="AA730" i="12" l="1"/>
  <c r="AB730" i="12" s="1"/>
  <c r="V730" i="12"/>
  <c r="Y730" i="12"/>
  <c r="Z730" i="12" l="1"/>
  <c r="AC730" i="12"/>
  <c r="AD730" i="12" s="1"/>
  <c r="U730" i="12"/>
  <c r="T730" i="12" s="1"/>
  <c r="S730" i="12" l="1"/>
  <c r="AE730" i="12"/>
  <c r="M730" i="12" l="1"/>
  <c r="L730" i="12" s="1"/>
  <c r="K730" i="12" s="1"/>
  <c r="P731" i="12" l="1"/>
  <c r="H730" i="12"/>
  <c r="F731" i="12" s="1"/>
  <c r="W731" i="12" l="1"/>
  <c r="X731" i="12"/>
  <c r="Q731" i="12"/>
  <c r="O731" i="12" s="1"/>
  <c r="N731" i="12" s="1"/>
  <c r="G731" i="12"/>
  <c r="AA731" i="12" l="1"/>
  <c r="AB731" i="12" s="1"/>
  <c r="Y731" i="12"/>
  <c r="V731" i="12"/>
  <c r="U731" i="12" l="1"/>
  <c r="T731" i="12" s="1"/>
  <c r="Z731" i="12"/>
  <c r="AC731" i="12"/>
  <c r="AD731" i="12" s="1"/>
  <c r="S731" i="12" l="1"/>
  <c r="AE731" i="12"/>
  <c r="M731" i="12" l="1"/>
  <c r="L731" i="12" s="1"/>
  <c r="K731" i="12" s="1"/>
  <c r="P732" i="12" l="1"/>
  <c r="H731" i="12"/>
  <c r="F732" i="12" s="1"/>
  <c r="X732" i="12" l="1"/>
  <c r="W732" i="12"/>
  <c r="Q732" i="12"/>
  <c r="O732" i="12" s="1"/>
  <c r="N732" i="12" s="1"/>
  <c r="G732" i="12"/>
  <c r="Y732" i="12" l="1"/>
  <c r="AA732" i="12"/>
  <c r="AB732" i="12" s="1"/>
  <c r="V732" i="12"/>
  <c r="U732" i="12" l="1"/>
  <c r="T732" i="12" s="1"/>
  <c r="AC732" i="12"/>
  <c r="AD732" i="12" s="1"/>
  <c r="Z732" i="12"/>
  <c r="S732" i="12" l="1"/>
  <c r="AE732" i="12"/>
  <c r="M732" i="12" l="1"/>
  <c r="L732" i="12" s="1"/>
  <c r="K732" i="12" s="1"/>
  <c r="H732" i="12" l="1"/>
  <c r="F733" i="12" s="1"/>
  <c r="P733" i="12"/>
  <c r="G733" i="12" l="1"/>
  <c r="W733" i="12"/>
  <c r="X733" i="12"/>
  <c r="Q733" i="12"/>
  <c r="O733" i="12" s="1"/>
  <c r="N733" i="12" s="1"/>
  <c r="Y733" i="12" l="1"/>
  <c r="AA733" i="12"/>
  <c r="AB733" i="12" s="1"/>
  <c r="V733" i="12"/>
  <c r="U733" i="12" l="1"/>
  <c r="T733" i="12" s="1"/>
  <c r="AC733" i="12"/>
  <c r="AD733" i="12" s="1"/>
  <c r="Z733" i="12"/>
  <c r="S733" i="12" l="1"/>
  <c r="AE733" i="12"/>
  <c r="M733" i="12" l="1"/>
  <c r="L733" i="12" s="1"/>
  <c r="K733" i="12" s="1"/>
  <c r="H733" i="12" l="1"/>
  <c r="F734" i="12" s="1"/>
  <c r="P734" i="12"/>
  <c r="X734" i="12" l="1"/>
  <c r="G734" i="12"/>
  <c r="Q734" i="12"/>
  <c r="O734" i="12" s="1"/>
  <c r="N734" i="12" s="1"/>
  <c r="W734" i="12"/>
  <c r="Y734" i="12" l="1"/>
  <c r="V734" i="12"/>
  <c r="AA734" i="12"/>
  <c r="AB734" i="12" s="1"/>
  <c r="U734" i="12" l="1"/>
  <c r="T734" i="12" s="1"/>
  <c r="Z734" i="12"/>
  <c r="AC734" i="12"/>
  <c r="AD734" i="12" s="1"/>
  <c r="S734" i="12" l="1"/>
  <c r="AE734" i="12"/>
  <c r="M734" i="12" l="1"/>
  <c r="L734" i="12" s="1"/>
  <c r="K734" i="12" s="1"/>
  <c r="P735" i="12" l="1"/>
  <c r="H734" i="12"/>
  <c r="F735" i="12" s="1"/>
  <c r="Q735" i="12" l="1"/>
  <c r="O735" i="12" s="1"/>
  <c r="N735" i="12" s="1"/>
  <c r="X735" i="12"/>
  <c r="W735" i="12"/>
  <c r="G735" i="12"/>
  <c r="AA735" i="12" l="1"/>
  <c r="AB735" i="12" s="1"/>
  <c r="Y735" i="12"/>
  <c r="V735" i="12"/>
  <c r="U735" i="12" l="1"/>
  <c r="T735" i="12" s="1"/>
  <c r="AC735" i="12"/>
  <c r="AD735" i="12" s="1"/>
  <c r="Z735" i="12"/>
  <c r="S735" i="12" l="1"/>
  <c r="AE735" i="12"/>
  <c r="M735" i="12" l="1"/>
  <c r="L735" i="12" s="1"/>
  <c r="K735" i="12" s="1"/>
  <c r="H735" i="12" l="1"/>
  <c r="F736" i="12" s="1"/>
  <c r="P736" i="12"/>
  <c r="G736" i="12" l="1"/>
  <c r="Q736" i="12"/>
  <c r="O736" i="12" s="1"/>
  <c r="N736" i="12" s="1"/>
  <c r="X736" i="12"/>
  <c r="W736" i="12"/>
  <c r="AA736" i="12" l="1"/>
  <c r="AB736" i="12" s="1"/>
  <c r="V736" i="12"/>
  <c r="Y736" i="12"/>
  <c r="Z736" i="12" l="1"/>
  <c r="AC736" i="12"/>
  <c r="AD736" i="12" s="1"/>
  <c r="U736" i="12"/>
  <c r="T736" i="12" s="1"/>
  <c r="S736" i="12" s="1"/>
  <c r="AE736" i="12" l="1"/>
  <c r="M736" i="12" l="1"/>
  <c r="L736" i="12" s="1"/>
  <c r="K736" i="12" s="1"/>
  <c r="P737" i="12" l="1"/>
  <c r="H736" i="12"/>
  <c r="F737" i="12" s="1"/>
  <c r="W737" i="12" l="1"/>
  <c r="X737" i="12"/>
  <c r="Q737" i="12"/>
  <c r="O737" i="12" s="1"/>
  <c r="N737" i="12" s="1"/>
  <c r="G737" i="12"/>
  <c r="Y737" i="12" l="1"/>
  <c r="AA737" i="12"/>
  <c r="AB737" i="12" s="1"/>
  <c r="V737" i="12"/>
  <c r="U737" i="12" l="1"/>
  <c r="T737" i="12" s="1"/>
  <c r="AC737" i="12"/>
  <c r="AD737" i="12" s="1"/>
  <c r="Z737" i="12"/>
  <c r="S737" i="12" l="1"/>
  <c r="AE737" i="12"/>
  <c r="M737" i="12" l="1"/>
  <c r="L737" i="12" s="1"/>
  <c r="K737" i="12" s="1"/>
  <c r="P738" i="12" l="1"/>
  <c r="H737" i="12"/>
  <c r="F738" i="12" s="1"/>
  <c r="W738" i="12" l="1"/>
  <c r="G738" i="12"/>
  <c r="Q738" i="12"/>
  <c r="O738" i="12" s="1"/>
  <c r="N738" i="12" s="1"/>
  <c r="X738" i="12"/>
  <c r="Y738" i="12" l="1"/>
  <c r="V738" i="12"/>
  <c r="AA738" i="12"/>
  <c r="AB738" i="12" s="1"/>
  <c r="U738" i="12" l="1"/>
  <c r="T738" i="12" s="1"/>
  <c r="AC738" i="12"/>
  <c r="AD738" i="12" s="1"/>
  <c r="Z738" i="12"/>
  <c r="S738" i="12" l="1"/>
  <c r="AE738" i="12"/>
  <c r="M738" i="12" l="1"/>
  <c r="L738" i="12" s="1"/>
  <c r="K738" i="12" s="1"/>
  <c r="H738" i="12" l="1"/>
  <c r="F739" i="12" s="1"/>
  <c r="P739" i="12"/>
  <c r="W739" i="12" l="1"/>
  <c r="G739" i="12"/>
  <c r="Q739" i="12"/>
  <c r="O739" i="12" s="1"/>
  <c r="N739" i="12" s="1"/>
  <c r="X739" i="12"/>
  <c r="V739" i="12" l="1"/>
  <c r="AA739" i="12"/>
  <c r="AB739" i="12" s="1"/>
  <c r="Y739" i="12"/>
  <c r="AC739" i="12" l="1"/>
  <c r="AD739" i="12" s="1"/>
  <c r="Z739" i="12"/>
  <c r="U739" i="12"/>
  <c r="T739" i="12" s="1"/>
  <c r="S739" i="12" s="1"/>
  <c r="AE739" i="12" l="1"/>
  <c r="M739" i="12" l="1"/>
  <c r="L739" i="12" s="1"/>
  <c r="K739" i="12" s="1"/>
  <c r="P740" i="12" l="1"/>
  <c r="H739" i="12"/>
  <c r="F740" i="12" s="1"/>
  <c r="X740" i="12" l="1"/>
  <c r="W740" i="12"/>
  <c r="G740" i="12"/>
  <c r="Q740" i="12"/>
  <c r="O740" i="12" s="1"/>
  <c r="N740" i="12" s="1"/>
  <c r="AA740" i="12" l="1"/>
  <c r="AB740" i="12" s="1"/>
  <c r="Y740" i="12"/>
  <c r="V740" i="12"/>
  <c r="U740" i="12" l="1"/>
  <c r="T740" i="12" s="1"/>
  <c r="Z740" i="12"/>
  <c r="AC740" i="12"/>
  <c r="AD740" i="12" s="1"/>
  <c r="S740" i="12" l="1"/>
  <c r="AE740" i="12"/>
  <c r="M740" i="12" l="1"/>
  <c r="L740" i="12" s="1"/>
  <c r="K740" i="12" s="1"/>
  <c r="H740" i="12" l="1"/>
  <c r="F741" i="12" s="1"/>
  <c r="P741" i="12"/>
  <c r="W741" i="12" l="1"/>
  <c r="G741" i="12"/>
  <c r="X741" i="12"/>
  <c r="Q741" i="12"/>
  <c r="O741" i="12" s="1"/>
  <c r="N741" i="12" s="1"/>
  <c r="AA741" i="12" l="1"/>
  <c r="AB741" i="12" s="1"/>
  <c r="Y741" i="12"/>
  <c r="V741" i="12"/>
  <c r="U741" i="12" l="1"/>
  <c r="T741" i="12" s="1"/>
  <c r="AC741" i="12"/>
  <c r="AD741" i="12" s="1"/>
  <c r="Z741" i="12"/>
  <c r="S741" i="12" l="1"/>
  <c r="AE741" i="12"/>
  <c r="M741" i="12" l="1"/>
  <c r="L741" i="12" s="1"/>
  <c r="K741" i="12" s="1"/>
  <c r="H741" i="12" l="1"/>
  <c r="F742" i="12" s="1"/>
  <c r="P742" i="12"/>
  <c r="Q742" i="12" l="1"/>
  <c r="O742" i="12" s="1"/>
  <c r="N742" i="12" s="1"/>
  <c r="W742" i="12"/>
  <c r="G742" i="12"/>
  <c r="X742" i="12"/>
  <c r="Y742" i="12" l="1"/>
  <c r="AA742" i="12"/>
  <c r="AB742" i="12" s="1"/>
  <c r="V742" i="12"/>
  <c r="U742" i="12" l="1"/>
  <c r="T742" i="12" s="1"/>
  <c r="Z742" i="12"/>
  <c r="AC742" i="12"/>
  <c r="AD742" i="12" s="1"/>
  <c r="S742" i="12" l="1"/>
  <c r="AE742" i="12"/>
  <c r="M742" i="12" l="1"/>
  <c r="L742" i="12" s="1"/>
  <c r="K742" i="12" s="1"/>
  <c r="H742" i="12" l="1"/>
  <c r="F743" i="12" s="1"/>
  <c r="P743" i="12"/>
  <c r="Q743" i="12" l="1"/>
  <c r="O743" i="12" s="1"/>
  <c r="N743" i="12" s="1"/>
  <c r="W743" i="12"/>
  <c r="X743" i="12"/>
  <c r="G743" i="12"/>
  <c r="V743" i="12" l="1"/>
  <c r="AA743" i="12"/>
  <c r="AB743" i="12" s="1"/>
  <c r="Y743" i="12"/>
  <c r="Z743" i="12" l="1"/>
  <c r="AC743" i="12"/>
  <c r="AD743" i="12" s="1"/>
  <c r="U743" i="12"/>
  <c r="T743" i="12" s="1"/>
  <c r="S743" i="12" l="1"/>
  <c r="AE743" i="12"/>
  <c r="M743" i="12" l="1"/>
  <c r="L743" i="12" s="1"/>
  <c r="K743" i="12" s="1"/>
  <c r="H743" i="12" l="1"/>
  <c r="F744" i="12" s="1"/>
  <c r="P744" i="12"/>
  <c r="W744" i="12" l="1"/>
  <c r="X744" i="12"/>
  <c r="Q744" i="12"/>
  <c r="O744" i="12" s="1"/>
  <c r="N744" i="12" s="1"/>
  <c r="G744" i="12"/>
  <c r="V744" i="12" l="1"/>
  <c r="AA744" i="12"/>
  <c r="AB744" i="12" s="1"/>
  <c r="Y744" i="12"/>
  <c r="Z744" i="12" l="1"/>
  <c r="AC744" i="12"/>
  <c r="AD744" i="12" s="1"/>
  <c r="U744" i="12"/>
  <c r="T744" i="12" s="1"/>
  <c r="S744" i="12" s="1"/>
  <c r="AE744" i="12" l="1"/>
  <c r="M744" i="12" l="1"/>
  <c r="L744" i="12" s="1"/>
  <c r="K744" i="12" s="1"/>
  <c r="P745" i="12" l="1"/>
  <c r="H744" i="12"/>
  <c r="F745" i="12" s="1"/>
  <c r="X745" i="12" l="1"/>
  <c r="Q745" i="12"/>
  <c r="O745" i="12" s="1"/>
  <c r="N745" i="12" s="1"/>
  <c r="G745" i="12"/>
  <c r="W745" i="12"/>
  <c r="AA745" i="12" l="1"/>
  <c r="AB745" i="12" s="1"/>
  <c r="Y745" i="12"/>
  <c r="V745" i="12"/>
  <c r="U745" i="12" l="1"/>
  <c r="T745" i="12" s="1"/>
  <c r="Z745" i="12"/>
  <c r="AC745" i="12"/>
  <c r="AD745" i="12" s="1"/>
  <c r="S745" i="12" l="1"/>
  <c r="AE745" i="12"/>
  <c r="M745" i="12" l="1"/>
  <c r="L745" i="12" s="1"/>
  <c r="K745" i="12" s="1"/>
  <c r="H745" i="12" l="1"/>
  <c r="F746" i="12" s="1"/>
  <c r="P746" i="12"/>
  <c r="Q746" i="12" l="1"/>
  <c r="O746" i="12" s="1"/>
  <c r="N746" i="12" s="1"/>
  <c r="X746" i="12"/>
  <c r="G746" i="12"/>
  <c r="W746" i="12"/>
  <c r="Y746" i="12" l="1"/>
  <c r="V746" i="12"/>
  <c r="AA746" i="12"/>
  <c r="AB746" i="12" s="1"/>
  <c r="U746" i="12" l="1"/>
  <c r="T746" i="12" s="1"/>
  <c r="Z746" i="12"/>
  <c r="AC746" i="12"/>
  <c r="AD746" i="12" s="1"/>
  <c r="S746" i="12" l="1"/>
  <c r="AE746" i="12"/>
  <c r="M746" i="12" l="1"/>
  <c r="L746" i="12" s="1"/>
  <c r="K746" i="12" s="1"/>
  <c r="P747" i="12" l="1"/>
  <c r="H746" i="12"/>
  <c r="F747" i="12" s="1"/>
  <c r="Q747" i="12" l="1"/>
  <c r="O747" i="12" s="1"/>
  <c r="N747" i="12" s="1"/>
  <c r="W747" i="12"/>
  <c r="G747" i="12"/>
  <c r="X747" i="12"/>
  <c r="V747" i="12" l="1"/>
  <c r="Y747" i="12"/>
  <c r="AA747" i="12"/>
  <c r="AB747" i="12" s="1"/>
  <c r="AC747" i="12" l="1"/>
  <c r="AD747" i="12" s="1"/>
  <c r="Z747" i="12"/>
  <c r="U747" i="12"/>
  <c r="T747" i="12" s="1"/>
  <c r="S747" i="12" s="1"/>
  <c r="AE747" i="12" l="1"/>
  <c r="M747" i="12" l="1"/>
  <c r="L747" i="12" s="1"/>
  <c r="K747" i="12" s="1"/>
  <c r="H747" i="12" l="1"/>
  <c r="F748" i="12" s="1"/>
  <c r="P748" i="12"/>
  <c r="G748" i="12" l="1"/>
  <c r="X748" i="12"/>
  <c r="Q748" i="12"/>
  <c r="O748" i="12" s="1"/>
  <c r="N748" i="12" s="1"/>
  <c r="W748" i="12"/>
  <c r="V748" i="12" l="1"/>
  <c r="Y748" i="12"/>
  <c r="AA748" i="12"/>
  <c r="AB748" i="12" s="1"/>
  <c r="AC748" i="12" l="1"/>
  <c r="AD748" i="12" s="1"/>
  <c r="Z748" i="12"/>
  <c r="U748" i="12"/>
  <c r="T748" i="12" s="1"/>
  <c r="S748" i="12" s="1"/>
  <c r="AE748" i="12" l="1"/>
  <c r="M748" i="12" l="1"/>
  <c r="L748" i="12" s="1"/>
  <c r="K748" i="12" s="1"/>
  <c r="H748" i="12" l="1"/>
  <c r="F749" i="12" s="1"/>
  <c r="P749" i="12"/>
  <c r="Q749" i="12" l="1"/>
  <c r="O749" i="12" s="1"/>
  <c r="N749" i="12" s="1"/>
  <c r="G749" i="12"/>
  <c r="W749" i="12"/>
  <c r="X749" i="12"/>
  <c r="V749" i="12" l="1"/>
  <c r="Y749" i="12"/>
  <c r="AA749" i="12"/>
  <c r="AB749" i="12" s="1"/>
  <c r="AC749" i="12" l="1"/>
  <c r="AD749" i="12" s="1"/>
  <c r="Z749" i="12"/>
  <c r="U749" i="12"/>
  <c r="T749" i="12" s="1"/>
  <c r="S749" i="12" l="1"/>
  <c r="AE749" i="12"/>
  <c r="M749" i="12" l="1"/>
  <c r="L749" i="12" s="1"/>
  <c r="K749" i="12" s="1"/>
  <c r="P750" i="12" l="1"/>
  <c r="H749" i="12"/>
  <c r="F750" i="12" s="1"/>
  <c r="W750" i="12" l="1"/>
  <c r="Q750" i="12"/>
  <c r="O750" i="12" s="1"/>
  <c r="N750" i="12" s="1"/>
  <c r="G750" i="12"/>
  <c r="X750" i="12"/>
  <c r="AA750" i="12" l="1"/>
  <c r="AB750" i="12" s="1"/>
  <c r="Y750" i="12"/>
  <c r="V750" i="12"/>
  <c r="U750" i="12" l="1"/>
  <c r="T750" i="12" s="1"/>
  <c r="AC750" i="12"/>
  <c r="AD750" i="12" s="1"/>
  <c r="Z750" i="12"/>
  <c r="S750" i="12" l="1"/>
  <c r="AE750" i="12"/>
  <c r="M750" i="12" l="1"/>
  <c r="L750" i="12" s="1"/>
  <c r="K750" i="12" s="1"/>
  <c r="P751" i="12" l="1"/>
  <c r="H750" i="12"/>
  <c r="F751" i="12" s="1"/>
  <c r="G751" i="12" l="1"/>
  <c r="Q751" i="12"/>
  <c r="O751" i="12" s="1"/>
  <c r="N751" i="12" s="1"/>
  <c r="X751" i="12"/>
  <c r="W751" i="12"/>
  <c r="V751" i="12" l="1"/>
  <c r="Y751" i="12"/>
  <c r="AA751" i="12"/>
  <c r="AB751" i="12" s="1"/>
  <c r="U751" i="12" l="1"/>
  <c r="T751" i="12" s="1"/>
  <c r="Z751" i="12"/>
  <c r="AC751" i="12"/>
  <c r="AD751" i="12" s="1"/>
  <c r="S751" i="12" l="1"/>
  <c r="AE751" i="12"/>
  <c r="M751" i="12" l="1"/>
  <c r="L751" i="12" s="1"/>
  <c r="K751" i="12" s="1"/>
  <c r="H751" i="12" l="1"/>
  <c r="F752" i="12" s="1"/>
  <c r="P752" i="12"/>
  <c r="G752" i="12" l="1"/>
  <c r="X752" i="12"/>
  <c r="Q752" i="12"/>
  <c r="O752" i="12" s="1"/>
  <c r="N752" i="12" s="1"/>
  <c r="W752" i="12"/>
  <c r="AA752" i="12" l="1"/>
  <c r="AB752" i="12" s="1"/>
  <c r="Y752" i="12"/>
  <c r="V752" i="12"/>
  <c r="U752" i="12" l="1"/>
  <c r="T752" i="12" s="1"/>
  <c r="AC752" i="12"/>
  <c r="AD752" i="12" s="1"/>
  <c r="Z752" i="12"/>
  <c r="S752" i="12" l="1"/>
  <c r="AE752" i="12"/>
  <c r="M752" i="12" l="1"/>
  <c r="L752" i="12" s="1"/>
  <c r="K752" i="12" s="1"/>
  <c r="H752" i="12" l="1"/>
  <c r="F753" i="12" s="1"/>
  <c r="P753" i="12"/>
  <c r="G753" i="12" l="1"/>
  <c r="W753" i="12"/>
  <c r="Q753" i="12"/>
  <c r="O753" i="12" s="1"/>
  <c r="N753" i="12" s="1"/>
  <c r="X753" i="12"/>
  <c r="AA753" i="12" l="1"/>
  <c r="AB753" i="12" s="1"/>
  <c r="Y753" i="12"/>
  <c r="V753" i="12"/>
  <c r="U753" i="12" l="1"/>
  <c r="T753" i="12" s="1"/>
  <c r="Z753" i="12"/>
  <c r="AC753" i="12"/>
  <c r="AD753" i="12" s="1"/>
  <c r="S753" i="12" l="1"/>
  <c r="AE753" i="12"/>
  <c r="M753" i="12" l="1"/>
  <c r="L753" i="12" s="1"/>
  <c r="K753" i="12" s="1"/>
  <c r="P754" i="12" l="1"/>
  <c r="H753" i="12"/>
  <c r="F754" i="12" s="1"/>
  <c r="W754" i="12" l="1"/>
  <c r="G754" i="12"/>
  <c r="Q754" i="12"/>
  <c r="O754" i="12" s="1"/>
  <c r="N754" i="12" s="1"/>
  <c r="X754" i="12"/>
  <c r="Y754" i="12" l="1"/>
  <c r="V754" i="12"/>
  <c r="AA754" i="12"/>
  <c r="AB754" i="12" s="1"/>
  <c r="U754" i="12" l="1"/>
  <c r="T754" i="12" s="1"/>
  <c r="Z754" i="12"/>
  <c r="AC754" i="12"/>
  <c r="AD754" i="12" s="1"/>
  <c r="S754" i="12" l="1"/>
  <c r="AE754" i="12"/>
  <c r="M754" i="12" l="1"/>
  <c r="L754" i="12" s="1"/>
  <c r="K754" i="12" s="1"/>
  <c r="H754" i="12" l="1"/>
  <c r="F755" i="12" s="1"/>
  <c r="P755" i="12"/>
  <c r="G755" i="12" l="1"/>
  <c r="X755" i="12"/>
  <c r="W755" i="12"/>
  <c r="Q755" i="12"/>
  <c r="O755" i="12" s="1"/>
  <c r="N755" i="12" s="1"/>
  <c r="AA755" i="12" l="1"/>
  <c r="AB755" i="12" s="1"/>
  <c r="V755" i="12"/>
  <c r="Y755" i="12"/>
  <c r="Z755" i="12" l="1"/>
  <c r="AC755" i="12"/>
  <c r="AD755" i="12" s="1"/>
  <c r="U755" i="12"/>
  <c r="T755" i="12" s="1"/>
  <c r="S755" i="12" s="1"/>
  <c r="AE755" i="12" l="1"/>
  <c r="M755" i="12" l="1"/>
  <c r="L755" i="12" s="1"/>
  <c r="K755" i="12" s="1"/>
  <c r="P756" i="12" l="1"/>
  <c r="H755" i="12"/>
  <c r="F756" i="12" s="1"/>
  <c r="Q756" i="12" l="1"/>
  <c r="O756" i="12" s="1"/>
  <c r="N756" i="12" s="1"/>
  <c r="X756" i="12"/>
  <c r="G756" i="12"/>
  <c r="W756" i="12"/>
  <c r="AA756" i="12" l="1"/>
  <c r="AB756" i="12" s="1"/>
  <c r="Y756" i="12"/>
  <c r="V756" i="12"/>
  <c r="U756" i="12" l="1"/>
  <c r="T756" i="12" s="1"/>
  <c r="AC756" i="12"/>
  <c r="AD756" i="12" s="1"/>
  <c r="Z756" i="12"/>
  <c r="S756" i="12" l="1"/>
  <c r="AE756" i="12"/>
  <c r="M756" i="12" l="1"/>
  <c r="L756" i="12" s="1"/>
  <c r="K756" i="12" s="1"/>
  <c r="P757" i="12" l="1"/>
  <c r="H756" i="12"/>
  <c r="F757" i="12" s="1"/>
  <c r="G757" i="12" l="1"/>
  <c r="X757" i="12"/>
  <c r="W757" i="12"/>
  <c r="Q757" i="12"/>
  <c r="O757" i="12" s="1"/>
  <c r="N757" i="12" s="1"/>
  <c r="Y757" i="12" l="1"/>
  <c r="V757" i="12"/>
  <c r="AA757" i="12"/>
  <c r="AB757" i="12" s="1"/>
  <c r="U757" i="12" l="1"/>
  <c r="T757" i="12" s="1"/>
  <c r="AC757" i="12"/>
  <c r="AD757" i="12" s="1"/>
  <c r="Z757" i="12"/>
  <c r="S757" i="12" l="1"/>
  <c r="AE757" i="12"/>
  <c r="M757" i="12" l="1"/>
  <c r="L757" i="12" s="1"/>
  <c r="K757" i="12" s="1"/>
  <c r="P758" i="12" l="1"/>
  <c r="H757" i="12"/>
  <c r="F758" i="12" s="1"/>
  <c r="W758" i="12" l="1"/>
  <c r="Q758" i="12"/>
  <c r="O758" i="12" s="1"/>
  <c r="N758" i="12" s="1"/>
  <c r="G758" i="12"/>
  <c r="X758" i="12"/>
  <c r="AA758" i="12" l="1"/>
  <c r="AB758" i="12" s="1"/>
  <c r="V758" i="12"/>
  <c r="Y758" i="12"/>
  <c r="Z758" i="12" l="1"/>
  <c r="AC758" i="12"/>
  <c r="AD758" i="12" s="1"/>
  <c r="U758" i="12"/>
  <c r="T758" i="12" s="1"/>
  <c r="S758" i="12" s="1"/>
  <c r="AE758" i="12" l="1"/>
  <c r="M758" i="12" l="1"/>
  <c r="L758" i="12" s="1"/>
  <c r="K758" i="12" s="1"/>
  <c r="P759" i="12" l="1"/>
  <c r="H758" i="12"/>
  <c r="F759" i="12" s="1"/>
  <c r="W759" i="12" l="1"/>
  <c r="X759" i="12"/>
  <c r="G759" i="12"/>
  <c r="Q759" i="12"/>
  <c r="O759" i="12" s="1"/>
  <c r="N759" i="12" s="1"/>
  <c r="Y759" i="12" l="1"/>
  <c r="V759" i="12"/>
  <c r="AA759" i="12"/>
  <c r="AB759" i="12" s="1"/>
  <c r="U759" i="12" l="1"/>
  <c r="T759" i="12" s="1"/>
  <c r="AC759" i="12"/>
  <c r="AD759" i="12" s="1"/>
  <c r="Z759" i="12"/>
  <c r="S759" i="12" l="1"/>
  <c r="AE759" i="12"/>
  <c r="M759" i="12" l="1"/>
  <c r="L759" i="12" s="1"/>
  <c r="K759" i="12" s="1"/>
  <c r="P760" i="12" l="1"/>
  <c r="H759" i="12"/>
  <c r="F760" i="12" s="1"/>
  <c r="X760" i="12" l="1"/>
  <c r="Q760" i="12"/>
  <c r="O760" i="12" s="1"/>
  <c r="N760" i="12" s="1"/>
  <c r="G760" i="12"/>
  <c r="W760" i="12"/>
  <c r="Y760" i="12" l="1"/>
  <c r="V760" i="12"/>
  <c r="AA760" i="12"/>
  <c r="AB760" i="12" s="1"/>
  <c r="U760" i="12" l="1"/>
  <c r="T760" i="12" s="1"/>
  <c r="AC760" i="12"/>
  <c r="AD760" i="12" s="1"/>
  <c r="Z760" i="12"/>
  <c r="S760" i="12" l="1"/>
  <c r="AE760" i="12"/>
  <c r="M760" i="12" l="1"/>
  <c r="L760" i="12" s="1"/>
  <c r="K760" i="12" s="1"/>
  <c r="P761" i="12" l="1"/>
  <c r="H760" i="12"/>
  <c r="F761" i="12" s="1"/>
  <c r="G761" i="12" l="1"/>
  <c r="X761" i="12"/>
  <c r="W761" i="12"/>
  <c r="Q761" i="12"/>
  <c r="O761" i="12" s="1"/>
  <c r="N761" i="12" s="1"/>
  <c r="V761" i="12" l="1"/>
  <c r="AA761" i="12"/>
  <c r="AB761" i="12" s="1"/>
  <c r="Y761" i="12"/>
  <c r="AC761" i="12" l="1"/>
  <c r="AD761" i="12" s="1"/>
  <c r="Z761" i="12"/>
  <c r="U761" i="12"/>
  <c r="T761" i="12" s="1"/>
  <c r="S761" i="12" s="1"/>
  <c r="AE761" i="12" l="1"/>
  <c r="M761" i="12" l="1"/>
  <c r="L761" i="12" s="1"/>
  <c r="K761" i="12" s="1"/>
  <c r="P762" i="12" l="1"/>
  <c r="H761" i="12"/>
  <c r="F762" i="12" s="1"/>
  <c r="W762" i="12" l="1"/>
  <c r="X762" i="12"/>
  <c r="G762" i="12"/>
  <c r="Q762" i="12"/>
  <c r="O762" i="12" s="1"/>
  <c r="N762" i="12" s="1"/>
  <c r="AA762" i="12" l="1"/>
  <c r="AB762" i="12" s="1"/>
  <c r="Y762" i="12"/>
  <c r="V762" i="12"/>
  <c r="U762" i="12" l="1"/>
  <c r="T762" i="12" s="1"/>
  <c r="Z762" i="12"/>
  <c r="AC762" i="12"/>
  <c r="AD762" i="12" s="1"/>
  <c r="S762" i="12" l="1"/>
  <c r="AE762" i="12"/>
  <c r="M762" i="12" l="1"/>
  <c r="L762" i="12" s="1"/>
  <c r="K762" i="12" s="1"/>
  <c r="H762" i="12" l="1"/>
  <c r="F763" i="12" s="1"/>
  <c r="P763" i="12"/>
  <c r="Q763" i="12" l="1"/>
  <c r="O763" i="12" s="1"/>
  <c r="N763" i="12" s="1"/>
  <c r="X763" i="12"/>
  <c r="W763" i="12"/>
  <c r="G763" i="12"/>
  <c r="AA763" i="12" l="1"/>
  <c r="AB763" i="12" s="1"/>
  <c r="Y763" i="12"/>
  <c r="V763" i="12"/>
  <c r="AC763" i="12" l="1"/>
  <c r="AD763" i="12" s="1"/>
  <c r="Z763" i="12"/>
  <c r="U763" i="12"/>
  <c r="T763" i="12" s="1"/>
  <c r="S763" i="12" s="1"/>
  <c r="AE763" i="12" l="1"/>
  <c r="M763" i="12" l="1"/>
  <c r="L763" i="12" s="1"/>
  <c r="K763" i="12" s="1"/>
  <c r="H763" i="12" l="1"/>
  <c r="F764" i="12" s="1"/>
  <c r="P764" i="12"/>
  <c r="X764" i="12" l="1"/>
  <c r="G764" i="12"/>
  <c r="Q764" i="12"/>
  <c r="O764" i="12" s="1"/>
  <c r="N764" i="12" s="1"/>
  <c r="W764" i="12"/>
  <c r="V764" i="12" l="1"/>
  <c r="AA764" i="12"/>
  <c r="AB764" i="12" s="1"/>
  <c r="Y764" i="12"/>
  <c r="Z764" i="12" l="1"/>
  <c r="AC764" i="12"/>
  <c r="AD764" i="12" s="1"/>
  <c r="U764" i="12"/>
  <c r="T764" i="12" s="1"/>
  <c r="S764" i="12" s="1"/>
  <c r="AE764" i="12" l="1"/>
  <c r="M764" i="12" l="1"/>
  <c r="L764" i="12" s="1"/>
  <c r="K764" i="12" s="1"/>
  <c r="H764" i="12" l="1"/>
  <c r="F765" i="12" s="1"/>
  <c r="P765" i="12"/>
  <c r="G765" i="12" l="1"/>
  <c r="W765" i="12"/>
  <c r="Q765" i="12"/>
  <c r="O765" i="12" s="1"/>
  <c r="N765" i="12" s="1"/>
  <c r="X765" i="12"/>
  <c r="V765" i="12" l="1"/>
  <c r="Y765" i="12"/>
  <c r="AA765" i="12"/>
  <c r="AB765" i="12" s="1"/>
  <c r="Z765" i="12" l="1"/>
  <c r="AC765" i="12"/>
  <c r="AD765" i="12" s="1"/>
  <c r="U765" i="12"/>
  <c r="T765" i="12" s="1"/>
  <c r="S765" i="12" s="1"/>
  <c r="AE765" i="12" l="1"/>
  <c r="M765" i="12" l="1"/>
  <c r="L765" i="12" s="1"/>
  <c r="K765" i="12" s="1"/>
  <c r="H765" i="12" l="1"/>
  <c r="F766" i="12" s="1"/>
  <c r="P766" i="12"/>
  <c r="G766" i="12" l="1"/>
  <c r="W766" i="12"/>
  <c r="X766" i="12"/>
  <c r="Q766" i="12"/>
  <c r="O766" i="12" s="1"/>
  <c r="N766" i="12" s="1"/>
  <c r="V766" i="12" l="1"/>
  <c r="AA766" i="12"/>
  <c r="AB766" i="12" s="1"/>
  <c r="Y766" i="12"/>
  <c r="AC766" i="12" l="1"/>
  <c r="AD766" i="12" s="1"/>
  <c r="Z766" i="12"/>
  <c r="U766" i="12"/>
  <c r="T766" i="12" s="1"/>
  <c r="S766" i="12" l="1"/>
  <c r="AE766" i="12"/>
  <c r="M766" i="12" l="1"/>
  <c r="L766" i="12" s="1"/>
  <c r="K766" i="12" s="1"/>
  <c r="P767" i="12" l="1"/>
  <c r="H766" i="12"/>
  <c r="F767" i="12" s="1"/>
  <c r="W767" i="12" l="1"/>
  <c r="Q767" i="12"/>
  <c r="O767" i="12" s="1"/>
  <c r="N767" i="12" s="1"/>
  <c r="G767" i="12"/>
  <c r="X767" i="12"/>
  <c r="V767" i="12" l="1"/>
  <c r="AA767" i="12"/>
  <c r="AB767" i="12" s="1"/>
  <c r="Y767" i="12"/>
  <c r="AC767" i="12" l="1"/>
  <c r="AD767" i="12" s="1"/>
  <c r="Z767" i="12"/>
  <c r="U767" i="12"/>
  <c r="T767" i="12" s="1"/>
  <c r="S767" i="12" l="1"/>
  <c r="AE767" i="12"/>
  <c r="M767" i="12" l="1"/>
  <c r="L767" i="12" s="1"/>
  <c r="K767" i="12" s="1"/>
  <c r="P768" i="12" l="1"/>
  <c r="H767" i="12"/>
  <c r="F768" i="12" s="1"/>
  <c r="X768" i="12" l="1"/>
  <c r="G768" i="12"/>
  <c r="W768" i="12"/>
  <c r="Q768" i="12"/>
  <c r="O768" i="12" s="1"/>
  <c r="N768" i="12" s="1"/>
  <c r="Y768" i="12" l="1"/>
  <c r="AA768" i="12"/>
  <c r="AB768" i="12" s="1"/>
  <c r="V768" i="12"/>
  <c r="U768" i="12" l="1"/>
  <c r="T768" i="12" s="1"/>
  <c r="AC768" i="12"/>
  <c r="AD768" i="12" s="1"/>
  <c r="Z768" i="12"/>
  <c r="S768" i="12" l="1"/>
  <c r="AE768" i="12"/>
  <c r="M768" i="12" l="1"/>
  <c r="L768" i="12" s="1"/>
  <c r="K768" i="12" s="1"/>
  <c r="H768" i="12" l="1"/>
  <c r="F769" i="12" s="1"/>
  <c r="P769" i="12"/>
  <c r="X769" i="12" l="1"/>
  <c r="G769" i="12"/>
  <c r="W769" i="12"/>
  <c r="Q769" i="12"/>
  <c r="O769" i="12" s="1"/>
  <c r="N769" i="12" s="1"/>
  <c r="AA769" i="12" l="1"/>
  <c r="AB769" i="12" s="1"/>
  <c r="V769" i="12"/>
  <c r="Y769" i="12"/>
  <c r="Z769" i="12" l="1"/>
  <c r="AC769" i="12"/>
  <c r="AD769" i="12" s="1"/>
  <c r="U769" i="12"/>
  <c r="T769" i="12" s="1"/>
  <c r="S769" i="12" s="1"/>
  <c r="AE769" i="12" l="1"/>
  <c r="M769" i="12" l="1"/>
  <c r="L769" i="12" s="1"/>
  <c r="K769" i="12" s="1"/>
  <c r="P770" i="12" l="1"/>
  <c r="H769" i="12"/>
  <c r="F770" i="12" s="1"/>
  <c r="X770" i="12" l="1"/>
  <c r="W770" i="12"/>
  <c r="G770" i="12"/>
  <c r="Q770" i="12"/>
  <c r="O770" i="12" s="1"/>
  <c r="N770" i="12" s="1"/>
  <c r="V770" i="12" l="1"/>
  <c r="AA770" i="12"/>
  <c r="AB770" i="12" s="1"/>
  <c r="Y770" i="12"/>
  <c r="AC770" i="12" l="1"/>
  <c r="AD770" i="12" s="1"/>
  <c r="Z770" i="12"/>
  <c r="U770" i="12"/>
  <c r="T770" i="12" s="1"/>
  <c r="S770" i="12" s="1"/>
  <c r="AE770" i="12" l="1"/>
  <c r="M770" i="12" l="1"/>
  <c r="L770" i="12" s="1"/>
  <c r="K770" i="12" s="1"/>
  <c r="P771" i="12" l="1"/>
  <c r="H770" i="12"/>
  <c r="F771" i="12" s="1"/>
  <c r="Q771" i="12" l="1"/>
  <c r="O771" i="12" s="1"/>
  <c r="N771" i="12" s="1"/>
  <c r="X771" i="12"/>
  <c r="W771" i="12"/>
  <c r="G771" i="12"/>
  <c r="AA771" i="12" l="1"/>
  <c r="AB771" i="12" s="1"/>
  <c r="V771" i="12"/>
  <c r="Y771" i="12"/>
  <c r="AC771" i="12" l="1"/>
  <c r="AD771" i="12" s="1"/>
  <c r="Z771" i="12"/>
  <c r="U771" i="12"/>
  <c r="T771" i="12" s="1"/>
  <c r="S771" i="12" s="1"/>
  <c r="AE771" i="12" l="1"/>
  <c r="M771" i="12" l="1"/>
  <c r="L771" i="12" s="1"/>
  <c r="K771" i="12" s="1"/>
  <c r="H771" i="12" l="1"/>
  <c r="F772" i="12" s="1"/>
  <c r="P772" i="12"/>
  <c r="W772" i="12" l="1"/>
  <c r="Q772" i="12"/>
  <c r="O772" i="12" s="1"/>
  <c r="N772" i="12" s="1"/>
  <c r="G772" i="12"/>
  <c r="X772" i="12"/>
  <c r="V772" i="12" l="1"/>
  <c r="Y772" i="12"/>
  <c r="AA772" i="12"/>
  <c r="AB772" i="12" s="1"/>
  <c r="Z772" i="12" l="1"/>
  <c r="AC772" i="12"/>
  <c r="AD772" i="12" s="1"/>
  <c r="U772" i="12"/>
  <c r="T772" i="12" s="1"/>
  <c r="S772" i="12" s="1"/>
  <c r="AE772" i="12" l="1"/>
  <c r="M772" i="12" l="1"/>
  <c r="L772" i="12" s="1"/>
  <c r="K772" i="12" s="1"/>
  <c r="P773" i="12" l="1"/>
  <c r="H772" i="12"/>
  <c r="F773" i="12" s="1"/>
  <c r="G773" i="12" l="1"/>
  <c r="X773" i="12"/>
  <c r="Q773" i="12"/>
  <c r="O773" i="12" s="1"/>
  <c r="N773" i="12" s="1"/>
  <c r="W773" i="12"/>
  <c r="AA773" i="12" l="1"/>
  <c r="AB773" i="12" s="1"/>
  <c r="Y773" i="12"/>
  <c r="V773" i="12"/>
  <c r="U773" i="12" l="1"/>
  <c r="T773" i="12" s="1"/>
  <c r="AC773" i="12"/>
  <c r="AD773" i="12" s="1"/>
  <c r="Z773" i="12"/>
  <c r="S773" i="12" l="1"/>
  <c r="AE773" i="12"/>
  <c r="M773" i="12" l="1"/>
  <c r="L773" i="12" s="1"/>
  <c r="K773" i="12" s="1"/>
  <c r="H773" i="12" l="1"/>
  <c r="F774" i="12" s="1"/>
  <c r="P774" i="12"/>
  <c r="X774" i="12" l="1"/>
  <c r="Q774" i="12"/>
  <c r="O774" i="12" s="1"/>
  <c r="N774" i="12" s="1"/>
  <c r="G774" i="12"/>
  <c r="W774" i="12"/>
  <c r="Y774" i="12" l="1"/>
  <c r="V774" i="12"/>
  <c r="AA774" i="12"/>
  <c r="AB774" i="12" s="1"/>
  <c r="AC774" i="12" l="1"/>
  <c r="AD774" i="12" s="1"/>
  <c r="Z774" i="12"/>
  <c r="U774" i="12"/>
  <c r="T774" i="12" s="1"/>
  <c r="S774" i="12" s="1"/>
  <c r="AE774" i="12" l="1"/>
  <c r="M774" i="12" l="1"/>
  <c r="L774" i="12" s="1"/>
  <c r="K774" i="12" s="1"/>
  <c r="P775" i="12" l="1"/>
  <c r="H774" i="12"/>
  <c r="F775" i="12" s="1"/>
  <c r="W775" i="12" l="1"/>
  <c r="Q775" i="12"/>
  <c r="O775" i="12" s="1"/>
  <c r="N775" i="12" s="1"/>
  <c r="X775" i="12"/>
  <c r="G775" i="12"/>
  <c r="AA775" i="12" l="1"/>
  <c r="AB775" i="12" s="1"/>
  <c r="V775" i="12"/>
  <c r="Y775" i="12"/>
  <c r="Z775" i="12" l="1"/>
  <c r="AC775" i="12"/>
  <c r="AD775" i="12" s="1"/>
  <c r="U775" i="12"/>
  <c r="T775" i="12" s="1"/>
  <c r="S775" i="12" s="1"/>
  <c r="AE775" i="12" l="1"/>
  <c r="M775" i="12" l="1"/>
  <c r="L775" i="12" s="1"/>
  <c r="K775" i="12" s="1"/>
  <c r="H775" i="12" l="1"/>
  <c r="F776" i="12" s="1"/>
  <c r="P776" i="12"/>
  <c r="Q776" i="12" l="1"/>
  <c r="O776" i="12" s="1"/>
  <c r="N776" i="12" s="1"/>
  <c r="G776" i="12"/>
  <c r="W776" i="12"/>
  <c r="X776" i="12"/>
  <c r="AA776" i="12" l="1"/>
  <c r="AB776" i="12" s="1"/>
  <c r="Y776" i="12"/>
  <c r="V776" i="12"/>
  <c r="U776" i="12" l="1"/>
  <c r="T776" i="12" s="1"/>
  <c r="AC776" i="12"/>
  <c r="AD776" i="12" s="1"/>
  <c r="Z776" i="12"/>
  <c r="S776" i="12" l="1"/>
  <c r="AE776" i="12"/>
  <c r="M776" i="12" l="1"/>
  <c r="L776" i="12" s="1"/>
  <c r="K776" i="12" s="1"/>
  <c r="H776" i="12" l="1"/>
  <c r="F777" i="12" s="1"/>
  <c r="P777" i="12"/>
  <c r="X777" i="12" l="1"/>
  <c r="W777" i="12"/>
  <c r="Q777" i="12"/>
  <c r="O777" i="12" s="1"/>
  <c r="N777" i="12" s="1"/>
  <c r="G777" i="12"/>
  <c r="Y777" i="12" l="1"/>
  <c r="V777" i="12"/>
  <c r="AA777" i="12"/>
  <c r="AB777" i="12" s="1"/>
  <c r="U777" i="12" l="1"/>
  <c r="T777" i="12" s="1"/>
  <c r="AC777" i="12"/>
  <c r="AD777" i="12" s="1"/>
  <c r="Z777" i="12"/>
  <c r="S777" i="12" l="1"/>
  <c r="AE777" i="12"/>
  <c r="M777" i="12" l="1"/>
  <c r="L777" i="12" s="1"/>
  <c r="K777" i="12" s="1"/>
  <c r="P778" i="12" l="1"/>
  <c r="H777" i="12"/>
  <c r="F778" i="12" s="1"/>
  <c r="Q778" i="12" l="1"/>
  <c r="O778" i="12" s="1"/>
  <c r="N778" i="12" s="1"/>
  <c r="W778" i="12"/>
  <c r="G778" i="12"/>
  <c r="X778" i="12"/>
  <c r="AA778" i="12" l="1"/>
  <c r="AB778" i="12" s="1"/>
  <c r="Y778" i="12"/>
  <c r="V778" i="12"/>
  <c r="U778" i="12" l="1"/>
  <c r="T778" i="12" s="1"/>
  <c r="AC778" i="12"/>
  <c r="AD778" i="12" s="1"/>
  <c r="Z778" i="12"/>
  <c r="S778" i="12" l="1"/>
  <c r="AE778" i="12"/>
  <c r="M778" i="12" l="1"/>
  <c r="L778" i="12" s="1"/>
  <c r="K778" i="12" s="1"/>
  <c r="H778" i="12" l="1"/>
  <c r="F779" i="12" s="1"/>
  <c r="P779" i="12"/>
  <c r="G779" i="12" l="1"/>
  <c r="X779" i="12"/>
  <c r="W779" i="12"/>
  <c r="Q779" i="12"/>
  <c r="O779" i="12" s="1"/>
  <c r="N779" i="12" s="1"/>
  <c r="Y779" i="12" l="1"/>
  <c r="AA779" i="12"/>
  <c r="AB779" i="12" s="1"/>
  <c r="V779" i="12"/>
  <c r="U779" i="12" l="1"/>
  <c r="T779" i="12" s="1"/>
  <c r="AC779" i="12"/>
  <c r="AD779" i="12" s="1"/>
  <c r="Z779" i="12"/>
  <c r="S779" i="12" l="1"/>
  <c r="AE779" i="12"/>
  <c r="M779" i="12" l="1"/>
  <c r="L779" i="12" s="1"/>
  <c r="K779" i="12" s="1"/>
  <c r="H779" i="12" l="1"/>
  <c r="F780" i="12" s="1"/>
  <c r="P780" i="12"/>
  <c r="X780" i="12" l="1"/>
  <c r="Q780" i="12"/>
  <c r="O780" i="12" s="1"/>
  <c r="N780" i="12" s="1"/>
  <c r="G780" i="12"/>
  <c r="W780" i="12"/>
  <c r="AA780" i="12" l="1"/>
  <c r="AB780" i="12" s="1"/>
  <c r="V780" i="12"/>
  <c r="Y780" i="12"/>
  <c r="AC780" i="12" l="1"/>
  <c r="AD780" i="12" s="1"/>
  <c r="Z780" i="12"/>
  <c r="U780" i="12"/>
  <c r="T780" i="12" s="1"/>
  <c r="S780" i="12" s="1"/>
  <c r="AE780" i="12" l="1"/>
  <c r="M780" i="12" l="1"/>
  <c r="L780" i="12" s="1"/>
  <c r="K780" i="12" s="1"/>
  <c r="H780" i="12" l="1"/>
  <c r="F781" i="12" s="1"/>
  <c r="P781" i="12"/>
  <c r="W781" i="12" l="1"/>
  <c r="X781" i="12"/>
  <c r="Q781" i="12"/>
  <c r="O781" i="12" s="1"/>
  <c r="N781" i="12" s="1"/>
  <c r="G781" i="12"/>
  <c r="V781" i="12" l="1"/>
  <c r="AA781" i="12"/>
  <c r="AB781" i="12" s="1"/>
  <c r="Y781" i="12"/>
  <c r="AC781" i="12" l="1"/>
  <c r="AD781" i="12" s="1"/>
  <c r="Z781" i="12"/>
  <c r="U781" i="12"/>
  <c r="T781" i="12" s="1"/>
  <c r="S781" i="12" s="1"/>
  <c r="AE781" i="12" l="1"/>
  <c r="M781" i="12" l="1"/>
  <c r="L781" i="12" s="1"/>
  <c r="K781" i="12" s="1"/>
  <c r="H781" i="12" l="1"/>
  <c r="F782" i="12" s="1"/>
  <c r="P782" i="12"/>
  <c r="G782" i="12" l="1"/>
  <c r="Q782" i="12"/>
  <c r="O782" i="12" s="1"/>
  <c r="N782" i="12" s="1"/>
  <c r="X782" i="12"/>
  <c r="W782" i="12"/>
  <c r="AA782" i="12" l="1"/>
  <c r="AB782" i="12" s="1"/>
  <c r="Y782" i="12"/>
  <c r="V782" i="12"/>
  <c r="U782" i="12" l="1"/>
  <c r="T782" i="12" s="1"/>
  <c r="AC782" i="12"/>
  <c r="AD782" i="12" s="1"/>
  <c r="Z782" i="12"/>
  <c r="S782" i="12" l="1"/>
  <c r="AE782" i="12"/>
  <c r="M782" i="12" l="1"/>
  <c r="L782" i="12" s="1"/>
  <c r="K782" i="12" s="1"/>
  <c r="H782" i="12" l="1"/>
  <c r="F783" i="12" s="1"/>
  <c r="P783" i="12"/>
  <c r="Q783" i="12" l="1"/>
  <c r="O783" i="12" s="1"/>
  <c r="N783" i="12" s="1"/>
  <c r="W783" i="12"/>
  <c r="G783" i="12"/>
  <c r="X783" i="12"/>
  <c r="AA783" i="12" l="1"/>
  <c r="AB783" i="12" s="1"/>
  <c r="Y783" i="12"/>
  <c r="V783" i="12"/>
  <c r="U783" i="12" l="1"/>
  <c r="T783" i="12" s="1"/>
  <c r="Z783" i="12"/>
  <c r="AC783" i="12"/>
  <c r="AD783" i="12" s="1"/>
  <c r="S783" i="12" l="1"/>
  <c r="AE783" i="12"/>
  <c r="M783" i="12" l="1"/>
  <c r="L783" i="12" s="1"/>
  <c r="K783" i="12" s="1"/>
  <c r="H783" i="12" l="1"/>
  <c r="F784" i="12" s="1"/>
  <c r="P784" i="12"/>
  <c r="G784" i="12" l="1"/>
  <c r="Q784" i="12"/>
  <c r="O784" i="12" s="1"/>
  <c r="N784" i="12" s="1"/>
  <c r="W784" i="12"/>
  <c r="X784" i="12"/>
  <c r="Y784" i="12" l="1"/>
  <c r="V784" i="12"/>
  <c r="AA784" i="12"/>
  <c r="AB784" i="12" s="1"/>
  <c r="U784" i="12" l="1"/>
  <c r="T784" i="12" s="1"/>
  <c r="AC784" i="12"/>
  <c r="AD784" i="12" s="1"/>
  <c r="Z784" i="12"/>
  <c r="S784" i="12" l="1"/>
  <c r="AE784" i="12"/>
  <c r="M784" i="12" l="1"/>
  <c r="L784" i="12" s="1"/>
  <c r="K784" i="12" s="1"/>
  <c r="H784" i="12" l="1"/>
  <c r="F785" i="12" s="1"/>
  <c r="P785" i="12"/>
  <c r="Q785" i="12" l="1"/>
  <c r="O785" i="12" s="1"/>
  <c r="N785" i="12" s="1"/>
  <c r="W785" i="12"/>
  <c r="X785" i="12"/>
  <c r="G785" i="12"/>
  <c r="AA785" i="12" l="1"/>
  <c r="AB785" i="12" s="1"/>
  <c r="V785" i="12"/>
  <c r="Y785" i="12"/>
  <c r="AC785" i="12" l="1"/>
  <c r="AD785" i="12" s="1"/>
  <c r="Z785" i="12"/>
  <c r="U785" i="12"/>
  <c r="T785" i="12" s="1"/>
  <c r="S785" i="12" s="1"/>
  <c r="AE785" i="12" l="1"/>
  <c r="M785" i="12" l="1"/>
  <c r="L785" i="12" s="1"/>
  <c r="K785" i="12" s="1"/>
  <c r="P786" i="12" l="1"/>
  <c r="H785" i="12"/>
  <c r="F786" i="12" s="1"/>
  <c r="X786" i="12" l="1"/>
  <c r="Q786" i="12"/>
  <c r="O786" i="12" s="1"/>
  <c r="N786" i="12" s="1"/>
  <c r="G786" i="12"/>
  <c r="W786" i="12"/>
  <c r="AA786" i="12" l="1"/>
  <c r="AB786" i="12" s="1"/>
  <c r="Y786" i="12"/>
  <c r="V786" i="12"/>
  <c r="U786" i="12" l="1"/>
  <c r="T786" i="12" s="1"/>
  <c r="AC786" i="12"/>
  <c r="AD786" i="12" s="1"/>
  <c r="Z786" i="12"/>
  <c r="S786" i="12" l="1"/>
  <c r="AE786" i="12"/>
  <c r="M786" i="12" l="1"/>
  <c r="L786" i="12" s="1"/>
  <c r="K786" i="12" s="1"/>
  <c r="P787" i="12" l="1"/>
  <c r="H786" i="12"/>
  <c r="F787" i="12" s="1"/>
  <c r="W787" i="12" l="1"/>
  <c r="Q787" i="12"/>
  <c r="O787" i="12" s="1"/>
  <c r="N787" i="12" s="1"/>
  <c r="X787" i="12"/>
  <c r="G787" i="12"/>
  <c r="AA787" i="12" l="1"/>
  <c r="AB787" i="12" s="1"/>
  <c r="Y787" i="12"/>
  <c r="V787" i="12"/>
  <c r="U787" i="12" l="1"/>
  <c r="T787" i="12" s="1"/>
  <c r="AC787" i="12"/>
  <c r="AD787" i="12" s="1"/>
  <c r="Z787" i="12"/>
  <c r="S787" i="12" l="1"/>
  <c r="AE787" i="12"/>
  <c r="M787" i="12" l="1"/>
  <c r="L787" i="12" s="1"/>
  <c r="K787" i="12" s="1"/>
  <c r="P788" i="12" l="1"/>
  <c r="H787" i="12"/>
  <c r="F788" i="12" s="1"/>
  <c r="X788" i="12" l="1"/>
  <c r="Q788" i="12"/>
  <c r="O788" i="12" s="1"/>
  <c r="N788" i="12" s="1"/>
  <c r="W788" i="12"/>
  <c r="G788" i="12"/>
  <c r="V788" i="12" l="1"/>
  <c r="AA788" i="12"/>
  <c r="AB788" i="12" s="1"/>
  <c r="Y788" i="12"/>
  <c r="Z788" i="12" l="1"/>
  <c r="AC788" i="12"/>
  <c r="AD788" i="12" s="1"/>
  <c r="U788" i="12"/>
  <c r="T788" i="12" s="1"/>
  <c r="S788" i="12" s="1"/>
  <c r="AE788" i="12" l="1"/>
  <c r="M788" i="12" l="1"/>
  <c r="L788" i="12" s="1"/>
  <c r="K788" i="12" s="1"/>
  <c r="P789" i="12" l="1"/>
  <c r="H788" i="12"/>
  <c r="F789" i="12" s="1"/>
  <c r="X789" i="12" l="1"/>
  <c r="W789" i="12"/>
  <c r="Q789" i="12"/>
  <c r="O789" i="12" s="1"/>
  <c r="N789" i="12" s="1"/>
  <c r="G789" i="12"/>
  <c r="V789" i="12" l="1"/>
  <c r="Y789" i="12"/>
  <c r="AA789" i="12"/>
  <c r="AB789" i="12" s="1"/>
  <c r="AC789" i="12" l="1"/>
  <c r="AD789" i="12" s="1"/>
  <c r="Z789" i="12"/>
  <c r="U789" i="12"/>
  <c r="T789" i="12" s="1"/>
  <c r="S789" i="12" s="1"/>
  <c r="AE789" i="12" l="1"/>
  <c r="M789" i="12" l="1"/>
  <c r="L789" i="12" s="1"/>
  <c r="K789" i="12" s="1"/>
  <c r="H789" i="12" l="1"/>
  <c r="F790" i="12" s="1"/>
  <c r="P790" i="12"/>
  <c r="Q790" i="12" l="1"/>
  <c r="O790" i="12" s="1"/>
  <c r="N790" i="12" s="1"/>
  <c r="W790" i="12"/>
  <c r="G790" i="12"/>
  <c r="X790" i="12"/>
  <c r="V790" i="12" l="1"/>
  <c r="AA790" i="12"/>
  <c r="AB790" i="12" s="1"/>
  <c r="Y790" i="12"/>
  <c r="Z790" i="12" l="1"/>
  <c r="AC790" i="12"/>
  <c r="AD790" i="12" s="1"/>
  <c r="U790" i="12"/>
  <c r="T790" i="12" s="1"/>
  <c r="S790" i="12" s="1"/>
  <c r="AE790" i="12" l="1"/>
  <c r="M790" i="12" l="1"/>
  <c r="L790" i="12" s="1"/>
  <c r="K790" i="12" s="1"/>
  <c r="H790" i="12" l="1"/>
  <c r="F791" i="12" s="1"/>
  <c r="P791" i="12"/>
  <c r="X791" i="12" l="1"/>
  <c r="Q791" i="12"/>
  <c r="O791" i="12" s="1"/>
  <c r="N791" i="12" s="1"/>
  <c r="G791" i="12"/>
  <c r="W791" i="12"/>
  <c r="AA791" i="12" l="1"/>
  <c r="AB791" i="12" s="1"/>
  <c r="V791" i="12"/>
  <c r="Y791" i="12"/>
  <c r="Z791" i="12" l="1"/>
  <c r="AC791" i="12"/>
  <c r="AD791" i="12" s="1"/>
  <c r="U791" i="12"/>
  <c r="T791" i="12" s="1"/>
  <c r="S791" i="12" l="1"/>
  <c r="AE791" i="12"/>
  <c r="M791" i="12" l="1"/>
  <c r="L791" i="12" s="1"/>
  <c r="K791" i="12" s="1"/>
  <c r="H791" i="12" l="1"/>
  <c r="F792" i="12" s="1"/>
  <c r="P792" i="12"/>
  <c r="G792" i="12" l="1"/>
  <c r="W792" i="12"/>
  <c r="X792" i="12"/>
  <c r="Q792" i="12"/>
  <c r="O792" i="12" s="1"/>
  <c r="N792" i="12" s="1"/>
  <c r="V792" i="12" l="1"/>
  <c r="AA792" i="12"/>
  <c r="AB792" i="12" s="1"/>
  <c r="Y792" i="12"/>
  <c r="AC792" i="12" l="1"/>
  <c r="AD792" i="12" s="1"/>
  <c r="Z792" i="12"/>
  <c r="U792" i="12"/>
  <c r="T792" i="12" s="1"/>
  <c r="S792" i="12" s="1"/>
  <c r="AE792" i="12" l="1"/>
  <c r="M792" i="12" l="1"/>
  <c r="L792" i="12" s="1"/>
  <c r="K792" i="12" s="1"/>
  <c r="H792" i="12" l="1"/>
  <c r="F793" i="12" s="1"/>
  <c r="P793" i="12"/>
  <c r="X793" i="12" l="1"/>
  <c r="G793" i="12"/>
  <c r="Q793" i="12"/>
  <c r="O793" i="12" s="1"/>
  <c r="N793" i="12" s="1"/>
  <c r="W793" i="12"/>
  <c r="AA793" i="12" l="1"/>
  <c r="AB793" i="12" s="1"/>
  <c r="V793" i="12"/>
  <c r="Y793" i="12"/>
  <c r="AC793" i="12" l="1"/>
  <c r="AD793" i="12" s="1"/>
  <c r="Z793" i="12"/>
  <c r="U793" i="12"/>
  <c r="T793" i="12" s="1"/>
  <c r="S793" i="12" s="1"/>
  <c r="AE793" i="12" l="1"/>
  <c r="M793" i="12" l="1"/>
  <c r="L793" i="12" s="1"/>
  <c r="K793" i="12" s="1"/>
  <c r="P794" i="12" l="1"/>
  <c r="H793" i="12"/>
  <c r="F794" i="12" s="1"/>
  <c r="Q794" i="12" l="1"/>
  <c r="O794" i="12" s="1"/>
  <c r="N794" i="12" s="1"/>
  <c r="W794" i="12"/>
  <c r="G794" i="12"/>
  <c r="X794" i="12"/>
  <c r="Y794" i="12" l="1"/>
  <c r="V794" i="12"/>
  <c r="AA794" i="12"/>
  <c r="AB794" i="12" s="1"/>
  <c r="U794" i="12" l="1"/>
  <c r="T794" i="12" s="1"/>
  <c r="Z794" i="12"/>
  <c r="AC794" i="12"/>
  <c r="AD794" i="12" s="1"/>
  <c r="S794" i="12" l="1"/>
  <c r="AE794" i="12"/>
  <c r="M794" i="12" l="1"/>
  <c r="L794" i="12" s="1"/>
  <c r="K794" i="12" s="1"/>
  <c r="P795" i="12" l="1"/>
  <c r="H794" i="12"/>
  <c r="F795" i="12" s="1"/>
  <c r="W795" i="12" l="1"/>
  <c r="G795" i="12"/>
  <c r="X795" i="12"/>
  <c r="Q795" i="12"/>
  <c r="O795" i="12" s="1"/>
  <c r="N795" i="12" s="1"/>
  <c r="AA795" i="12" l="1"/>
  <c r="AB795" i="12" s="1"/>
  <c r="V795" i="12"/>
  <c r="Y795" i="12"/>
  <c r="Z795" i="12" l="1"/>
  <c r="AC795" i="12"/>
  <c r="AD795" i="12" s="1"/>
  <c r="U795" i="12"/>
  <c r="T795" i="12" s="1"/>
  <c r="S795" i="12" s="1"/>
  <c r="AE795" i="12" l="1"/>
  <c r="M795" i="12" l="1"/>
  <c r="L795" i="12" s="1"/>
  <c r="K795" i="12" s="1"/>
  <c r="P796" i="12" l="1"/>
  <c r="H795" i="12"/>
  <c r="F796" i="12" s="1"/>
  <c r="G796" i="12" l="1"/>
  <c r="X796" i="12"/>
  <c r="Q796" i="12"/>
  <c r="O796" i="12" s="1"/>
  <c r="N796" i="12" s="1"/>
  <c r="W796" i="12"/>
  <c r="AA796" i="12" l="1"/>
  <c r="AB796" i="12" s="1"/>
  <c r="V796" i="12"/>
  <c r="Y796" i="12"/>
  <c r="U796" i="12" l="1"/>
  <c r="T796" i="12" s="1"/>
  <c r="Z796" i="12"/>
  <c r="AC796" i="12"/>
  <c r="AD796" i="12" s="1"/>
  <c r="S796" i="12" l="1"/>
  <c r="AE796" i="12"/>
  <c r="M796" i="12" l="1"/>
  <c r="L796" i="12" s="1"/>
  <c r="K796" i="12" s="1"/>
  <c r="P797" i="12" l="1"/>
  <c r="H796" i="12"/>
  <c r="F797" i="12" s="1"/>
  <c r="X797" i="12" l="1"/>
  <c r="G797" i="12"/>
  <c r="Q797" i="12"/>
  <c r="O797" i="12" s="1"/>
  <c r="N797" i="12" s="1"/>
  <c r="W797" i="12"/>
  <c r="AA797" i="12" l="1"/>
  <c r="AB797" i="12" s="1"/>
  <c r="Y797" i="12"/>
  <c r="V797" i="12"/>
  <c r="U797" i="12" l="1"/>
  <c r="T797" i="12" s="1"/>
  <c r="Z797" i="12"/>
  <c r="AC797" i="12"/>
  <c r="AD797" i="12" s="1"/>
  <c r="S797" i="12" l="1"/>
  <c r="AE797" i="12"/>
  <c r="M797" i="12" l="1"/>
  <c r="L797" i="12" s="1"/>
  <c r="K797" i="12" s="1"/>
  <c r="H797" i="12" l="1"/>
  <c r="F798" i="12" s="1"/>
  <c r="P798" i="12"/>
  <c r="W798" i="12" l="1"/>
  <c r="G798" i="12"/>
  <c r="X798" i="12"/>
  <c r="Q798" i="12"/>
  <c r="O798" i="12" s="1"/>
  <c r="N798" i="12" s="1"/>
  <c r="V798" i="12" l="1"/>
  <c r="Y798" i="12"/>
  <c r="AA798" i="12"/>
  <c r="AB798" i="12" s="1"/>
  <c r="U798" i="12" l="1"/>
  <c r="T798" i="12" s="1"/>
  <c r="Z798" i="12"/>
  <c r="AC798" i="12"/>
  <c r="AD798" i="12" s="1"/>
  <c r="S798" i="12" l="1"/>
  <c r="AE798" i="12"/>
  <c r="M798" i="12" l="1"/>
  <c r="L798" i="12" s="1"/>
  <c r="K798" i="12" s="1"/>
  <c r="H798" i="12" l="1"/>
  <c r="F799" i="12" s="1"/>
  <c r="P799" i="12"/>
  <c r="W799" i="12" l="1"/>
  <c r="G799" i="12"/>
  <c r="X799" i="12"/>
  <c r="Q799" i="12"/>
  <c r="O799" i="12" s="1"/>
  <c r="N799" i="12" s="1"/>
  <c r="V799" i="12" l="1"/>
  <c r="Y799" i="12"/>
  <c r="AA799" i="12"/>
  <c r="AB799" i="12" s="1"/>
  <c r="AC799" i="12" l="1"/>
  <c r="AD799" i="12" s="1"/>
  <c r="Z799" i="12"/>
  <c r="U799" i="12"/>
  <c r="T799" i="12" s="1"/>
  <c r="S799" i="12" s="1"/>
  <c r="AE799" i="12" l="1"/>
  <c r="M799" i="12" l="1"/>
  <c r="L799" i="12" s="1"/>
  <c r="K799" i="12" s="1"/>
  <c r="H799" i="12" l="1"/>
  <c r="F800" i="12" s="1"/>
  <c r="P800" i="12"/>
  <c r="W800" i="12" l="1"/>
  <c r="Q800" i="12"/>
  <c r="O800" i="12" s="1"/>
  <c r="N800" i="12" s="1"/>
  <c r="X800" i="12"/>
  <c r="G800" i="12"/>
  <c r="Y800" i="12" l="1"/>
  <c r="V800" i="12"/>
  <c r="AA800" i="12"/>
  <c r="AB800" i="12" s="1"/>
  <c r="U800" i="12" l="1"/>
  <c r="T800" i="12" s="1"/>
  <c r="AC800" i="12"/>
  <c r="AD800" i="12" s="1"/>
  <c r="Z800" i="12"/>
  <c r="S800" i="12" l="1"/>
  <c r="AE800" i="12"/>
  <c r="M800" i="12" l="1"/>
  <c r="L800" i="12" s="1"/>
  <c r="K800" i="12" s="1"/>
  <c r="P801" i="12" l="1"/>
  <c r="H800" i="12"/>
  <c r="F801" i="12" s="1"/>
  <c r="X801" i="12" l="1"/>
  <c r="Q801" i="12"/>
  <c r="O801" i="12" s="1"/>
  <c r="N801" i="12" s="1"/>
  <c r="G801" i="12"/>
  <c r="W801" i="12"/>
  <c r="V801" i="12" l="1"/>
  <c r="Y801" i="12"/>
  <c r="AA801" i="12"/>
  <c r="AB801" i="12" s="1"/>
  <c r="Z801" i="12" l="1"/>
  <c r="AC801" i="12"/>
  <c r="AD801" i="12" s="1"/>
  <c r="U801" i="12"/>
  <c r="T801" i="12" s="1"/>
  <c r="S801" i="12" l="1"/>
  <c r="AE801" i="12"/>
  <c r="M801" i="12" l="1"/>
  <c r="L801" i="12" s="1"/>
  <c r="K801" i="12" s="1"/>
  <c r="H801" i="12" l="1"/>
  <c r="F802" i="12" s="1"/>
  <c r="P802" i="12"/>
  <c r="X802" i="12" l="1"/>
  <c r="W802" i="12"/>
  <c r="G802" i="12"/>
  <c r="Q802" i="12"/>
  <c r="O802" i="12" s="1"/>
  <c r="N802" i="12" s="1"/>
  <c r="V802" i="12" l="1"/>
  <c r="AA802" i="12"/>
  <c r="AB802" i="12" s="1"/>
  <c r="Y802" i="12"/>
  <c r="AC802" i="12" l="1"/>
  <c r="AD802" i="12" s="1"/>
  <c r="Z802" i="12"/>
  <c r="U802" i="12"/>
  <c r="T802" i="12" s="1"/>
  <c r="S802" i="12" l="1"/>
  <c r="AE802" i="12"/>
  <c r="M802" i="12" l="1"/>
  <c r="L802" i="12" s="1"/>
  <c r="K802" i="12" s="1"/>
  <c r="H802" i="12" l="1"/>
  <c r="F803" i="12" s="1"/>
  <c r="P803" i="12"/>
  <c r="W803" i="12" l="1"/>
  <c r="Q803" i="12"/>
  <c r="O803" i="12" s="1"/>
  <c r="N803" i="12" s="1"/>
  <c r="X803" i="12"/>
  <c r="G803" i="12"/>
  <c r="AA803" i="12" l="1"/>
  <c r="AB803" i="12" s="1"/>
  <c r="Y803" i="12"/>
  <c r="V803" i="12"/>
  <c r="U803" i="12" l="1"/>
  <c r="T803" i="12" s="1"/>
  <c r="AC803" i="12"/>
  <c r="AD803" i="12" s="1"/>
  <c r="Z803" i="12"/>
  <c r="S803" i="12" l="1"/>
  <c r="AE803" i="12"/>
  <c r="M803" i="12" l="1"/>
  <c r="L803" i="12" s="1"/>
  <c r="K803" i="12" s="1"/>
  <c r="P804" i="12" l="1"/>
  <c r="H803" i="12"/>
  <c r="F804" i="12" s="1"/>
  <c r="W804" i="12" l="1"/>
  <c r="G804" i="12"/>
  <c r="Q804" i="12"/>
  <c r="O804" i="12" s="1"/>
  <c r="N804" i="12" s="1"/>
  <c r="X804" i="12"/>
  <c r="AA804" i="12" l="1"/>
  <c r="AB804" i="12" s="1"/>
  <c r="Y804" i="12"/>
  <c r="V804" i="12"/>
  <c r="U804" i="12" l="1"/>
  <c r="T804" i="12" s="1"/>
  <c r="Z804" i="12"/>
  <c r="AC804" i="12"/>
  <c r="AD804" i="12" s="1"/>
  <c r="S804" i="12" l="1"/>
  <c r="AE804" i="12"/>
  <c r="M804" i="12" l="1"/>
  <c r="L804" i="12" s="1"/>
  <c r="K804" i="12" s="1"/>
  <c r="P805" i="12" l="1"/>
  <c r="H804" i="12"/>
  <c r="F805" i="12" s="1"/>
  <c r="X805" i="12" l="1"/>
  <c r="G805" i="12"/>
  <c r="Q805" i="12"/>
  <c r="O805" i="12" s="1"/>
  <c r="N805" i="12" s="1"/>
  <c r="W805" i="12"/>
  <c r="Y805" i="12" l="1"/>
  <c r="AA805" i="12"/>
  <c r="AB805" i="12" s="1"/>
  <c r="V805" i="12"/>
  <c r="U805" i="12" l="1"/>
  <c r="T805" i="12" s="1"/>
  <c r="AC805" i="12"/>
  <c r="AD805" i="12" s="1"/>
  <c r="Z805" i="12"/>
  <c r="S805" i="12" l="1"/>
  <c r="AE805" i="12"/>
  <c r="M805" i="12" l="1"/>
  <c r="L805" i="12" s="1"/>
  <c r="K805" i="12" s="1"/>
  <c r="H805" i="12" l="1"/>
  <c r="F806" i="12" s="1"/>
  <c r="P806" i="12"/>
  <c r="X806" i="12" l="1"/>
  <c r="Q806" i="12"/>
  <c r="O806" i="12" s="1"/>
  <c r="N806" i="12" s="1"/>
  <c r="W806" i="12"/>
  <c r="G806" i="12"/>
  <c r="AA806" i="12" l="1"/>
  <c r="AB806" i="12" s="1"/>
  <c r="Y806" i="12"/>
  <c r="V806" i="12"/>
  <c r="U806" i="12" l="1"/>
  <c r="T806" i="12" s="1"/>
  <c r="AC806" i="12"/>
  <c r="AD806" i="12" s="1"/>
  <c r="Z806" i="12"/>
  <c r="S806" i="12" l="1"/>
  <c r="AE806" i="12"/>
  <c r="M806" i="12" l="1"/>
  <c r="L806" i="12" s="1"/>
  <c r="K806" i="12" s="1"/>
  <c r="P807" i="12" l="1"/>
  <c r="H806" i="12"/>
  <c r="F807" i="12" s="1"/>
  <c r="X807" i="12" l="1"/>
  <c r="Q807" i="12"/>
  <c r="O807" i="12" s="1"/>
  <c r="N807" i="12" s="1"/>
  <c r="G807" i="12"/>
  <c r="W807" i="12"/>
  <c r="AA807" i="12" l="1"/>
  <c r="AB807" i="12" s="1"/>
  <c r="Y807" i="12"/>
  <c r="V807" i="12"/>
  <c r="U807" i="12" l="1"/>
  <c r="T807" i="12" s="1"/>
  <c r="Z807" i="12"/>
  <c r="AC807" i="12"/>
  <c r="AD807" i="12" s="1"/>
  <c r="S807" i="12" l="1"/>
  <c r="AE807" i="12"/>
  <c r="M807" i="12" l="1"/>
  <c r="L807" i="12" s="1"/>
  <c r="K807" i="12" s="1"/>
  <c r="H807" i="12" l="1"/>
  <c r="F808" i="12" s="1"/>
  <c r="P808" i="12"/>
  <c r="G808" i="12" l="1"/>
  <c r="Q808" i="12"/>
  <c r="O808" i="12" s="1"/>
  <c r="N808" i="12" s="1"/>
  <c r="X808" i="12"/>
  <c r="W808" i="12"/>
  <c r="Y808" i="12" l="1"/>
  <c r="AA808" i="12"/>
  <c r="AB808" i="12" s="1"/>
  <c r="V808" i="12"/>
  <c r="U808" i="12" l="1"/>
  <c r="T808" i="12" s="1"/>
  <c r="AC808" i="12"/>
  <c r="AD808" i="12" s="1"/>
  <c r="Z808" i="12"/>
  <c r="S808" i="12" l="1"/>
  <c r="AE808" i="12"/>
  <c r="M808" i="12" l="1"/>
  <c r="L808" i="12" s="1"/>
  <c r="K808" i="12" s="1"/>
  <c r="P809" i="12" l="1"/>
  <c r="H808" i="12"/>
  <c r="F809" i="12" s="1"/>
  <c r="X809" i="12" l="1"/>
  <c r="Q809" i="12"/>
  <c r="O809" i="12" s="1"/>
  <c r="N809" i="12" s="1"/>
  <c r="W809" i="12"/>
  <c r="G809" i="12"/>
  <c r="Y809" i="12" l="1"/>
  <c r="V809" i="12"/>
  <c r="AA809" i="12"/>
  <c r="AB809" i="12" s="1"/>
  <c r="AC809" i="12" l="1"/>
  <c r="AD809" i="12" s="1"/>
  <c r="Z809" i="12"/>
  <c r="U809" i="12"/>
  <c r="T809" i="12" s="1"/>
  <c r="S809" i="12" s="1"/>
  <c r="AE809" i="12" l="1"/>
  <c r="M809" i="12" l="1"/>
  <c r="L809" i="12" s="1"/>
  <c r="K809" i="12" s="1"/>
  <c r="H809" i="12" l="1"/>
  <c r="F810" i="12" s="1"/>
  <c r="P810" i="12"/>
  <c r="X810" i="12" l="1"/>
  <c r="G810" i="12"/>
  <c r="Q810" i="12"/>
  <c r="O810" i="12" s="1"/>
  <c r="N810" i="12" s="1"/>
  <c r="W810" i="12"/>
  <c r="Y810" i="12" l="1"/>
  <c r="V810" i="12"/>
  <c r="AA810" i="12"/>
  <c r="AB810" i="12" s="1"/>
  <c r="U810" i="12" l="1"/>
  <c r="T810" i="12" s="1"/>
  <c r="Z810" i="12"/>
  <c r="AC810" i="12"/>
  <c r="AD810" i="12" s="1"/>
  <c r="S810" i="12" l="1"/>
  <c r="AE810" i="12"/>
  <c r="M810" i="12" l="1"/>
  <c r="L810" i="12" s="1"/>
  <c r="K810" i="12" s="1"/>
  <c r="P811" i="12" l="1"/>
  <c r="H810" i="12"/>
  <c r="F811" i="12" s="1"/>
  <c r="Q811" i="12" l="1"/>
  <c r="O811" i="12" s="1"/>
  <c r="N811" i="12" s="1"/>
  <c r="W811" i="12"/>
  <c r="G811" i="12"/>
  <c r="X811" i="12"/>
  <c r="Y811" i="12" l="1"/>
  <c r="AA811" i="12"/>
  <c r="AB811" i="12" s="1"/>
  <c r="V811" i="12"/>
  <c r="U811" i="12" l="1"/>
  <c r="T811" i="12" s="1"/>
  <c r="Z811" i="12"/>
  <c r="AC811" i="12"/>
  <c r="AD811" i="12" s="1"/>
  <c r="S811" i="12" l="1"/>
  <c r="AE811" i="12"/>
  <c r="M811" i="12" l="1"/>
  <c r="L811" i="12" s="1"/>
  <c r="K811" i="12" s="1"/>
  <c r="H811" i="12" l="1"/>
  <c r="F812" i="12" s="1"/>
  <c r="P812" i="12"/>
  <c r="W812" i="12" l="1"/>
  <c r="X812" i="12"/>
  <c r="Q812" i="12"/>
  <c r="O812" i="12" s="1"/>
  <c r="N812" i="12" s="1"/>
  <c r="G812" i="12"/>
  <c r="AA812" i="12" l="1"/>
  <c r="AB812" i="12" s="1"/>
  <c r="V812" i="12"/>
  <c r="Y812" i="12"/>
  <c r="Z812" i="12" l="1"/>
  <c r="AC812" i="12"/>
  <c r="AD812" i="12" s="1"/>
  <c r="U812" i="12"/>
  <c r="T812" i="12" s="1"/>
  <c r="S812" i="12" l="1"/>
  <c r="AE812" i="12"/>
  <c r="M812" i="12" l="1"/>
  <c r="L812" i="12" s="1"/>
  <c r="K812" i="12" s="1"/>
  <c r="P813" i="12" l="1"/>
  <c r="H812" i="12"/>
  <c r="F813" i="12" s="1"/>
  <c r="Q813" i="12" l="1"/>
  <c r="O813" i="12" s="1"/>
  <c r="N813" i="12" s="1"/>
  <c r="W813" i="12"/>
  <c r="X813" i="12"/>
  <c r="G813" i="12"/>
  <c r="AA813" i="12" l="1"/>
  <c r="AB813" i="12" s="1"/>
  <c r="Y813" i="12"/>
  <c r="V813" i="12"/>
  <c r="AC813" i="12" l="1"/>
  <c r="AD813" i="12" s="1"/>
  <c r="Z813" i="12"/>
  <c r="U813" i="12"/>
  <c r="T813" i="12" s="1"/>
  <c r="S813" i="12" s="1"/>
  <c r="AE813" i="12" l="1"/>
  <c r="M813" i="12" l="1"/>
  <c r="L813" i="12" s="1"/>
  <c r="K813" i="12" s="1"/>
  <c r="P814" i="12" l="1"/>
  <c r="H813" i="12"/>
  <c r="F814" i="12" s="1"/>
  <c r="G814" i="12" l="1"/>
  <c r="W814" i="12"/>
  <c r="Q814" i="12"/>
  <c r="O814" i="12" s="1"/>
  <c r="N814" i="12" s="1"/>
  <c r="X814" i="12"/>
  <c r="AA814" i="12" l="1"/>
  <c r="AB814" i="12" s="1"/>
  <c r="V814" i="12"/>
  <c r="Y814" i="12"/>
  <c r="Z814" i="12" l="1"/>
  <c r="AC814" i="12"/>
  <c r="AD814" i="12" s="1"/>
  <c r="U814" i="12"/>
  <c r="T814" i="12" s="1"/>
  <c r="S814" i="12" l="1"/>
  <c r="AE814" i="12"/>
  <c r="M814" i="12" l="1"/>
  <c r="L814" i="12" s="1"/>
  <c r="K814" i="12" s="1"/>
  <c r="H814" i="12" l="1"/>
  <c r="F815" i="12" s="1"/>
  <c r="P815" i="12"/>
  <c r="W815" i="12" l="1"/>
  <c r="X815" i="12"/>
  <c r="Q815" i="12"/>
  <c r="O815" i="12" s="1"/>
  <c r="N815" i="12" s="1"/>
  <c r="G815" i="12"/>
  <c r="V815" i="12" l="1"/>
  <c r="Y815" i="12"/>
  <c r="AA815" i="12"/>
  <c r="AB815" i="12" s="1"/>
  <c r="U815" i="12" l="1"/>
  <c r="T815" i="12" s="1"/>
  <c r="Z815" i="12"/>
  <c r="AC815" i="12"/>
  <c r="AD815" i="12" s="1"/>
  <c r="S815" i="12" l="1"/>
  <c r="AE815" i="12"/>
  <c r="M815" i="12" l="1"/>
  <c r="L815" i="12" s="1"/>
  <c r="K815" i="12" s="1"/>
  <c r="H815" i="12" l="1"/>
  <c r="F816" i="12" s="1"/>
  <c r="P816" i="12"/>
  <c r="Q816" i="12" l="1"/>
  <c r="O816" i="12" s="1"/>
  <c r="N816" i="12" s="1"/>
  <c r="W816" i="12"/>
  <c r="X816" i="12"/>
  <c r="G816" i="12"/>
  <c r="V816" i="12" l="1"/>
  <c r="Y816" i="12"/>
  <c r="AA816" i="12"/>
  <c r="AB816" i="12" s="1"/>
  <c r="Z816" i="12" l="1"/>
  <c r="AC816" i="12"/>
  <c r="AD816" i="12" s="1"/>
  <c r="U816" i="12"/>
  <c r="T816" i="12" s="1"/>
  <c r="S816" i="12" l="1"/>
  <c r="AE816" i="12"/>
  <c r="M816" i="12" l="1"/>
  <c r="L816" i="12" s="1"/>
  <c r="K816" i="12" s="1"/>
  <c r="P817" i="12" l="1"/>
  <c r="H816" i="12"/>
  <c r="F817" i="12" s="1"/>
  <c r="G817" i="12" l="1"/>
  <c r="W817" i="12"/>
  <c r="Q817" i="12"/>
  <c r="O817" i="12" s="1"/>
  <c r="N817" i="12" s="1"/>
  <c r="X817" i="12"/>
  <c r="AA817" i="12" l="1"/>
  <c r="AB817" i="12" s="1"/>
  <c r="Y817" i="12"/>
  <c r="V817" i="12"/>
  <c r="U817" i="12" l="1"/>
  <c r="T817" i="12" s="1"/>
  <c r="AC817" i="12"/>
  <c r="AD817" i="12" s="1"/>
  <c r="Z817" i="12"/>
  <c r="S817" i="12" l="1"/>
  <c r="AE817" i="12"/>
  <c r="M817" i="12" l="1"/>
  <c r="L817" i="12" s="1"/>
  <c r="K817" i="12" s="1"/>
  <c r="P818" i="12" l="1"/>
  <c r="H817" i="12"/>
  <c r="F818" i="12" s="1"/>
  <c r="Q818" i="12" l="1"/>
  <c r="O818" i="12" s="1"/>
  <c r="N818" i="12" s="1"/>
  <c r="G818" i="12"/>
  <c r="W818" i="12"/>
  <c r="X818" i="12"/>
  <c r="AA818" i="12" l="1"/>
  <c r="AB818" i="12" s="1"/>
  <c r="Y818" i="12"/>
  <c r="V818" i="12"/>
  <c r="U818" i="12" l="1"/>
  <c r="T818" i="12" s="1"/>
  <c r="Z818" i="12"/>
  <c r="AC818" i="12"/>
  <c r="AD818" i="12" s="1"/>
  <c r="S818" i="12" l="1"/>
  <c r="AE818" i="12"/>
  <c r="M818" i="12" l="1"/>
  <c r="L818" i="12" s="1"/>
  <c r="K818" i="12" s="1"/>
  <c r="P819" i="12" l="1"/>
  <c r="H818" i="12"/>
  <c r="F819" i="12" s="1"/>
  <c r="G819" i="12" l="1"/>
  <c r="W819" i="12"/>
  <c r="X819" i="12"/>
  <c r="Q819" i="12"/>
  <c r="O819" i="12" s="1"/>
  <c r="N819" i="12" s="1"/>
  <c r="Y819" i="12" l="1"/>
  <c r="AA819" i="12"/>
  <c r="AB819" i="12" s="1"/>
  <c r="V819" i="12"/>
  <c r="U819" i="12" l="1"/>
  <c r="T819" i="12" s="1"/>
  <c r="Z819" i="12"/>
  <c r="AC819" i="12"/>
  <c r="AD819" i="12" s="1"/>
  <c r="S819" i="12" l="1"/>
  <c r="AE819" i="12"/>
  <c r="M819" i="12" l="1"/>
  <c r="L819" i="12" s="1"/>
  <c r="K819" i="12" s="1"/>
  <c r="P820" i="12" l="1"/>
  <c r="H819" i="12"/>
  <c r="F820" i="12" s="1"/>
  <c r="W820" i="12" l="1"/>
  <c r="G820" i="12"/>
  <c r="Q820" i="12"/>
  <c r="O820" i="12" s="1"/>
  <c r="N820" i="12" s="1"/>
  <c r="X820" i="12"/>
  <c r="Y820" i="12" l="1"/>
  <c r="V820" i="12"/>
  <c r="AA820" i="12"/>
  <c r="AB820" i="12" s="1"/>
  <c r="U820" i="12" l="1"/>
  <c r="T820" i="12" s="1"/>
  <c r="AC820" i="12"/>
  <c r="AD820" i="12" s="1"/>
  <c r="Z820" i="12"/>
  <c r="S820" i="12" l="1"/>
  <c r="AE820" i="12"/>
  <c r="M820" i="12" l="1"/>
  <c r="L820" i="12" s="1"/>
  <c r="K820" i="12" s="1"/>
  <c r="H820" i="12" l="1"/>
  <c r="F821" i="12" s="1"/>
  <c r="P821" i="12"/>
  <c r="X821" i="12" l="1"/>
  <c r="G821" i="12"/>
  <c r="Q821" i="12"/>
  <c r="O821" i="12" s="1"/>
  <c r="N821" i="12" s="1"/>
  <c r="W821" i="12"/>
  <c r="V821" i="12" l="1"/>
  <c r="AA821" i="12"/>
  <c r="AB821" i="12" s="1"/>
  <c r="Y821" i="12"/>
  <c r="Z821" i="12" l="1"/>
  <c r="AC821" i="12"/>
  <c r="AD821" i="12" s="1"/>
  <c r="U821" i="12"/>
  <c r="T821" i="12" s="1"/>
  <c r="S821" i="12" s="1"/>
  <c r="AE821" i="12" l="1"/>
  <c r="M821" i="12" l="1"/>
  <c r="L821" i="12" s="1"/>
  <c r="K821" i="12" s="1"/>
  <c r="H821" i="12" l="1"/>
  <c r="F822" i="12" s="1"/>
  <c r="P822" i="12"/>
  <c r="X822" i="12" l="1"/>
  <c r="G822" i="12"/>
  <c r="W822" i="12"/>
  <c r="Q822" i="12"/>
  <c r="O822" i="12" s="1"/>
  <c r="N822" i="12" s="1"/>
  <c r="Y822" i="12" l="1"/>
  <c r="AA822" i="12"/>
  <c r="AB822" i="12" s="1"/>
  <c r="V822" i="12"/>
  <c r="U822" i="12" l="1"/>
  <c r="T822" i="12" s="1"/>
  <c r="AC822" i="12"/>
  <c r="AD822" i="12" s="1"/>
  <c r="Z822" i="12"/>
  <c r="S822" i="12" l="1"/>
  <c r="AE822" i="12"/>
  <c r="M822" i="12" l="1"/>
  <c r="L822" i="12" s="1"/>
  <c r="K822" i="12" s="1"/>
  <c r="H822" i="12" l="1"/>
  <c r="F823" i="12" s="1"/>
  <c r="P823" i="12"/>
  <c r="G823" i="12" l="1"/>
  <c r="Q823" i="12"/>
  <c r="O823" i="12" s="1"/>
  <c r="N823" i="12" s="1"/>
  <c r="X823" i="12"/>
  <c r="W823" i="12"/>
  <c r="V823" i="12" l="1"/>
  <c r="AA823" i="12"/>
  <c r="AB823" i="12" s="1"/>
  <c r="Y823" i="12"/>
  <c r="Z823" i="12" l="1"/>
  <c r="AC823" i="12"/>
  <c r="AD823" i="12" s="1"/>
  <c r="U823" i="12"/>
  <c r="T823" i="12" s="1"/>
  <c r="S823" i="12" s="1"/>
  <c r="AE823" i="12" l="1"/>
  <c r="M823" i="12" l="1"/>
  <c r="L823" i="12" s="1"/>
  <c r="K823" i="12" s="1"/>
  <c r="H823" i="12" l="1"/>
  <c r="F824" i="12" s="1"/>
  <c r="P824" i="12"/>
  <c r="W824" i="12" l="1"/>
  <c r="G824" i="12"/>
  <c r="Q824" i="12"/>
  <c r="O824" i="12" s="1"/>
  <c r="N824" i="12" s="1"/>
  <c r="X824" i="12"/>
  <c r="V824" i="12" l="1"/>
  <c r="Y824" i="12"/>
  <c r="AA824" i="12"/>
  <c r="AB824" i="12" s="1"/>
  <c r="AC824" i="12" l="1"/>
  <c r="AD824" i="12" s="1"/>
  <c r="Z824" i="12"/>
  <c r="U824" i="12"/>
  <c r="T824" i="12" s="1"/>
  <c r="S824" i="12" s="1"/>
  <c r="AE824" i="12" l="1"/>
  <c r="M824" i="12" l="1"/>
  <c r="L824" i="12" s="1"/>
  <c r="K824" i="12" s="1"/>
  <c r="P825" i="12" l="1"/>
  <c r="H824" i="12"/>
  <c r="F825" i="12" s="1"/>
  <c r="X825" i="12" l="1"/>
  <c r="G825" i="12"/>
  <c r="W825" i="12"/>
  <c r="Q825" i="12"/>
  <c r="O825" i="12" s="1"/>
  <c r="N825" i="12" s="1"/>
  <c r="Y825" i="12" l="1"/>
  <c r="AA825" i="12"/>
  <c r="AB825" i="12" s="1"/>
  <c r="V825" i="12"/>
  <c r="U825" i="12" l="1"/>
  <c r="T825" i="12" s="1"/>
  <c r="Z825" i="12"/>
  <c r="AC825" i="12"/>
  <c r="AD825" i="12" s="1"/>
  <c r="S825" i="12" l="1"/>
  <c r="AE825" i="12"/>
  <c r="M825" i="12" l="1"/>
  <c r="L825" i="12" s="1"/>
  <c r="K825" i="12" s="1"/>
  <c r="P826" i="12" l="1"/>
  <c r="H825" i="12"/>
  <c r="F826" i="12" s="1"/>
  <c r="G826" i="12" l="1"/>
  <c r="W826" i="12"/>
  <c r="X826" i="12"/>
  <c r="Q826" i="12"/>
  <c r="O826" i="12" s="1"/>
  <c r="N826" i="12" s="1"/>
  <c r="AA826" i="12" l="1"/>
  <c r="AB826" i="12" s="1"/>
  <c r="Y826" i="12"/>
  <c r="V826" i="12"/>
  <c r="U826" i="12" l="1"/>
  <c r="T826" i="12" s="1"/>
  <c r="Z826" i="12"/>
  <c r="AC826" i="12"/>
  <c r="AD826" i="12" s="1"/>
  <c r="S826" i="12" l="1"/>
  <c r="AE826" i="12"/>
  <c r="M826" i="12" l="1"/>
  <c r="L826" i="12" s="1"/>
  <c r="K826" i="12" s="1"/>
  <c r="P827" i="12" l="1"/>
  <c r="H826" i="12"/>
  <c r="F827" i="12" s="1"/>
  <c r="W827" i="12" l="1"/>
  <c r="Q827" i="12"/>
  <c r="O827" i="12" s="1"/>
  <c r="N827" i="12" s="1"/>
  <c r="G827" i="12"/>
  <c r="X827" i="12"/>
  <c r="AA827" i="12" l="1"/>
  <c r="AB827" i="12" s="1"/>
  <c r="Y827" i="12"/>
  <c r="V827" i="12"/>
  <c r="U827" i="12" l="1"/>
  <c r="T827" i="12" s="1"/>
  <c r="Z827" i="12"/>
  <c r="AC827" i="12"/>
  <c r="AD827" i="12" s="1"/>
  <c r="S827" i="12" l="1"/>
  <c r="AE827" i="12"/>
  <c r="M827" i="12" l="1"/>
  <c r="L827" i="12" s="1"/>
  <c r="K827" i="12" s="1"/>
  <c r="H827" i="12" l="1"/>
  <c r="F828" i="12" s="1"/>
  <c r="P828" i="12"/>
  <c r="W828" i="12" l="1"/>
  <c r="Q828" i="12"/>
  <c r="O828" i="12" s="1"/>
  <c r="N828" i="12" s="1"/>
  <c r="X828" i="12"/>
  <c r="G828" i="12"/>
  <c r="AA828" i="12" l="1"/>
  <c r="AB828" i="12" s="1"/>
  <c r="V828" i="12"/>
  <c r="Y828" i="12"/>
  <c r="Z828" i="12" l="1"/>
  <c r="AC828" i="12"/>
  <c r="AD828" i="12" s="1"/>
  <c r="U828" i="12"/>
  <c r="T828" i="12" s="1"/>
  <c r="S828" i="12" s="1"/>
  <c r="AE828" i="12" l="1"/>
  <c r="M828" i="12" l="1"/>
  <c r="L828" i="12" s="1"/>
  <c r="K828" i="12" s="1"/>
  <c r="H828" i="12" l="1"/>
  <c r="F829" i="12" s="1"/>
  <c r="P829" i="12"/>
  <c r="X829" i="12" l="1"/>
  <c r="Q829" i="12"/>
  <c r="O829" i="12" s="1"/>
  <c r="N829" i="12" s="1"/>
  <c r="W829" i="12"/>
  <c r="G829" i="12"/>
  <c r="Y829" i="12" l="1"/>
  <c r="AA829" i="12"/>
  <c r="AB829" i="12" s="1"/>
  <c r="V829" i="12"/>
  <c r="U829" i="12" l="1"/>
  <c r="T829" i="12" s="1"/>
  <c r="Z829" i="12"/>
  <c r="AC829" i="12"/>
  <c r="AD829" i="12" s="1"/>
  <c r="S829" i="12" l="1"/>
  <c r="AE829" i="12"/>
  <c r="M829" i="12" l="1"/>
  <c r="L829" i="12" s="1"/>
  <c r="K829" i="12" s="1"/>
  <c r="H829" i="12" l="1"/>
  <c r="F830" i="12" s="1"/>
  <c r="P830" i="12"/>
  <c r="X830" i="12" l="1"/>
  <c r="G830" i="12"/>
  <c r="W830" i="12"/>
  <c r="Q830" i="12"/>
  <c r="O830" i="12" s="1"/>
  <c r="N830" i="12" s="1"/>
  <c r="V830" i="12" l="1"/>
  <c r="AA830" i="12"/>
  <c r="AB830" i="12" s="1"/>
  <c r="Y830" i="12"/>
  <c r="AC830" i="12" l="1"/>
  <c r="AD830" i="12" s="1"/>
  <c r="Z830" i="12"/>
  <c r="U830" i="12"/>
  <c r="T830" i="12" s="1"/>
  <c r="S830" i="12" s="1"/>
  <c r="AE830" i="12" l="1"/>
  <c r="M830" i="12" l="1"/>
  <c r="L830" i="12" s="1"/>
  <c r="K830" i="12" s="1"/>
  <c r="H830" i="12" l="1"/>
  <c r="F831" i="12" s="1"/>
  <c r="P831" i="12"/>
  <c r="W831" i="12" l="1"/>
  <c r="Q831" i="12"/>
  <c r="O831" i="12" s="1"/>
  <c r="N831" i="12" s="1"/>
  <c r="G831" i="12"/>
  <c r="X831" i="12"/>
  <c r="V831" i="12" l="1"/>
  <c r="AA831" i="12"/>
  <c r="AB831" i="12" s="1"/>
  <c r="Y831" i="12"/>
  <c r="AC831" i="12" l="1"/>
  <c r="AD831" i="12" s="1"/>
  <c r="Z831" i="12"/>
  <c r="U831" i="12"/>
  <c r="T831" i="12" s="1"/>
  <c r="S831" i="12" s="1"/>
  <c r="AE831" i="12" l="1"/>
  <c r="M831" i="12" l="1"/>
  <c r="L831" i="12" s="1"/>
  <c r="K831" i="12" s="1"/>
  <c r="H831" i="12" l="1"/>
  <c r="F832" i="12" s="1"/>
  <c r="P832" i="12"/>
  <c r="W832" i="12" l="1"/>
  <c r="X832" i="12"/>
  <c r="Q832" i="12"/>
  <c r="O832" i="12" s="1"/>
  <c r="N832" i="12" s="1"/>
  <c r="G832" i="12"/>
  <c r="V832" i="12" l="1"/>
  <c r="AA832" i="12"/>
  <c r="AB832" i="12" s="1"/>
  <c r="Y832" i="12"/>
  <c r="Z832" i="12" l="1"/>
  <c r="AC832" i="12"/>
  <c r="AD832" i="12" s="1"/>
  <c r="U832" i="12"/>
  <c r="T832" i="12" s="1"/>
  <c r="S832" i="12" s="1"/>
  <c r="AE832" i="12" l="1"/>
  <c r="M832" i="12" l="1"/>
  <c r="L832" i="12" s="1"/>
  <c r="K832" i="12" s="1"/>
  <c r="P833" i="12" l="1"/>
  <c r="H832" i="12"/>
  <c r="F833" i="12" s="1"/>
  <c r="Q833" i="12" l="1"/>
  <c r="O833" i="12" s="1"/>
  <c r="N833" i="12" s="1"/>
  <c r="G833" i="12"/>
  <c r="W833" i="12"/>
  <c r="X833" i="12"/>
  <c r="Y833" i="12" l="1"/>
  <c r="AA833" i="12"/>
  <c r="AB833" i="12" s="1"/>
  <c r="V833" i="12"/>
  <c r="U833" i="12" l="1"/>
  <c r="T833" i="12" s="1"/>
  <c r="Z833" i="12"/>
  <c r="AC833" i="12"/>
  <c r="AD833" i="12" s="1"/>
  <c r="S833" i="12" l="1"/>
  <c r="AE833" i="12"/>
  <c r="M833" i="12" l="1"/>
  <c r="L833" i="12" s="1"/>
  <c r="K833" i="12" s="1"/>
  <c r="H833" i="12" l="1"/>
  <c r="F834" i="12" s="1"/>
  <c r="P834" i="12"/>
  <c r="W834" i="12" l="1"/>
  <c r="G834" i="12"/>
  <c r="X834" i="12"/>
  <c r="Q834" i="12"/>
  <c r="O834" i="12" s="1"/>
  <c r="N834" i="12" s="1"/>
  <c r="AA834" i="12" l="1"/>
  <c r="AB834" i="12" s="1"/>
  <c r="V834" i="12"/>
  <c r="Y834" i="12"/>
  <c r="Z834" i="12" l="1"/>
  <c r="AC834" i="12"/>
  <c r="AD834" i="12" s="1"/>
  <c r="U834" i="12"/>
  <c r="T834" i="12" s="1"/>
  <c r="S834" i="12" s="1"/>
  <c r="AE834" i="12" l="1"/>
  <c r="M834" i="12" l="1"/>
  <c r="L834" i="12" s="1"/>
  <c r="K834" i="12" s="1"/>
  <c r="P835" i="12" l="1"/>
  <c r="H834" i="12"/>
  <c r="F835" i="12" s="1"/>
  <c r="Q835" i="12" l="1"/>
  <c r="X835" i="12"/>
  <c r="W835" i="12"/>
  <c r="O835" i="12"/>
  <c r="N835" i="12" s="1"/>
  <c r="G835" i="12"/>
  <c r="V835" i="12" l="1"/>
  <c r="AA835" i="12"/>
  <c r="AB835" i="12" s="1"/>
  <c r="Y835" i="12"/>
  <c r="Z835" i="12" l="1"/>
  <c r="AC835" i="12"/>
  <c r="AD835" i="12" s="1"/>
  <c r="U835" i="12"/>
  <c r="T835" i="12" s="1"/>
  <c r="S835" i="12" s="1"/>
  <c r="AE835" i="12" l="1"/>
  <c r="M835" i="12" l="1"/>
  <c r="L835" i="12" s="1"/>
  <c r="K835" i="12" s="1"/>
  <c r="P836" i="12" l="1"/>
  <c r="H835" i="12"/>
  <c r="F836" i="12" s="1"/>
  <c r="X836" i="12" l="1"/>
  <c r="Q836" i="12"/>
  <c r="W836" i="12"/>
  <c r="G836" i="12"/>
  <c r="O836" i="12"/>
  <c r="N836" i="12" s="1"/>
  <c r="AA836" i="12" l="1"/>
  <c r="AB836" i="12" s="1"/>
  <c r="V836" i="12"/>
  <c r="Y836" i="12"/>
  <c r="AC836" i="12" l="1"/>
  <c r="AD836" i="12" s="1"/>
  <c r="Z836" i="12"/>
  <c r="U836" i="12"/>
  <c r="T836" i="12" s="1"/>
  <c r="S836" i="12" s="1"/>
  <c r="AE836" i="12" l="1"/>
  <c r="M836" i="12" l="1"/>
  <c r="L836" i="12" s="1"/>
  <c r="K836" i="12" s="1"/>
  <c r="H836" i="12" l="1"/>
  <c r="F837" i="12" s="1"/>
  <c r="P837" i="12"/>
  <c r="X837" i="12" l="1"/>
  <c r="Q837" i="12"/>
  <c r="O837" i="12" s="1"/>
  <c r="N837" i="12" s="1"/>
  <c r="W837" i="12"/>
  <c r="G837" i="12"/>
  <c r="Y837" i="12" l="1"/>
  <c r="AA837" i="12"/>
  <c r="AB837" i="12" s="1"/>
  <c r="V837" i="12"/>
  <c r="U837" i="12" l="1"/>
  <c r="T837" i="12" s="1"/>
  <c r="Z837" i="12"/>
  <c r="AC837" i="12"/>
  <c r="AD837" i="12" s="1"/>
  <c r="S837" i="12" l="1"/>
  <c r="AE837" i="12"/>
  <c r="M837" i="12" l="1"/>
  <c r="L837" i="12" s="1"/>
  <c r="K837" i="12" s="1"/>
  <c r="P838" i="12" l="1"/>
  <c r="H837" i="12"/>
  <c r="F838" i="12" s="1"/>
  <c r="X838" i="12" l="1"/>
  <c r="G838" i="12"/>
  <c r="Q838" i="12"/>
  <c r="O838" i="12" s="1"/>
  <c r="N838" i="12" s="1"/>
  <c r="W838" i="12"/>
  <c r="Y838" i="12" l="1"/>
  <c r="AA838" i="12"/>
  <c r="AB838" i="12" s="1"/>
  <c r="V838" i="12"/>
  <c r="U838" i="12" l="1"/>
  <c r="T838" i="12" s="1"/>
  <c r="Z838" i="12"/>
  <c r="AC838" i="12"/>
  <c r="AD838" i="12" s="1"/>
  <c r="S838" i="12" l="1"/>
  <c r="AE838" i="12"/>
  <c r="M838" i="12" l="1"/>
  <c r="L838" i="12" s="1"/>
  <c r="K838" i="12" s="1"/>
  <c r="H838" i="12" l="1"/>
  <c r="F839" i="12" s="1"/>
  <c r="P839" i="12"/>
  <c r="G839" i="12" l="1"/>
  <c r="X839" i="12"/>
  <c r="W839" i="12"/>
  <c r="Q839" i="12"/>
  <c r="O839" i="12" s="1"/>
  <c r="N839" i="12" s="1"/>
  <c r="V839" i="12" l="1"/>
  <c r="Y839" i="12"/>
  <c r="AA839" i="12"/>
  <c r="AB839" i="12" s="1"/>
  <c r="U839" i="12" l="1"/>
  <c r="T839" i="12" s="1"/>
  <c r="AC839" i="12"/>
  <c r="AD839" i="12" s="1"/>
  <c r="Z839" i="12"/>
  <c r="S839" i="12" l="1"/>
  <c r="AE839" i="12"/>
  <c r="M839" i="12" l="1"/>
  <c r="L839" i="12" s="1"/>
  <c r="K839" i="12" s="1"/>
  <c r="P840" i="12" l="1"/>
  <c r="H839" i="12"/>
  <c r="F840" i="12" s="1"/>
  <c r="W840" i="12" l="1"/>
  <c r="X840" i="12"/>
  <c r="G840" i="12"/>
  <c r="Q840" i="12"/>
  <c r="O840" i="12" s="1"/>
  <c r="N840" i="12" s="1"/>
  <c r="Y840" i="12" l="1"/>
  <c r="V840" i="12"/>
  <c r="AA840" i="12"/>
  <c r="AB840" i="12" s="1"/>
  <c r="U840" i="12" l="1"/>
  <c r="T840" i="12" s="1"/>
  <c r="Z840" i="12"/>
  <c r="AC840" i="12"/>
  <c r="AD840" i="12" s="1"/>
  <c r="S840" i="12" l="1"/>
  <c r="AE840" i="12"/>
  <c r="M840" i="12" l="1"/>
  <c r="L840" i="12" s="1"/>
  <c r="K840" i="12" s="1"/>
  <c r="H840" i="12" l="1"/>
  <c r="F841" i="12" s="1"/>
  <c r="P841" i="12"/>
  <c r="G841" i="12" l="1"/>
  <c r="Q841" i="12"/>
  <c r="O841" i="12" s="1"/>
  <c r="N841" i="12" s="1"/>
  <c r="W841" i="12"/>
  <c r="X841" i="12"/>
  <c r="Y841" i="12" l="1"/>
  <c r="V841" i="12"/>
  <c r="AA841" i="12"/>
  <c r="AB841" i="12" s="1"/>
  <c r="U841" i="12" l="1"/>
  <c r="T841" i="12" s="1"/>
  <c r="AC841" i="12"/>
  <c r="AD841" i="12" s="1"/>
  <c r="Z841" i="12"/>
  <c r="S841" i="12" l="1"/>
  <c r="AE841" i="12"/>
  <c r="M841" i="12" l="1"/>
  <c r="L841" i="12" s="1"/>
  <c r="K841" i="12" s="1"/>
  <c r="H841" i="12" l="1"/>
  <c r="F842" i="12" s="1"/>
  <c r="P842" i="12"/>
  <c r="W842" i="12" l="1"/>
  <c r="G842" i="12"/>
  <c r="X842" i="12"/>
  <c r="Q842" i="12"/>
  <c r="O842" i="12" s="1"/>
  <c r="N842" i="12" s="1"/>
  <c r="AA842" i="12" l="1"/>
  <c r="AB842" i="12" s="1"/>
  <c r="V842" i="12"/>
  <c r="Y842" i="12"/>
  <c r="AC842" i="12" l="1"/>
  <c r="AD842" i="12" s="1"/>
  <c r="Z842" i="12"/>
  <c r="U842" i="12"/>
  <c r="T842" i="12" s="1"/>
  <c r="S842" i="12" s="1"/>
  <c r="AE842" i="12" l="1"/>
  <c r="M842" i="12" l="1"/>
  <c r="L842" i="12" s="1"/>
  <c r="K842" i="12" s="1"/>
  <c r="P843" i="12" l="1"/>
  <c r="H842" i="12"/>
  <c r="F843" i="12" s="1"/>
  <c r="G843" i="12" l="1"/>
  <c r="Q843" i="12"/>
  <c r="O843" i="12" s="1"/>
  <c r="N843" i="12" s="1"/>
  <c r="W843" i="12"/>
  <c r="X843" i="12"/>
  <c r="V843" i="12" l="1"/>
  <c r="Y843" i="12"/>
  <c r="AA843" i="12"/>
  <c r="AB843" i="12" s="1"/>
  <c r="Z843" i="12" l="1"/>
  <c r="AC843" i="12"/>
  <c r="AD843" i="12" s="1"/>
  <c r="U843" i="12"/>
  <c r="T843" i="12" s="1"/>
  <c r="S843" i="12" s="1"/>
  <c r="AE843" i="12" l="1"/>
  <c r="M843" i="12" l="1"/>
  <c r="L843" i="12" s="1"/>
  <c r="K843" i="12" s="1"/>
  <c r="P844" i="12" l="1"/>
  <c r="H843" i="12"/>
  <c r="F844" i="12" s="1"/>
  <c r="G844" i="12" l="1"/>
  <c r="X844" i="12"/>
  <c r="Q844" i="12"/>
  <c r="O844" i="12" s="1"/>
  <c r="N844" i="12" s="1"/>
  <c r="W844" i="12"/>
  <c r="AA844" i="12" l="1"/>
  <c r="AB844" i="12" s="1"/>
  <c r="Y844" i="12"/>
  <c r="V844" i="12"/>
  <c r="U844" i="12" l="1"/>
  <c r="T844" i="12" s="1"/>
  <c r="AC844" i="12"/>
  <c r="AD844" i="12" s="1"/>
  <c r="Z844" i="12"/>
  <c r="S844" i="12" l="1"/>
  <c r="AE844" i="12"/>
  <c r="M844" i="12" l="1"/>
  <c r="L844" i="12" s="1"/>
  <c r="K844" i="12" s="1"/>
  <c r="H844" i="12" l="1"/>
  <c r="F845" i="12" s="1"/>
  <c r="P845" i="12"/>
  <c r="X845" i="12" l="1"/>
  <c r="W845" i="12"/>
  <c r="G845" i="12"/>
  <c r="Q845" i="12"/>
  <c r="O845" i="12" s="1"/>
  <c r="N845" i="12" s="1"/>
  <c r="V845" i="12" l="1"/>
  <c r="Y845" i="12"/>
  <c r="AA845" i="12"/>
  <c r="AB845" i="12" s="1"/>
  <c r="Z845" i="12" l="1"/>
  <c r="AC845" i="12"/>
  <c r="AD845" i="12" s="1"/>
  <c r="U845" i="12"/>
  <c r="T845" i="12" s="1"/>
  <c r="S845" i="12" s="1"/>
  <c r="AE845" i="12" l="1"/>
  <c r="M845" i="12" l="1"/>
  <c r="L845" i="12" s="1"/>
  <c r="K845" i="12" s="1"/>
  <c r="P846" i="12" l="1"/>
  <c r="H845" i="12"/>
  <c r="F846" i="12" s="1"/>
  <c r="X846" i="12" l="1"/>
  <c r="Q846" i="12"/>
  <c r="O846" i="12" s="1"/>
  <c r="N846" i="12" s="1"/>
  <c r="W846" i="12"/>
  <c r="G846" i="12"/>
  <c r="V846" i="12" l="1"/>
  <c r="Y846" i="12"/>
  <c r="AA846" i="12"/>
  <c r="AB846" i="12" s="1"/>
  <c r="U846" i="12" l="1"/>
  <c r="T846" i="12" s="1"/>
  <c r="Z846" i="12"/>
  <c r="AC846" i="12"/>
  <c r="AD846" i="12" s="1"/>
  <c r="S846" i="12" l="1"/>
  <c r="AE846" i="12"/>
  <c r="M846" i="12" l="1"/>
  <c r="L846" i="12" s="1"/>
  <c r="K846" i="12" s="1"/>
  <c r="P847" i="12" l="1"/>
  <c r="H846" i="12"/>
  <c r="F847" i="12" s="1"/>
  <c r="X847" i="12" l="1"/>
  <c r="Q847" i="12"/>
  <c r="O847" i="12" s="1"/>
  <c r="N847" i="12" s="1"/>
  <c r="G847" i="12"/>
  <c r="W847" i="12"/>
  <c r="AA847" i="12" l="1"/>
  <c r="AB847" i="12" s="1"/>
  <c r="V847" i="12"/>
  <c r="Y847" i="12"/>
  <c r="AC847" i="12" l="1"/>
  <c r="AD847" i="12" s="1"/>
  <c r="Z847" i="12"/>
  <c r="U847" i="12"/>
  <c r="T847" i="12" s="1"/>
  <c r="S847" i="12" s="1"/>
  <c r="AE847" i="12" l="1"/>
  <c r="M847" i="12" l="1"/>
  <c r="L847" i="12" s="1"/>
  <c r="K847" i="12" s="1"/>
  <c r="H847" i="12" l="1"/>
  <c r="F848" i="12" s="1"/>
  <c r="P848" i="12"/>
  <c r="Q848" i="12" l="1"/>
  <c r="O848" i="12" s="1"/>
  <c r="N848" i="12" s="1"/>
  <c r="W848" i="12"/>
  <c r="G848" i="12"/>
  <c r="X848" i="12"/>
  <c r="Y848" i="12" l="1"/>
  <c r="AA848" i="12"/>
  <c r="AB848" i="12" s="1"/>
  <c r="V848" i="12"/>
  <c r="U848" i="12" l="1"/>
  <c r="T848" i="12" s="1"/>
  <c r="AC848" i="12"/>
  <c r="AD848" i="12" s="1"/>
  <c r="Z848" i="12"/>
  <c r="S848" i="12" l="1"/>
  <c r="AE848" i="12"/>
  <c r="M848" i="12" l="1"/>
  <c r="L848" i="12" s="1"/>
  <c r="K848" i="12" s="1"/>
  <c r="P849" i="12" l="1"/>
  <c r="H848" i="12"/>
  <c r="F849" i="12" s="1"/>
  <c r="G849" i="12" l="1"/>
  <c r="Q849" i="12"/>
  <c r="O849" i="12" s="1"/>
  <c r="N849" i="12" s="1"/>
  <c r="W849" i="12"/>
  <c r="X849" i="12"/>
  <c r="V849" i="12" l="1"/>
  <c r="AA849" i="12"/>
  <c r="AB849" i="12" s="1"/>
  <c r="Y849" i="12"/>
  <c r="Z849" i="12" l="1"/>
  <c r="AC849" i="12"/>
  <c r="AD849" i="12" s="1"/>
  <c r="U849" i="12"/>
  <c r="T849" i="12" s="1"/>
  <c r="S849" i="12" s="1"/>
  <c r="AE849" i="12" l="1"/>
  <c r="M849" i="12" l="1"/>
  <c r="L849" i="12" s="1"/>
  <c r="K849" i="12" s="1"/>
  <c r="P850" i="12" l="1"/>
  <c r="H849" i="12"/>
  <c r="F850" i="12" s="1"/>
  <c r="Q850" i="12" l="1"/>
  <c r="O850" i="12" s="1"/>
  <c r="N850" i="12" s="1"/>
  <c r="X850" i="12"/>
  <c r="G850" i="12"/>
  <c r="W850" i="12"/>
  <c r="V850" i="12" l="1"/>
  <c r="AA850" i="12"/>
  <c r="AB850" i="12" s="1"/>
  <c r="Y850" i="12"/>
  <c r="AC850" i="12" l="1"/>
  <c r="AD850" i="12" s="1"/>
  <c r="Z850" i="12"/>
  <c r="U850" i="12"/>
  <c r="T850" i="12" s="1"/>
  <c r="S850" i="12" s="1"/>
  <c r="AE850" i="12" l="1"/>
  <c r="M850" i="12" l="1"/>
  <c r="L850" i="12" s="1"/>
  <c r="K850" i="12" s="1"/>
  <c r="H850" i="12" l="1"/>
  <c r="F851" i="12" s="1"/>
  <c r="P851" i="12"/>
  <c r="G851" i="12" l="1"/>
  <c r="W851" i="12"/>
  <c r="X851" i="12"/>
  <c r="Q851" i="12"/>
  <c r="O851" i="12" s="1"/>
  <c r="N851" i="12" s="1"/>
  <c r="V851" i="12" l="1"/>
  <c r="Y851" i="12"/>
  <c r="AA851" i="12"/>
  <c r="AB851" i="12" s="1"/>
  <c r="Z851" i="12" l="1"/>
  <c r="AC851" i="12"/>
  <c r="AD851" i="12" s="1"/>
  <c r="U851" i="12"/>
  <c r="T851" i="12" s="1"/>
  <c r="S851" i="12" l="1"/>
  <c r="AE851" i="12"/>
  <c r="M851" i="12" l="1"/>
  <c r="L851" i="12" s="1"/>
  <c r="K851" i="12" s="1"/>
  <c r="H851" i="12" l="1"/>
  <c r="F852" i="12" s="1"/>
  <c r="P852" i="12"/>
  <c r="G852" i="12" l="1"/>
  <c r="Q852" i="12"/>
  <c r="O852" i="12" s="1"/>
  <c r="N852" i="12" s="1"/>
  <c r="W852" i="12"/>
  <c r="X852" i="12"/>
  <c r="Y852" i="12" l="1"/>
  <c r="V852" i="12"/>
  <c r="AA852" i="12"/>
  <c r="AB852" i="12" s="1"/>
  <c r="U852" i="12" l="1"/>
  <c r="T852" i="12" s="1"/>
  <c r="AC852" i="12"/>
  <c r="AD852" i="12" s="1"/>
  <c r="Z852" i="12"/>
  <c r="S852" i="12" l="1"/>
  <c r="AE852" i="12"/>
  <c r="M852" i="12" l="1"/>
  <c r="L852" i="12" s="1"/>
  <c r="K852" i="12" s="1"/>
  <c r="P853" i="12" l="1"/>
  <c r="H852" i="12"/>
  <c r="F853" i="12" s="1"/>
  <c r="X853" i="12" l="1"/>
  <c r="W853" i="12"/>
  <c r="Q853" i="12"/>
  <c r="O853" i="12" s="1"/>
  <c r="N853" i="12" s="1"/>
  <c r="G853" i="12"/>
  <c r="AA853" i="12" l="1"/>
  <c r="AB853" i="12" s="1"/>
  <c r="V853" i="12"/>
  <c r="Y853" i="12"/>
  <c r="U853" i="12" l="1"/>
  <c r="T853" i="12" s="1"/>
  <c r="Z853" i="12"/>
  <c r="AC853" i="12"/>
  <c r="AD853" i="12" s="1"/>
  <c r="S853" i="12" l="1"/>
  <c r="AE853" i="12"/>
  <c r="M853" i="12" l="1"/>
  <c r="L853" i="12" s="1"/>
  <c r="K853" i="12" s="1"/>
  <c r="H853" i="12" l="1"/>
  <c r="F854" i="12" s="1"/>
  <c r="P854" i="12"/>
  <c r="G854" i="12" l="1"/>
  <c r="X854" i="12"/>
  <c r="W854" i="12"/>
  <c r="Q854" i="12"/>
  <c r="O854" i="12" s="1"/>
  <c r="N854" i="12" s="1"/>
  <c r="Y854" i="12" l="1"/>
  <c r="AA854" i="12"/>
  <c r="AB854" i="12" s="1"/>
  <c r="V854" i="12"/>
  <c r="U854" i="12" l="1"/>
  <c r="T854" i="12" s="1"/>
  <c r="Z854" i="12"/>
  <c r="AC854" i="12"/>
  <c r="AD854" i="12" s="1"/>
  <c r="S854" i="12" l="1"/>
  <c r="AE854" i="12"/>
  <c r="M854" i="12" l="1"/>
  <c r="L854" i="12" s="1"/>
  <c r="K854" i="12" s="1"/>
  <c r="P855" i="12" l="1"/>
  <c r="H854" i="12"/>
  <c r="F855" i="12" s="1"/>
  <c r="G855" i="12" l="1"/>
  <c r="X855" i="12"/>
  <c r="W855" i="12"/>
  <c r="Q855" i="12"/>
  <c r="O855" i="12" s="1"/>
  <c r="N855" i="12" s="1"/>
  <c r="V855" i="12" l="1"/>
  <c r="AA855" i="12"/>
  <c r="AB855" i="12" s="1"/>
  <c r="Y855" i="12"/>
  <c r="Z855" i="12" l="1"/>
  <c r="AC855" i="12"/>
  <c r="AD855" i="12" s="1"/>
  <c r="U855" i="12"/>
  <c r="T855" i="12" s="1"/>
  <c r="S855" i="12" s="1"/>
  <c r="AE855" i="12" l="1"/>
  <c r="M855" i="12" l="1"/>
  <c r="L855" i="12" s="1"/>
  <c r="K855" i="12" s="1"/>
  <c r="P856" i="12" l="1"/>
  <c r="H855" i="12"/>
  <c r="F856" i="12" s="1"/>
  <c r="G856" i="12" l="1"/>
  <c r="W856" i="12"/>
  <c r="X856" i="12"/>
  <c r="Q856" i="12"/>
  <c r="O856" i="12" s="1"/>
  <c r="N856" i="12" s="1"/>
  <c r="V856" i="12" l="1"/>
  <c r="AA856" i="12"/>
  <c r="AB856" i="12" s="1"/>
  <c r="Y856" i="12"/>
  <c r="U856" i="12" l="1"/>
  <c r="T856" i="12" s="1"/>
  <c r="Z856" i="12"/>
  <c r="AC856" i="12"/>
  <c r="AD856" i="12" s="1"/>
  <c r="S856" i="12" l="1"/>
  <c r="AE856" i="12"/>
  <c r="M856" i="12" l="1"/>
  <c r="L856" i="12" s="1"/>
  <c r="K856" i="12" s="1"/>
  <c r="P857" i="12" l="1"/>
  <c r="H856" i="12"/>
  <c r="F857" i="12" s="1"/>
  <c r="G857" i="12" l="1"/>
  <c r="X857" i="12"/>
  <c r="Q857" i="12"/>
  <c r="O857" i="12" s="1"/>
  <c r="N857" i="12" s="1"/>
  <c r="W857" i="12"/>
  <c r="AA857" i="12" l="1"/>
  <c r="AB857" i="12" s="1"/>
  <c r="Y857" i="12"/>
  <c r="V857" i="12"/>
  <c r="U857" i="12" l="1"/>
  <c r="T857" i="12" s="1"/>
  <c r="Z857" i="12"/>
  <c r="AC857" i="12"/>
  <c r="AD857" i="12" s="1"/>
  <c r="S857" i="12" l="1"/>
  <c r="AE857" i="12"/>
  <c r="M857" i="12" l="1"/>
  <c r="L857" i="12" s="1"/>
  <c r="K857" i="12" s="1"/>
  <c r="H857" i="12" l="1"/>
  <c r="F858" i="12" s="1"/>
  <c r="P858" i="12"/>
  <c r="X858" i="12" l="1"/>
  <c r="G858" i="12"/>
  <c r="W858" i="12"/>
  <c r="Q858" i="12"/>
  <c r="O858" i="12" s="1"/>
  <c r="N858" i="12" s="1"/>
  <c r="V858" i="12" l="1"/>
  <c r="AA858" i="12"/>
  <c r="AB858" i="12" s="1"/>
  <c r="Y858" i="12"/>
  <c r="Z858" i="12" l="1"/>
  <c r="AC858" i="12"/>
  <c r="AD858" i="12" s="1"/>
  <c r="U858" i="12"/>
  <c r="T858" i="12" s="1"/>
  <c r="S858" i="12" s="1"/>
  <c r="AE858" i="12" l="1"/>
  <c r="M858" i="12" l="1"/>
  <c r="L858" i="12" s="1"/>
  <c r="K858" i="12" s="1"/>
  <c r="P859" i="12" l="1"/>
  <c r="H858" i="12"/>
  <c r="F859" i="12" s="1"/>
  <c r="Q859" i="12" l="1"/>
  <c r="O859" i="12" s="1"/>
  <c r="N859" i="12" s="1"/>
  <c r="X859" i="12"/>
  <c r="W859" i="12"/>
  <c r="G859" i="12"/>
  <c r="V859" i="12" l="1"/>
  <c r="Y859" i="12"/>
  <c r="AA859" i="12"/>
  <c r="AB859" i="12" s="1"/>
  <c r="AC859" i="12" l="1"/>
  <c r="AD859" i="12" s="1"/>
  <c r="Z859" i="12"/>
  <c r="U859" i="12"/>
  <c r="T859" i="12" s="1"/>
  <c r="S859" i="12" s="1"/>
  <c r="AE859" i="12" l="1"/>
  <c r="M859" i="12" l="1"/>
  <c r="L859" i="12" s="1"/>
  <c r="K859" i="12" s="1"/>
  <c r="P860" i="12" l="1"/>
  <c r="H859" i="12"/>
  <c r="F860" i="12" s="1"/>
  <c r="W860" i="12" l="1"/>
  <c r="X860" i="12"/>
  <c r="G860" i="12"/>
  <c r="Q860" i="12"/>
  <c r="O860" i="12" s="1"/>
  <c r="N860" i="12" s="1"/>
  <c r="AA860" i="12" l="1"/>
  <c r="AB860" i="12" s="1"/>
  <c r="Y860" i="12"/>
  <c r="V860" i="12"/>
  <c r="U860" i="12" l="1"/>
  <c r="T860" i="12" s="1"/>
  <c r="Z860" i="12"/>
  <c r="AC860" i="12"/>
  <c r="AD860" i="12" s="1"/>
  <c r="S860" i="12" l="1"/>
  <c r="AE860" i="12"/>
  <c r="M860" i="12" l="1"/>
  <c r="L860" i="12" s="1"/>
  <c r="K860" i="12" s="1"/>
  <c r="H860" i="12" l="1"/>
  <c r="F861" i="12" s="1"/>
  <c r="P861" i="12"/>
  <c r="Q861" i="12" l="1"/>
  <c r="O861" i="12" s="1"/>
  <c r="N861" i="12" s="1"/>
  <c r="G861" i="12"/>
  <c r="X861" i="12"/>
  <c r="W861" i="12"/>
  <c r="AA861" i="12" l="1"/>
  <c r="AB861" i="12" s="1"/>
  <c r="Y861" i="12"/>
  <c r="V861" i="12"/>
  <c r="U861" i="12" l="1"/>
  <c r="T861" i="12" s="1"/>
  <c r="AC861" i="12"/>
  <c r="AD861" i="12" s="1"/>
  <c r="Z861" i="12"/>
  <c r="S861" i="12" l="1"/>
  <c r="AE861" i="12"/>
  <c r="M861" i="12" l="1"/>
  <c r="L861" i="12" s="1"/>
  <c r="K861" i="12" s="1"/>
  <c r="H861" i="12" l="1"/>
  <c r="F862" i="12" s="1"/>
  <c r="P862" i="12"/>
  <c r="X862" i="12" l="1"/>
  <c r="Q862" i="12"/>
  <c r="O862" i="12" s="1"/>
  <c r="N862" i="12" s="1"/>
  <c r="G862" i="12"/>
  <c r="W862" i="12"/>
  <c r="Y862" i="12" l="1"/>
  <c r="AA862" i="12"/>
  <c r="AB862" i="12" s="1"/>
  <c r="V862" i="12"/>
  <c r="U862" i="12" l="1"/>
  <c r="T862" i="12" s="1"/>
  <c r="Z862" i="12"/>
  <c r="AC862" i="12"/>
  <c r="AD862" i="12" s="1"/>
  <c r="S862" i="12" l="1"/>
  <c r="AE862" i="12"/>
  <c r="M862" i="12" l="1"/>
  <c r="L862" i="12" s="1"/>
  <c r="K862" i="12" s="1"/>
  <c r="P863" i="12" l="1"/>
  <c r="H862" i="12"/>
  <c r="F863" i="12" s="1"/>
  <c r="X863" i="12" l="1"/>
  <c r="Q863" i="12"/>
  <c r="O863" i="12" s="1"/>
  <c r="N863" i="12" s="1"/>
  <c r="G863" i="12"/>
  <c r="W863" i="12"/>
  <c r="Y863" i="12" l="1"/>
  <c r="V863" i="12"/>
  <c r="AA863" i="12"/>
  <c r="AB863" i="12" s="1"/>
  <c r="U863" i="12" l="1"/>
  <c r="T863" i="12" s="1"/>
  <c r="Z863" i="12"/>
  <c r="AC863" i="12"/>
  <c r="AD863" i="12" s="1"/>
  <c r="S863" i="12" l="1"/>
  <c r="AE863" i="12"/>
  <c r="M863" i="12" l="1"/>
  <c r="L863" i="12" s="1"/>
  <c r="K863" i="12" s="1"/>
  <c r="H863" i="12" l="1"/>
  <c r="F864" i="12" s="1"/>
  <c r="P864" i="12"/>
  <c r="G864" i="12" l="1"/>
  <c r="W864" i="12"/>
  <c r="Q864" i="12"/>
  <c r="O864" i="12" s="1"/>
  <c r="N864" i="12" s="1"/>
  <c r="X864" i="12"/>
  <c r="AA864" i="12" l="1"/>
  <c r="AB864" i="12" s="1"/>
  <c r="Y864" i="12"/>
  <c r="V864" i="12"/>
  <c r="Z864" i="12" l="1"/>
  <c r="AC864" i="12"/>
  <c r="AD864" i="12" s="1"/>
  <c r="U864" i="12"/>
  <c r="T864" i="12" s="1"/>
  <c r="S864" i="12" l="1"/>
  <c r="AE864" i="12"/>
  <c r="M864" i="12" l="1"/>
  <c r="L864" i="12" s="1"/>
  <c r="K864" i="12" s="1"/>
  <c r="H864" i="12" l="1"/>
  <c r="F865" i="12" s="1"/>
  <c r="P865" i="12"/>
  <c r="Q865" i="12" l="1"/>
  <c r="O865" i="12" s="1"/>
  <c r="N865" i="12" s="1"/>
  <c r="G865" i="12"/>
  <c r="W865" i="12"/>
  <c r="X865" i="12"/>
  <c r="AA865" i="12" l="1"/>
  <c r="AB865" i="12" s="1"/>
  <c r="V865" i="12"/>
  <c r="Y865" i="12"/>
  <c r="Z865" i="12" l="1"/>
  <c r="AC865" i="12"/>
  <c r="AD865" i="12" s="1"/>
  <c r="U865" i="12"/>
  <c r="T865" i="12" s="1"/>
  <c r="S865" i="12" l="1"/>
  <c r="AE865" i="12"/>
  <c r="M865" i="12" l="1"/>
  <c r="L865" i="12" s="1"/>
  <c r="K865" i="12" s="1"/>
  <c r="P866" i="12" l="1"/>
  <c r="H865" i="12"/>
  <c r="F866" i="12" s="1"/>
  <c r="X866" i="12" l="1"/>
  <c r="W866" i="12"/>
  <c r="Q866" i="12"/>
  <c r="O866" i="12" s="1"/>
  <c r="N866" i="12" s="1"/>
  <c r="G866" i="12"/>
  <c r="Y866" i="12" l="1"/>
  <c r="AA866" i="12"/>
  <c r="AB866" i="12" s="1"/>
  <c r="V866" i="12"/>
  <c r="U866" i="12" l="1"/>
  <c r="T866" i="12" s="1"/>
  <c r="AC866" i="12"/>
  <c r="AD866" i="12" s="1"/>
  <c r="Z866" i="12"/>
  <c r="S866" i="12" l="1"/>
  <c r="AE866" i="12"/>
  <c r="M866" i="12" l="1"/>
  <c r="L866" i="12" s="1"/>
  <c r="K866" i="12" s="1"/>
  <c r="H866" i="12" l="1"/>
  <c r="F867" i="12" s="1"/>
  <c r="P867" i="12"/>
  <c r="G867" i="12" l="1"/>
  <c r="X867" i="12"/>
  <c r="Q867" i="12"/>
  <c r="O867" i="12" s="1"/>
  <c r="N867" i="12" s="1"/>
  <c r="W867" i="12"/>
  <c r="V867" i="12" l="1"/>
  <c r="Y867" i="12"/>
  <c r="AA867" i="12"/>
  <c r="AB867" i="12" s="1"/>
  <c r="Z867" i="12" l="1"/>
  <c r="AC867" i="12"/>
  <c r="AD867" i="12" s="1"/>
  <c r="U867" i="12"/>
  <c r="T867" i="12" s="1"/>
  <c r="S867" i="12" s="1"/>
  <c r="AE867" i="12" l="1"/>
  <c r="M867" i="12" l="1"/>
  <c r="L867" i="12" s="1"/>
  <c r="K867" i="12" s="1"/>
  <c r="P868" i="12" l="1"/>
  <c r="H867" i="12"/>
  <c r="F868" i="12" s="1"/>
  <c r="X868" i="12" l="1"/>
  <c r="Q868" i="12"/>
  <c r="O868" i="12" s="1"/>
  <c r="N868" i="12" s="1"/>
  <c r="G868" i="12"/>
  <c r="W868" i="12"/>
  <c r="AA868" i="12" l="1"/>
  <c r="AB868" i="12" s="1"/>
  <c r="V868" i="12"/>
  <c r="Y868" i="12"/>
  <c r="U868" i="12" l="1"/>
  <c r="T868" i="12" s="1"/>
  <c r="AC868" i="12"/>
  <c r="AD868" i="12" s="1"/>
  <c r="Z868" i="12"/>
  <c r="S868" i="12" l="1"/>
  <c r="AE868" i="12"/>
  <c r="M868" i="12" l="1"/>
  <c r="L868" i="12" s="1"/>
  <c r="K868" i="12" s="1"/>
  <c r="P869" i="12" l="1"/>
  <c r="H868" i="12"/>
  <c r="F869" i="12" s="1"/>
  <c r="Q869" i="12" l="1"/>
  <c r="O869" i="12" s="1"/>
  <c r="N869" i="12" s="1"/>
  <c r="W869" i="12"/>
  <c r="X869" i="12"/>
  <c r="G869" i="12"/>
  <c r="Y869" i="12" l="1"/>
  <c r="V869" i="12"/>
  <c r="AA869" i="12"/>
  <c r="AB869" i="12" s="1"/>
  <c r="U869" i="12" l="1"/>
  <c r="T869" i="12" s="1"/>
  <c r="AC869" i="12"/>
  <c r="AD869" i="12" s="1"/>
  <c r="Z869" i="12"/>
  <c r="S869" i="12" l="1"/>
  <c r="AE869" i="12"/>
  <c r="M869" i="12" l="1"/>
  <c r="L869" i="12" s="1"/>
  <c r="K869" i="12" s="1"/>
  <c r="H869" i="12" l="1"/>
  <c r="F870" i="12" s="1"/>
  <c r="P870" i="12"/>
  <c r="W870" i="12" l="1"/>
  <c r="X870" i="12"/>
  <c r="Q870" i="12"/>
  <c r="O870" i="12" s="1"/>
  <c r="N870" i="12" s="1"/>
  <c r="G870" i="12"/>
  <c r="AA870" i="12" l="1"/>
  <c r="AB870" i="12" s="1"/>
  <c r="Y870" i="12"/>
  <c r="V870" i="12"/>
  <c r="U870" i="12" l="1"/>
  <c r="T870" i="12" s="1"/>
  <c r="AC870" i="12"/>
  <c r="AD870" i="12" s="1"/>
  <c r="Z870" i="12"/>
  <c r="S870" i="12" l="1"/>
  <c r="AE870" i="12"/>
  <c r="M870" i="12" l="1"/>
  <c r="L870" i="12" s="1"/>
  <c r="K870" i="12" s="1"/>
  <c r="H870" i="12" l="1"/>
  <c r="F871" i="12" s="1"/>
  <c r="P871" i="12"/>
  <c r="G871" i="12" l="1"/>
  <c r="W871" i="12"/>
  <c r="Q871" i="12"/>
  <c r="O871" i="12" s="1"/>
  <c r="N871" i="12" s="1"/>
  <c r="X871" i="12"/>
  <c r="V871" i="12" l="1"/>
  <c r="AA871" i="12"/>
  <c r="AB871" i="12" s="1"/>
  <c r="Y871" i="12"/>
  <c r="Z871" i="12" l="1"/>
  <c r="AC871" i="12"/>
  <c r="AD871" i="12" s="1"/>
  <c r="U871" i="12"/>
  <c r="T871" i="12" s="1"/>
  <c r="S871" i="12" s="1"/>
  <c r="AE871" i="12" l="1"/>
  <c r="M871" i="12" l="1"/>
  <c r="L871" i="12" s="1"/>
  <c r="K871" i="12" s="1"/>
  <c r="H871" i="12" l="1"/>
  <c r="F872" i="12" s="1"/>
  <c r="P872" i="12"/>
  <c r="W872" i="12" l="1"/>
  <c r="X872" i="12"/>
  <c r="G872" i="12"/>
  <c r="Q872" i="12"/>
  <c r="O872" i="12" s="1"/>
  <c r="N872" i="12" s="1"/>
  <c r="V872" i="12" l="1"/>
  <c r="Y872" i="12"/>
  <c r="AA872" i="12"/>
  <c r="AB872" i="12" s="1"/>
  <c r="U872" i="12" l="1"/>
  <c r="T872" i="12" s="1"/>
  <c r="AC872" i="12"/>
  <c r="AD872" i="12" s="1"/>
  <c r="Z872" i="12"/>
  <c r="S872" i="12" l="1"/>
  <c r="AE872" i="12"/>
  <c r="M872" i="12" l="1"/>
  <c r="L872" i="12" s="1"/>
  <c r="K872" i="12" s="1"/>
  <c r="P873" i="12" l="1"/>
  <c r="H872" i="12"/>
  <c r="F873" i="12" s="1"/>
  <c r="W873" i="12" l="1"/>
  <c r="X873" i="12"/>
  <c r="G873" i="12"/>
  <c r="Q873" i="12"/>
  <c r="O873" i="12" s="1"/>
  <c r="N873" i="12" s="1"/>
  <c r="V873" i="12" l="1"/>
  <c r="AA873" i="12"/>
  <c r="AB873" i="12" s="1"/>
  <c r="Y873" i="12"/>
  <c r="AC873" i="12" l="1"/>
  <c r="AD873" i="12" s="1"/>
  <c r="Z873" i="12"/>
  <c r="U873" i="12"/>
  <c r="T873" i="12" s="1"/>
  <c r="S873" i="12" s="1"/>
  <c r="AE873" i="12" l="1"/>
  <c r="M873" i="12" l="1"/>
  <c r="L873" i="12" s="1"/>
  <c r="K873" i="12" s="1"/>
  <c r="H873" i="12" l="1"/>
  <c r="F874" i="12" s="1"/>
  <c r="P874" i="12"/>
  <c r="Q874" i="12" l="1"/>
  <c r="O874" i="12" s="1"/>
  <c r="N874" i="12" s="1"/>
  <c r="X874" i="12"/>
  <c r="G874" i="12"/>
  <c r="W874" i="12"/>
  <c r="Y874" i="12" l="1"/>
  <c r="AA874" i="12"/>
  <c r="AB874" i="12" s="1"/>
  <c r="V874" i="12"/>
  <c r="U874" i="12" l="1"/>
  <c r="T874" i="12" s="1"/>
  <c r="AC874" i="12"/>
  <c r="AD874" i="12" s="1"/>
  <c r="Z874" i="12"/>
  <c r="S874" i="12" l="1"/>
  <c r="AE874" i="12"/>
  <c r="M874" i="12" l="1"/>
  <c r="L874" i="12" s="1"/>
  <c r="K874" i="12" s="1"/>
  <c r="H874" i="12" l="1"/>
  <c r="F875" i="12" s="1"/>
  <c r="P875" i="12"/>
  <c r="X875" i="12" l="1"/>
  <c r="W875" i="12"/>
  <c r="Q875" i="12"/>
  <c r="O875" i="12" s="1"/>
  <c r="N875" i="12" s="1"/>
  <c r="G875" i="12"/>
  <c r="Y875" i="12" l="1"/>
  <c r="V875" i="12"/>
  <c r="AA875" i="12"/>
  <c r="AB875" i="12" s="1"/>
  <c r="U875" i="12" l="1"/>
  <c r="T875" i="12" s="1"/>
  <c r="AC875" i="12"/>
  <c r="AD875" i="12" s="1"/>
  <c r="Z875" i="12"/>
  <c r="S875" i="12" l="1"/>
  <c r="AE875" i="12"/>
  <c r="M875" i="12" l="1"/>
  <c r="L875" i="12" s="1"/>
  <c r="K875" i="12" s="1"/>
  <c r="H875" i="12" l="1"/>
  <c r="F876" i="12" s="1"/>
  <c r="P876" i="12"/>
  <c r="X876" i="12" l="1"/>
  <c r="G876" i="12"/>
  <c r="Q876" i="12"/>
  <c r="O876" i="12" s="1"/>
  <c r="N876" i="12" s="1"/>
  <c r="W876" i="12"/>
  <c r="AA876" i="12" l="1"/>
  <c r="AB876" i="12" s="1"/>
  <c r="Y876" i="12"/>
  <c r="V876" i="12"/>
  <c r="U876" i="12" l="1"/>
  <c r="T876" i="12" s="1"/>
  <c r="Z876" i="12"/>
  <c r="AC876" i="12"/>
  <c r="AD876" i="12" s="1"/>
  <c r="S876" i="12" l="1"/>
  <c r="AE876" i="12"/>
  <c r="M876" i="12" l="1"/>
  <c r="L876" i="12" s="1"/>
  <c r="K876" i="12" s="1"/>
  <c r="H876" i="12" l="1"/>
  <c r="F877" i="12" s="1"/>
  <c r="P877" i="12"/>
  <c r="X877" i="12" l="1"/>
  <c r="Q877" i="12"/>
  <c r="O877" i="12" s="1"/>
  <c r="N877" i="12" s="1"/>
  <c r="G877" i="12"/>
  <c r="W877" i="12"/>
  <c r="Y877" i="12" l="1"/>
  <c r="AA877" i="12"/>
  <c r="AB877" i="12" s="1"/>
  <c r="V877" i="12"/>
  <c r="U877" i="12" l="1"/>
  <c r="T877" i="12" s="1"/>
  <c r="Z877" i="12"/>
  <c r="AC877" i="12"/>
  <c r="AD877" i="12" s="1"/>
  <c r="S877" i="12" l="1"/>
  <c r="AE877" i="12"/>
  <c r="M877" i="12" l="1"/>
  <c r="L877" i="12" s="1"/>
  <c r="K877" i="12" s="1"/>
  <c r="H877" i="12" l="1"/>
  <c r="F878" i="12" s="1"/>
  <c r="P878" i="12"/>
  <c r="X878" i="12" l="1"/>
  <c r="G878" i="12"/>
  <c r="Q878" i="12"/>
  <c r="O878" i="12" s="1"/>
  <c r="N878" i="12" s="1"/>
  <c r="W878" i="12"/>
  <c r="V878" i="12" l="1"/>
  <c r="AA878" i="12"/>
  <c r="AB878" i="12" s="1"/>
  <c r="Y878" i="12"/>
  <c r="AC878" i="12" l="1"/>
  <c r="AD878" i="12" s="1"/>
  <c r="Z878" i="12"/>
  <c r="U878" i="12"/>
  <c r="T878" i="12" s="1"/>
  <c r="S878" i="12" l="1"/>
  <c r="AE878" i="12"/>
  <c r="M878" i="12" l="1"/>
  <c r="L878" i="12" s="1"/>
  <c r="K878" i="12" s="1"/>
  <c r="H878" i="12" l="1"/>
  <c r="F879" i="12" s="1"/>
  <c r="P879" i="12"/>
  <c r="G879" i="12" l="1"/>
  <c r="W879" i="12"/>
  <c r="Q879" i="12"/>
  <c r="O879" i="12" s="1"/>
  <c r="N879" i="12" s="1"/>
  <c r="X879" i="12"/>
  <c r="Y879" i="12" l="1"/>
  <c r="AA879" i="12"/>
  <c r="AB879" i="12" s="1"/>
  <c r="V879" i="12"/>
  <c r="U879" i="12" l="1"/>
  <c r="T879" i="12" s="1"/>
  <c r="Z879" i="12"/>
  <c r="AC879" i="12"/>
  <c r="AD879" i="12" s="1"/>
  <c r="S879" i="12" l="1"/>
  <c r="AE879" i="12"/>
  <c r="M879" i="12" l="1"/>
  <c r="L879" i="12" s="1"/>
  <c r="K879" i="12" s="1"/>
  <c r="P880" i="12" l="1"/>
  <c r="H879" i="12"/>
  <c r="F880" i="12" s="1"/>
  <c r="W880" i="12" l="1"/>
  <c r="G880" i="12"/>
  <c r="Q880" i="12"/>
  <c r="O880" i="12" s="1"/>
  <c r="N880" i="12" s="1"/>
  <c r="X880" i="12"/>
  <c r="V880" i="12" l="1"/>
  <c r="Y880" i="12"/>
  <c r="AA880" i="12"/>
  <c r="AB880" i="12" s="1"/>
  <c r="AC880" i="12" l="1"/>
  <c r="AD880" i="12" s="1"/>
  <c r="Z880" i="12"/>
  <c r="U880" i="12"/>
  <c r="T880" i="12" s="1"/>
  <c r="S880" i="12" s="1"/>
  <c r="AE880" i="12" l="1"/>
  <c r="M880" i="12" l="1"/>
  <c r="L880" i="12" s="1"/>
  <c r="K880" i="12" s="1"/>
  <c r="P881" i="12" l="1"/>
  <c r="H880" i="12"/>
  <c r="F881" i="12" s="1"/>
  <c r="W881" i="12" l="1"/>
  <c r="X881" i="12"/>
  <c r="G881" i="12"/>
  <c r="Q881" i="12"/>
  <c r="O881" i="12" s="1"/>
  <c r="N881" i="12" s="1"/>
  <c r="AA881" i="12" l="1"/>
  <c r="AB881" i="12" s="1"/>
  <c r="V881" i="12"/>
  <c r="Y881" i="12"/>
  <c r="AC881" i="12" l="1"/>
  <c r="AD881" i="12" s="1"/>
  <c r="Z881" i="12"/>
  <c r="U881" i="12"/>
  <c r="T881" i="12" s="1"/>
  <c r="S881" i="12" s="1"/>
  <c r="AE881" i="12" l="1"/>
  <c r="M881" i="12" l="1"/>
  <c r="L881" i="12" s="1"/>
  <c r="K881" i="12" s="1"/>
  <c r="P882" i="12" l="1"/>
  <c r="H881" i="12"/>
  <c r="F882" i="12" s="1"/>
  <c r="W882" i="12" l="1"/>
  <c r="G882" i="12"/>
  <c r="X882" i="12"/>
  <c r="Q882" i="12"/>
  <c r="O882" i="12" s="1"/>
  <c r="N882" i="12" s="1"/>
  <c r="Y882" i="12" l="1"/>
  <c r="V882" i="12"/>
  <c r="AA882" i="12"/>
  <c r="AB882" i="12" s="1"/>
  <c r="Z882" i="12" l="1"/>
  <c r="AC882" i="12"/>
  <c r="AD882" i="12" s="1"/>
  <c r="U882" i="12"/>
  <c r="T882" i="12" s="1"/>
  <c r="S882" i="12" s="1"/>
  <c r="AE882" i="12" l="1"/>
  <c r="M882" i="12" l="1"/>
  <c r="L882" i="12" s="1"/>
  <c r="K882" i="12" s="1"/>
  <c r="P883" i="12" l="1"/>
  <c r="H882" i="12"/>
  <c r="F883" i="12" s="1"/>
  <c r="G883" i="12" l="1"/>
  <c r="W883" i="12"/>
  <c r="Q883" i="12"/>
  <c r="O883" i="12" s="1"/>
  <c r="N883" i="12" s="1"/>
  <c r="X883" i="12"/>
  <c r="AA883" i="12" l="1"/>
  <c r="AB883" i="12" s="1"/>
  <c r="Y883" i="12"/>
  <c r="V883" i="12"/>
  <c r="U883" i="12" l="1"/>
  <c r="T883" i="12" s="1"/>
  <c r="Z883" i="12"/>
  <c r="AC883" i="12"/>
  <c r="AD883" i="12" s="1"/>
  <c r="S883" i="12" l="1"/>
  <c r="AE883" i="12"/>
  <c r="M883" i="12" l="1"/>
  <c r="L883" i="12" s="1"/>
  <c r="K883" i="12" s="1"/>
  <c r="P884" i="12" l="1"/>
  <c r="H883" i="12"/>
  <c r="F884" i="12" s="1"/>
  <c r="W884" i="12" l="1"/>
  <c r="Q884" i="12"/>
  <c r="O884" i="12" s="1"/>
  <c r="N884" i="12" s="1"/>
  <c r="G884" i="12"/>
  <c r="X884" i="12"/>
  <c r="AA884" i="12" l="1"/>
  <c r="AB884" i="12" s="1"/>
  <c r="Y884" i="12"/>
  <c r="V884" i="12"/>
  <c r="U884" i="12" l="1"/>
  <c r="T884" i="12" s="1"/>
  <c r="Z884" i="12"/>
  <c r="AC884" i="12"/>
  <c r="AD884" i="12" s="1"/>
  <c r="S884" i="12" l="1"/>
  <c r="AE884" i="12"/>
  <c r="M884" i="12" l="1"/>
  <c r="L884" i="12" s="1"/>
  <c r="K884" i="12" s="1"/>
  <c r="H884" i="12" l="1"/>
  <c r="F885" i="12" s="1"/>
  <c r="P885" i="12"/>
  <c r="W885" i="12" l="1"/>
  <c r="Q885" i="12"/>
  <c r="O885" i="12" s="1"/>
  <c r="N885" i="12" s="1"/>
  <c r="G885" i="12"/>
  <c r="X885" i="12"/>
  <c r="Y885" i="12" l="1"/>
  <c r="V885" i="12"/>
  <c r="AA885" i="12"/>
  <c r="AB885" i="12" s="1"/>
  <c r="U885" i="12" l="1"/>
  <c r="T885" i="12" s="1"/>
  <c r="Z885" i="12"/>
  <c r="AC885" i="12"/>
  <c r="AD885" i="12" s="1"/>
  <c r="S885" i="12" l="1"/>
  <c r="AE885" i="12"/>
  <c r="M885" i="12" l="1"/>
  <c r="L885" i="12" s="1"/>
  <c r="K885" i="12" s="1"/>
  <c r="H885" i="12" l="1"/>
  <c r="F886" i="12" s="1"/>
  <c r="P886" i="12"/>
  <c r="X886" i="12" l="1"/>
  <c r="G886" i="12"/>
  <c r="W886" i="12"/>
  <c r="Q886" i="12"/>
  <c r="O886" i="12" s="1"/>
  <c r="N886" i="12" s="1"/>
  <c r="AA886" i="12" l="1"/>
  <c r="AB886" i="12" s="1"/>
  <c r="V886" i="12"/>
  <c r="Y886" i="12"/>
  <c r="AC886" i="12" l="1"/>
  <c r="AD886" i="12" s="1"/>
  <c r="Z886" i="12"/>
  <c r="U886" i="12"/>
  <c r="T886" i="12" s="1"/>
  <c r="S886" i="12" s="1"/>
  <c r="AE886" i="12" l="1"/>
  <c r="M886" i="12" l="1"/>
  <c r="L886" i="12" s="1"/>
  <c r="K886" i="12" s="1"/>
  <c r="H886" i="12" l="1"/>
  <c r="F887" i="12" s="1"/>
  <c r="P887" i="12"/>
  <c r="G887" i="12" l="1"/>
  <c r="W887" i="12"/>
  <c r="Q887" i="12"/>
  <c r="O887" i="12" s="1"/>
  <c r="N887" i="12" s="1"/>
  <c r="X887" i="12"/>
  <c r="Y887" i="12" l="1"/>
  <c r="AA887" i="12"/>
  <c r="AB887" i="12" s="1"/>
  <c r="V887" i="12"/>
  <c r="U887" i="12" l="1"/>
  <c r="T887" i="12" s="1"/>
  <c r="Z887" i="12"/>
  <c r="AC887" i="12"/>
  <c r="AD887" i="12" s="1"/>
  <c r="S887" i="12" l="1"/>
  <c r="AE887" i="12"/>
  <c r="M887" i="12" l="1"/>
  <c r="L887" i="12" s="1"/>
  <c r="K887" i="12" s="1"/>
  <c r="H887" i="12" l="1"/>
  <c r="F888" i="12" s="1"/>
  <c r="P888" i="12"/>
  <c r="Q888" i="12" l="1"/>
  <c r="O888" i="12" s="1"/>
  <c r="N888" i="12" s="1"/>
  <c r="W888" i="12"/>
  <c r="G888" i="12"/>
  <c r="X888" i="12"/>
  <c r="Y888" i="12" l="1"/>
  <c r="AA888" i="12"/>
  <c r="AB888" i="12" s="1"/>
  <c r="V888" i="12"/>
  <c r="U888" i="12" l="1"/>
  <c r="T888" i="12" s="1"/>
  <c r="Z888" i="12"/>
  <c r="AC888" i="12"/>
  <c r="AD888" i="12" s="1"/>
  <c r="S888" i="12" l="1"/>
  <c r="AE888" i="12"/>
  <c r="M888" i="12" l="1"/>
  <c r="L888" i="12" s="1"/>
  <c r="K888" i="12" s="1"/>
  <c r="P889" i="12" l="1"/>
  <c r="H888" i="12"/>
  <c r="F889" i="12" s="1"/>
  <c r="Q889" i="12" l="1"/>
  <c r="O889" i="12" s="1"/>
  <c r="N889" i="12" s="1"/>
  <c r="G889" i="12"/>
  <c r="W889" i="12"/>
  <c r="X889" i="12"/>
  <c r="V889" i="12" l="1"/>
  <c r="AA889" i="12"/>
  <c r="AB889" i="12" s="1"/>
  <c r="Y889" i="12"/>
  <c r="Z889" i="12" l="1"/>
  <c r="AC889" i="12"/>
  <c r="AD889" i="12" s="1"/>
  <c r="U889" i="12"/>
  <c r="T889" i="12" s="1"/>
  <c r="S889" i="12" s="1"/>
  <c r="AE889" i="12" l="1"/>
  <c r="M889" i="12" l="1"/>
  <c r="L889" i="12" s="1"/>
  <c r="K889" i="12" s="1"/>
  <c r="P890" i="12" l="1"/>
  <c r="H889" i="12"/>
  <c r="F890" i="12" s="1"/>
  <c r="Q890" i="12" l="1"/>
  <c r="O890" i="12" s="1"/>
  <c r="N890" i="12" s="1"/>
  <c r="X890" i="12"/>
  <c r="G890" i="12"/>
  <c r="W890" i="12"/>
  <c r="Y890" i="12" l="1"/>
  <c r="AA890" i="12"/>
  <c r="AB890" i="12" s="1"/>
  <c r="V890" i="12"/>
  <c r="U890" i="12" l="1"/>
  <c r="T890" i="12" s="1"/>
  <c r="Z890" i="12"/>
  <c r="AC890" i="12"/>
  <c r="AD890" i="12" s="1"/>
  <c r="S890" i="12" l="1"/>
  <c r="AE890" i="12"/>
  <c r="M890" i="12" l="1"/>
  <c r="L890" i="12" s="1"/>
  <c r="K890" i="12" s="1"/>
  <c r="P891" i="12" l="1"/>
  <c r="H890" i="12"/>
  <c r="F891" i="12" s="1"/>
  <c r="W891" i="12" l="1"/>
  <c r="X891" i="12"/>
  <c r="Q891" i="12"/>
  <c r="O891" i="12" s="1"/>
  <c r="N891" i="12" s="1"/>
  <c r="G891" i="12"/>
  <c r="Y891" i="12" l="1"/>
  <c r="AA891" i="12"/>
  <c r="AB891" i="12" s="1"/>
  <c r="V891" i="12"/>
  <c r="U891" i="12" l="1"/>
  <c r="T891" i="12" s="1"/>
  <c r="Z891" i="12"/>
  <c r="AC891" i="12"/>
  <c r="AD891" i="12" s="1"/>
  <c r="S891" i="12" l="1"/>
  <c r="AE891" i="12"/>
  <c r="M891" i="12" l="1"/>
  <c r="L891" i="12" s="1"/>
  <c r="K891" i="12" s="1"/>
  <c r="P892" i="12" l="1"/>
  <c r="H891" i="12"/>
  <c r="F892" i="12" s="1"/>
  <c r="G892" i="12" l="1"/>
  <c r="X892" i="12"/>
  <c r="Q892" i="12"/>
  <c r="O892" i="12" s="1"/>
  <c r="N892" i="12" s="1"/>
  <c r="W892" i="12"/>
  <c r="V892" i="12" l="1"/>
  <c r="AA892" i="12"/>
  <c r="AB892" i="12" s="1"/>
  <c r="Y892" i="12"/>
  <c r="Z892" i="12" l="1"/>
  <c r="AC892" i="12"/>
  <c r="AD892" i="12" s="1"/>
  <c r="U892" i="12"/>
  <c r="T892" i="12" s="1"/>
  <c r="S892" i="12" l="1"/>
  <c r="AE892" i="12"/>
  <c r="M892" i="12" l="1"/>
  <c r="L892" i="12" s="1"/>
  <c r="K892" i="12" s="1"/>
  <c r="P893" i="12" l="1"/>
  <c r="H892" i="12"/>
  <c r="F893" i="12" s="1"/>
  <c r="W893" i="12" l="1"/>
  <c r="X893" i="12"/>
  <c r="G893" i="12"/>
  <c r="Q893" i="12"/>
  <c r="O893" i="12" s="1"/>
  <c r="N893" i="12" s="1"/>
  <c r="AA893" i="12" l="1"/>
  <c r="AB893" i="12" s="1"/>
  <c r="Y893" i="12"/>
  <c r="V893" i="12"/>
  <c r="U893" i="12" l="1"/>
  <c r="T893" i="12" s="1"/>
  <c r="Z893" i="12"/>
  <c r="AC893" i="12"/>
  <c r="AD893" i="12" s="1"/>
  <c r="S893" i="12" l="1"/>
  <c r="AE893" i="12"/>
  <c r="M893" i="12" l="1"/>
  <c r="L893" i="12" s="1"/>
  <c r="K893" i="12" s="1"/>
  <c r="H893" i="12" l="1"/>
  <c r="F894" i="12" s="1"/>
  <c r="P894" i="12"/>
  <c r="W894" i="12" l="1"/>
  <c r="Q894" i="12"/>
  <c r="O894" i="12" s="1"/>
  <c r="N894" i="12" s="1"/>
  <c r="X894" i="12"/>
  <c r="G894" i="12"/>
  <c r="V894" i="12" l="1"/>
  <c r="Y894" i="12"/>
  <c r="AA894" i="12"/>
  <c r="AB894" i="12" s="1"/>
  <c r="Z894" i="12" l="1"/>
  <c r="AC894" i="12"/>
  <c r="AD894" i="12" s="1"/>
  <c r="U894" i="12"/>
  <c r="T894" i="12" s="1"/>
  <c r="S894" i="12" s="1"/>
  <c r="AE894" i="12" l="1"/>
  <c r="M894" i="12" l="1"/>
  <c r="L894" i="12" s="1"/>
  <c r="K894" i="12" s="1"/>
  <c r="P895" i="12" l="1"/>
  <c r="H894" i="12"/>
  <c r="F895" i="12" s="1"/>
  <c r="G895" i="12" l="1"/>
  <c r="W895" i="12"/>
  <c r="Q895" i="12"/>
  <c r="O895" i="12" s="1"/>
  <c r="N895" i="12" s="1"/>
  <c r="X895" i="12"/>
  <c r="AA895" i="12" l="1"/>
  <c r="AB895" i="12" s="1"/>
  <c r="Y895" i="12"/>
  <c r="V895" i="12"/>
  <c r="U895" i="12" l="1"/>
  <c r="T895" i="12" s="1"/>
  <c r="Z895" i="12"/>
  <c r="AC895" i="12"/>
  <c r="AD895" i="12" s="1"/>
  <c r="S895" i="12" l="1"/>
  <c r="AE895" i="12"/>
  <c r="M895" i="12" l="1"/>
  <c r="L895" i="12" s="1"/>
  <c r="K895" i="12" s="1"/>
  <c r="P896" i="12" l="1"/>
  <c r="H895" i="12"/>
  <c r="F896" i="12" s="1"/>
  <c r="X896" i="12" l="1"/>
  <c r="W896" i="12"/>
  <c r="G896" i="12"/>
  <c r="Q896" i="12"/>
  <c r="O896" i="12" s="1"/>
  <c r="N896" i="12" s="1"/>
  <c r="Y896" i="12" l="1"/>
  <c r="AA896" i="12"/>
  <c r="AB896" i="12" s="1"/>
  <c r="V896" i="12"/>
  <c r="U896" i="12" l="1"/>
  <c r="T896" i="12" s="1"/>
  <c r="Z896" i="12"/>
  <c r="AC896" i="12"/>
  <c r="AD896" i="12" s="1"/>
  <c r="S896" i="12" l="1"/>
  <c r="AE896" i="12"/>
  <c r="M896" i="12" l="1"/>
  <c r="L896" i="12" s="1"/>
  <c r="K896" i="12" s="1"/>
  <c r="P897" i="12" l="1"/>
  <c r="H896" i="12"/>
  <c r="F897" i="12" s="1"/>
  <c r="X897" i="12" l="1"/>
  <c r="Q897" i="12"/>
  <c r="O897" i="12" s="1"/>
  <c r="N897" i="12" s="1"/>
  <c r="W897" i="12"/>
  <c r="G897" i="12"/>
  <c r="Y897" i="12" l="1"/>
  <c r="AA897" i="12"/>
  <c r="AB897" i="12" s="1"/>
  <c r="V897" i="12"/>
  <c r="U897" i="12" l="1"/>
  <c r="T897" i="12" s="1"/>
  <c r="AC897" i="12"/>
  <c r="AD897" i="12" s="1"/>
  <c r="Z897" i="12"/>
  <c r="S897" i="12" l="1"/>
  <c r="AE897" i="12"/>
  <c r="M897" i="12" l="1"/>
  <c r="L897" i="12" s="1"/>
  <c r="K897" i="12" s="1"/>
  <c r="H897" i="12" l="1"/>
  <c r="F898" i="12" s="1"/>
  <c r="P898" i="12"/>
  <c r="W898" i="12" l="1"/>
  <c r="Q898" i="12"/>
  <c r="O898" i="12" s="1"/>
  <c r="N898" i="12" s="1"/>
  <c r="G898" i="12"/>
  <c r="X898" i="12"/>
  <c r="Y898" i="12" l="1"/>
  <c r="V898" i="12"/>
  <c r="AA898" i="12"/>
  <c r="AB898" i="12" s="1"/>
  <c r="U898" i="12" l="1"/>
  <c r="T898" i="12" s="1"/>
  <c r="AC898" i="12"/>
  <c r="AD898" i="12" s="1"/>
  <c r="Z898" i="12"/>
  <c r="S898" i="12" l="1"/>
  <c r="AE898" i="12"/>
  <c r="M898" i="12" l="1"/>
  <c r="L898" i="12" s="1"/>
  <c r="K898" i="12" s="1"/>
  <c r="H898" i="12" l="1"/>
  <c r="F899" i="12" s="1"/>
  <c r="P899" i="12"/>
  <c r="G899" i="12" l="1"/>
  <c r="W899" i="12"/>
  <c r="Q899" i="12"/>
  <c r="O899" i="12" s="1"/>
  <c r="N899" i="12" s="1"/>
  <c r="X899" i="12"/>
  <c r="AA899" i="12" l="1"/>
  <c r="AB899" i="12" s="1"/>
  <c r="Y899" i="12"/>
  <c r="V899" i="12"/>
  <c r="U899" i="12" l="1"/>
  <c r="T899" i="12" s="1"/>
  <c r="AC899" i="12"/>
  <c r="AD899" i="12" s="1"/>
  <c r="Z899" i="12"/>
  <c r="S899" i="12" l="1"/>
  <c r="AE899" i="12"/>
  <c r="M899" i="12" l="1"/>
  <c r="L899" i="12" s="1"/>
  <c r="K899" i="12" s="1"/>
  <c r="P900" i="12" l="1"/>
  <c r="H899" i="12"/>
  <c r="F900" i="12" s="1"/>
  <c r="G900" i="12" l="1"/>
  <c r="X900" i="12"/>
  <c r="W900" i="12"/>
  <c r="Q900" i="12"/>
  <c r="O900" i="12" s="1"/>
  <c r="N900" i="12" s="1"/>
  <c r="V900" i="12" l="1"/>
  <c r="Y900" i="12"/>
  <c r="AA900" i="12"/>
  <c r="AB900" i="12" s="1"/>
  <c r="Z900" i="12" l="1"/>
  <c r="AC900" i="12"/>
  <c r="AD900" i="12" s="1"/>
  <c r="U900" i="12"/>
  <c r="T900" i="12" s="1"/>
  <c r="S900" i="12" l="1"/>
  <c r="AE900" i="12"/>
  <c r="M900" i="12" l="1"/>
  <c r="L900" i="12" s="1"/>
  <c r="K900" i="12" s="1"/>
  <c r="P901" i="12" l="1"/>
  <c r="H900" i="12"/>
  <c r="F901" i="12" s="1"/>
  <c r="W901" i="12" l="1"/>
  <c r="G901" i="12"/>
  <c r="Q901" i="12"/>
  <c r="O901" i="12" s="1"/>
  <c r="N901" i="12" s="1"/>
  <c r="X901" i="12"/>
  <c r="V901" i="12" l="1"/>
  <c r="AA901" i="12"/>
  <c r="AB901" i="12" s="1"/>
  <c r="Y901" i="12"/>
  <c r="Z901" i="12" l="1"/>
  <c r="AC901" i="12"/>
  <c r="AD901" i="12" s="1"/>
  <c r="U901" i="12"/>
  <c r="T901" i="12" s="1"/>
  <c r="S901" i="12" s="1"/>
  <c r="AE901" i="12" l="1"/>
  <c r="M901" i="12" l="1"/>
  <c r="L901" i="12" s="1"/>
  <c r="K901" i="12" s="1"/>
  <c r="H901" i="12" l="1"/>
  <c r="F902" i="12" s="1"/>
  <c r="P902" i="12"/>
  <c r="X902" i="12" l="1"/>
  <c r="G902" i="12"/>
  <c r="Q902" i="12"/>
  <c r="O902" i="12" s="1"/>
  <c r="N902" i="12" s="1"/>
  <c r="W902" i="12"/>
  <c r="V902" i="12" l="1"/>
  <c r="Y902" i="12"/>
  <c r="AA902" i="12"/>
  <c r="AB902" i="12" s="1"/>
  <c r="AC902" i="12" l="1"/>
  <c r="AD902" i="12" s="1"/>
  <c r="Z902" i="12"/>
  <c r="U902" i="12"/>
  <c r="T902" i="12" s="1"/>
  <c r="S902" i="12" s="1"/>
  <c r="AE902" i="12" l="1"/>
  <c r="M902" i="12" l="1"/>
  <c r="L902" i="12" s="1"/>
  <c r="K902" i="12" s="1"/>
  <c r="H902" i="12" l="1"/>
  <c r="F903" i="12" s="1"/>
  <c r="P903" i="12"/>
  <c r="Q903" i="12" l="1"/>
  <c r="O903" i="12" s="1"/>
  <c r="N903" i="12" s="1"/>
  <c r="G903" i="12"/>
  <c r="W903" i="12"/>
  <c r="X903" i="12"/>
  <c r="Y903" i="12" l="1"/>
  <c r="V903" i="12"/>
  <c r="AA903" i="12"/>
  <c r="AB903" i="12" s="1"/>
  <c r="U903" i="12" l="1"/>
  <c r="T903" i="12" s="1"/>
  <c r="Z903" i="12"/>
  <c r="AC903" i="12"/>
  <c r="AD903" i="12" s="1"/>
  <c r="S903" i="12" l="1"/>
  <c r="AE903" i="12"/>
  <c r="M903" i="12" l="1"/>
  <c r="L903" i="12" s="1"/>
  <c r="K903" i="12" s="1"/>
  <c r="H903" i="12" l="1"/>
  <c r="F904" i="12" s="1"/>
  <c r="P904" i="12"/>
  <c r="Q904" i="12" l="1"/>
  <c r="O904" i="12" s="1"/>
  <c r="N904" i="12" s="1"/>
  <c r="W904" i="12"/>
  <c r="X904" i="12"/>
  <c r="G904" i="12"/>
  <c r="AA904" i="12" l="1"/>
  <c r="AB904" i="12" s="1"/>
  <c r="Y904" i="12"/>
  <c r="V904" i="12"/>
  <c r="U904" i="12" l="1"/>
  <c r="T904" i="12" s="1"/>
  <c r="Z904" i="12"/>
  <c r="AC904" i="12"/>
  <c r="AD904" i="12" s="1"/>
  <c r="S904" i="12" l="1"/>
  <c r="AE904" i="12"/>
  <c r="M904" i="12" l="1"/>
  <c r="L904" i="12" s="1"/>
  <c r="K904" i="12" s="1"/>
  <c r="H904" i="12" l="1"/>
  <c r="F905" i="12" s="1"/>
  <c r="P905" i="12"/>
  <c r="G905" i="12" l="1"/>
  <c r="Q905" i="12"/>
  <c r="O905" i="12" s="1"/>
  <c r="N905" i="12" s="1"/>
  <c r="X905" i="12"/>
  <c r="W905" i="12"/>
  <c r="AA905" i="12" l="1"/>
  <c r="AB905" i="12" s="1"/>
  <c r="Y905" i="12"/>
  <c r="V905" i="12"/>
  <c r="U905" i="12" l="1"/>
  <c r="T905" i="12" s="1"/>
  <c r="Z905" i="12"/>
  <c r="AC905" i="12"/>
  <c r="AD905" i="12" s="1"/>
  <c r="S905" i="12" l="1"/>
  <c r="AE905" i="12"/>
  <c r="M905" i="12" l="1"/>
  <c r="L905" i="12" s="1"/>
  <c r="K905" i="12" s="1"/>
  <c r="P906" i="12" l="1"/>
  <c r="H905" i="12"/>
  <c r="F906" i="12" s="1"/>
  <c r="X906" i="12" l="1"/>
  <c r="Q906" i="12"/>
  <c r="O906" i="12" s="1"/>
  <c r="N906" i="12" s="1"/>
  <c r="W906" i="12"/>
  <c r="G906" i="12"/>
  <c r="AA906" i="12" l="1"/>
  <c r="AB906" i="12" s="1"/>
  <c r="V906" i="12"/>
  <c r="Y906" i="12"/>
  <c r="AC906" i="12" l="1"/>
  <c r="AD906" i="12" s="1"/>
  <c r="Z906" i="12"/>
  <c r="U906" i="12"/>
  <c r="T906" i="12" s="1"/>
  <c r="S906" i="12" s="1"/>
  <c r="AE906" i="12" l="1"/>
  <c r="M906" i="12" l="1"/>
  <c r="L906" i="12" s="1"/>
  <c r="K906" i="12" s="1"/>
  <c r="P907" i="12" l="1"/>
  <c r="H906" i="12"/>
  <c r="F907" i="12" s="1"/>
  <c r="X907" i="12" l="1"/>
  <c r="Q907" i="12"/>
  <c r="O907" i="12" s="1"/>
  <c r="N907" i="12" s="1"/>
  <c r="W907" i="12"/>
  <c r="G907" i="12"/>
  <c r="V907" i="12" l="1"/>
  <c r="AA907" i="12"/>
  <c r="AB907" i="12" s="1"/>
  <c r="Y907" i="12"/>
  <c r="AC907" i="12" l="1"/>
  <c r="AD907" i="12" s="1"/>
  <c r="Z907" i="12"/>
  <c r="U907" i="12"/>
  <c r="T907" i="12" s="1"/>
  <c r="S907" i="12" s="1"/>
  <c r="AE907" i="12" l="1"/>
  <c r="M907" i="12" l="1"/>
  <c r="L907" i="12" s="1"/>
  <c r="K907" i="12" s="1"/>
  <c r="H907" i="12" l="1"/>
  <c r="F908" i="12" s="1"/>
  <c r="P908" i="12"/>
  <c r="Q908" i="12" l="1"/>
  <c r="O908" i="12" s="1"/>
  <c r="N908" i="12" s="1"/>
  <c r="G908" i="12"/>
  <c r="W908" i="12"/>
  <c r="X908" i="12"/>
  <c r="V908" i="12" l="1"/>
  <c r="Y908" i="12"/>
  <c r="AA908" i="12"/>
  <c r="AB908" i="12" s="1"/>
  <c r="AC908" i="12" l="1"/>
  <c r="AD908" i="12" s="1"/>
  <c r="Z908" i="12"/>
  <c r="U908" i="12"/>
  <c r="T908" i="12" s="1"/>
  <c r="S908" i="12" s="1"/>
  <c r="AE908" i="12" l="1"/>
  <c r="M908" i="12" l="1"/>
  <c r="L908" i="12" s="1"/>
  <c r="K908" i="12" s="1"/>
  <c r="H908" i="12" l="1"/>
  <c r="F909" i="12" s="1"/>
  <c r="P909" i="12"/>
  <c r="W909" i="12" l="1"/>
  <c r="X909" i="12"/>
  <c r="G909" i="12"/>
  <c r="Q909" i="12"/>
  <c r="O909" i="12" s="1"/>
  <c r="N909" i="12" s="1"/>
  <c r="AA909" i="12" l="1"/>
  <c r="AB909" i="12" s="1"/>
  <c r="V909" i="12"/>
  <c r="Y909" i="12"/>
  <c r="AC909" i="12" l="1"/>
  <c r="AD909" i="12" s="1"/>
  <c r="Z909" i="12"/>
  <c r="U909" i="12"/>
  <c r="T909" i="12" s="1"/>
  <c r="S909" i="12" s="1"/>
  <c r="AE909" i="12" l="1"/>
  <c r="M909" i="12" l="1"/>
  <c r="L909" i="12" s="1"/>
  <c r="K909" i="12" s="1"/>
  <c r="P910" i="12" l="1"/>
  <c r="H909" i="12"/>
  <c r="F910" i="12" s="1"/>
  <c r="Q910" i="12" l="1"/>
  <c r="O910" i="12" s="1"/>
  <c r="N910" i="12" s="1"/>
  <c r="X910" i="12"/>
  <c r="W910" i="12"/>
  <c r="G910" i="12"/>
  <c r="AA910" i="12" l="1"/>
  <c r="AB910" i="12" s="1"/>
  <c r="Y910" i="12"/>
  <c r="V910" i="12"/>
  <c r="U910" i="12" l="1"/>
  <c r="T910" i="12" s="1"/>
  <c r="Z910" i="12"/>
  <c r="AC910" i="12"/>
  <c r="AD910" i="12" s="1"/>
  <c r="S910" i="12" l="1"/>
  <c r="AE910" i="12"/>
  <c r="M910" i="12" l="1"/>
  <c r="L910" i="12" s="1"/>
  <c r="K910" i="12" s="1"/>
  <c r="H910" i="12" l="1"/>
  <c r="F911" i="12" s="1"/>
  <c r="P911" i="12"/>
  <c r="Q911" i="12" l="1"/>
  <c r="O911" i="12" s="1"/>
  <c r="N911" i="12" s="1"/>
  <c r="G911" i="12"/>
  <c r="W911" i="12"/>
  <c r="X911" i="12"/>
  <c r="V911" i="12" l="1"/>
  <c r="Y911" i="12"/>
  <c r="AA911" i="12"/>
  <c r="AB911" i="12" s="1"/>
  <c r="AC911" i="12" l="1"/>
  <c r="AD911" i="12" s="1"/>
  <c r="Z911" i="12"/>
  <c r="U911" i="12"/>
  <c r="T911" i="12" s="1"/>
  <c r="S911" i="12" s="1"/>
  <c r="AE911" i="12" l="1"/>
  <c r="M911" i="12" l="1"/>
  <c r="L911" i="12" s="1"/>
  <c r="K911" i="12" s="1"/>
  <c r="P912" i="12" l="1"/>
  <c r="H911" i="12"/>
  <c r="F912" i="12" s="1"/>
  <c r="X912" i="12" l="1"/>
  <c r="Q912" i="12"/>
  <c r="O912" i="12" s="1"/>
  <c r="N912" i="12" s="1"/>
  <c r="G912" i="12"/>
  <c r="W912" i="12"/>
  <c r="V912" i="12" l="1"/>
  <c r="Y912" i="12"/>
  <c r="AA912" i="12"/>
  <c r="AB912" i="12" s="1"/>
  <c r="Z912" i="12" l="1"/>
  <c r="AC912" i="12"/>
  <c r="AD912" i="12" s="1"/>
  <c r="U912" i="12"/>
  <c r="T912" i="12" s="1"/>
  <c r="S912" i="12" l="1"/>
  <c r="AE912" i="12"/>
  <c r="M912" i="12" l="1"/>
  <c r="L912" i="12" s="1"/>
  <c r="K912" i="12" s="1"/>
  <c r="H912" i="12" l="1"/>
  <c r="F913" i="12" s="1"/>
  <c r="P913" i="12"/>
  <c r="W913" i="12" l="1"/>
  <c r="Q913" i="12"/>
  <c r="O913" i="12" s="1"/>
  <c r="N913" i="12" s="1"/>
  <c r="X913" i="12"/>
  <c r="G913" i="12"/>
  <c r="AA913" i="12" l="1"/>
  <c r="AB913" i="12" s="1"/>
  <c r="Y913" i="12"/>
  <c r="V913" i="12"/>
  <c r="U913" i="12" l="1"/>
  <c r="T913" i="12" s="1"/>
  <c r="AC913" i="12"/>
  <c r="AD913" i="12" s="1"/>
  <c r="Z913" i="12"/>
  <c r="S913" i="12" l="1"/>
  <c r="AE913" i="12"/>
  <c r="M913" i="12" l="1"/>
  <c r="L913" i="12" s="1"/>
  <c r="K913" i="12" s="1"/>
  <c r="H913" i="12" l="1"/>
  <c r="F914" i="12" s="1"/>
  <c r="P914" i="12"/>
  <c r="W914" i="12" l="1"/>
  <c r="X914" i="12"/>
  <c r="Q914" i="12"/>
  <c r="O914" i="12" s="1"/>
  <c r="N914" i="12" s="1"/>
  <c r="G914" i="12"/>
  <c r="AA914" i="12" l="1"/>
  <c r="AB914" i="12" s="1"/>
  <c r="Y914" i="12"/>
  <c r="V914" i="12"/>
  <c r="U914" i="12" l="1"/>
  <c r="T914" i="12" s="1"/>
  <c r="Z914" i="12"/>
  <c r="AC914" i="12"/>
  <c r="AD914" i="12" s="1"/>
  <c r="S914" i="12" l="1"/>
  <c r="AE914" i="12"/>
  <c r="M914" i="12" l="1"/>
  <c r="L914" i="12" s="1"/>
  <c r="K914" i="12" s="1"/>
  <c r="H914" i="12" l="1"/>
  <c r="F915" i="12" s="1"/>
  <c r="P915" i="12"/>
  <c r="X915" i="12" l="1"/>
  <c r="Q915" i="12"/>
  <c r="O915" i="12" s="1"/>
  <c r="N915" i="12" s="1"/>
  <c r="G915" i="12"/>
  <c r="W915" i="12"/>
  <c r="AA915" i="12" l="1"/>
  <c r="AB915" i="12" s="1"/>
  <c r="Y915" i="12"/>
  <c r="V915" i="12"/>
  <c r="U915" i="12" l="1"/>
  <c r="T915" i="12" s="1"/>
  <c r="Z915" i="12"/>
  <c r="AC915" i="12"/>
  <c r="AD915" i="12" s="1"/>
  <c r="S915" i="12" l="1"/>
  <c r="AE915" i="12"/>
  <c r="M915" i="12" l="1"/>
  <c r="L915" i="12" s="1"/>
  <c r="K915" i="12" s="1"/>
  <c r="P916" i="12" l="1"/>
  <c r="H915" i="12"/>
  <c r="F916" i="12" s="1"/>
  <c r="Q916" i="12" l="1"/>
  <c r="O916" i="12" s="1"/>
  <c r="N916" i="12" s="1"/>
  <c r="G916" i="12"/>
  <c r="X916" i="12"/>
  <c r="W916" i="12"/>
  <c r="V916" i="12" l="1"/>
  <c r="AA916" i="12"/>
  <c r="AB916" i="12" s="1"/>
  <c r="Y916" i="12"/>
  <c r="AC916" i="12" l="1"/>
  <c r="AD916" i="12" s="1"/>
  <c r="Z916" i="12"/>
  <c r="U916" i="12"/>
  <c r="T916" i="12" s="1"/>
  <c r="S916" i="12" l="1"/>
  <c r="AE916" i="12"/>
  <c r="M916" i="12" l="1"/>
  <c r="L916" i="12" s="1"/>
  <c r="K916" i="12" s="1"/>
  <c r="P917" i="12" l="1"/>
  <c r="H916" i="12"/>
  <c r="F917" i="12" s="1"/>
  <c r="X917" i="12" l="1"/>
  <c r="W917" i="12"/>
  <c r="G917" i="12"/>
  <c r="Q917" i="12"/>
  <c r="O917" i="12" s="1"/>
  <c r="N917" i="12" s="1"/>
  <c r="Y917" i="12" l="1"/>
  <c r="AA917" i="12"/>
  <c r="AB917" i="12" s="1"/>
  <c r="V917" i="12"/>
  <c r="U917" i="12" l="1"/>
  <c r="T917" i="12" s="1"/>
  <c r="AC917" i="12"/>
  <c r="AD917" i="12" s="1"/>
  <c r="Z917" i="12"/>
  <c r="S917" i="12" l="1"/>
  <c r="AE917" i="12"/>
  <c r="M917" i="12" l="1"/>
  <c r="L917" i="12" s="1"/>
  <c r="K917" i="12" s="1"/>
  <c r="H917" i="12" l="1"/>
  <c r="F918" i="12" s="1"/>
  <c r="P918" i="12"/>
  <c r="W918" i="12" l="1"/>
  <c r="G918" i="12"/>
  <c r="X918" i="12"/>
  <c r="Q918" i="12"/>
  <c r="O918" i="12" s="1"/>
  <c r="N918" i="12" s="1"/>
  <c r="V918" i="12" l="1"/>
  <c r="AA918" i="12"/>
  <c r="AB918" i="12" s="1"/>
  <c r="Y918" i="12"/>
  <c r="Z918" i="12" l="1"/>
  <c r="AC918" i="12"/>
  <c r="AD918" i="12" s="1"/>
  <c r="U918" i="12"/>
  <c r="T918" i="12" s="1"/>
  <c r="S918" i="12" s="1"/>
  <c r="AE918" i="12" l="1"/>
  <c r="M918" i="12" l="1"/>
  <c r="L918" i="12" s="1"/>
  <c r="K918" i="12" s="1"/>
  <c r="P919" i="12" l="1"/>
  <c r="H918" i="12"/>
  <c r="F919" i="12" s="1"/>
  <c r="W919" i="12" l="1"/>
  <c r="X919" i="12"/>
  <c r="G919" i="12"/>
  <c r="Q919" i="12"/>
  <c r="O919" i="12" s="1"/>
  <c r="N919" i="12" s="1"/>
  <c r="V919" i="12" l="1"/>
  <c r="Y919" i="12"/>
  <c r="AA919" i="12"/>
  <c r="AB919" i="12" s="1"/>
  <c r="Z919" i="12" l="1"/>
  <c r="AC919" i="12"/>
  <c r="AD919" i="12" s="1"/>
  <c r="U919" i="12"/>
  <c r="T919" i="12" s="1"/>
  <c r="S919" i="12" l="1"/>
  <c r="AE919" i="12"/>
  <c r="M919" i="12" l="1"/>
  <c r="L919" i="12" s="1"/>
  <c r="K919" i="12" s="1"/>
  <c r="P920" i="12" l="1"/>
  <c r="H919" i="12"/>
  <c r="F920" i="12" s="1"/>
  <c r="G920" i="12" l="1"/>
  <c r="X920" i="12"/>
  <c r="W920" i="12"/>
  <c r="Q920" i="12"/>
  <c r="O920" i="12" s="1"/>
  <c r="N920" i="12" s="1"/>
  <c r="V920" i="12" l="1"/>
  <c r="AA920" i="12"/>
  <c r="AB920" i="12" s="1"/>
  <c r="Y920" i="12"/>
  <c r="AC920" i="12" l="1"/>
  <c r="AD920" i="12" s="1"/>
  <c r="Z920" i="12"/>
  <c r="U920" i="12"/>
  <c r="T920" i="12" s="1"/>
  <c r="S920" i="12" s="1"/>
  <c r="AE920" i="12" l="1"/>
  <c r="M920" i="12" l="1"/>
  <c r="L920" i="12" s="1"/>
  <c r="K920" i="12" s="1"/>
  <c r="H920" i="12" l="1"/>
  <c r="F921" i="12" s="1"/>
  <c r="P921" i="12"/>
  <c r="W921" i="12" l="1"/>
  <c r="G921" i="12"/>
  <c r="X921" i="12"/>
  <c r="Q921" i="12"/>
  <c r="O921" i="12" s="1"/>
  <c r="N921" i="12" s="1"/>
  <c r="AA921" i="12" l="1"/>
  <c r="AB921" i="12" s="1"/>
  <c r="Y921" i="12"/>
  <c r="V921" i="12"/>
  <c r="U921" i="12" l="1"/>
  <c r="T921" i="12" s="1"/>
  <c r="Z921" i="12"/>
  <c r="AC921" i="12"/>
  <c r="AD921" i="12" s="1"/>
  <c r="S921" i="12" l="1"/>
  <c r="AE921" i="12"/>
  <c r="M921" i="12" l="1"/>
  <c r="L921" i="12" s="1"/>
  <c r="K921" i="12" s="1"/>
  <c r="H921" i="12" l="1"/>
  <c r="F922" i="12" s="1"/>
  <c r="P922" i="12"/>
  <c r="X922" i="12" l="1"/>
  <c r="Q922" i="12"/>
  <c r="O922" i="12" s="1"/>
  <c r="N922" i="12" s="1"/>
  <c r="W922" i="12"/>
  <c r="G922" i="12"/>
  <c r="Y922" i="12" l="1"/>
  <c r="AA922" i="12"/>
  <c r="AB922" i="12" s="1"/>
  <c r="V922" i="12"/>
  <c r="U922" i="12" l="1"/>
  <c r="T922" i="12" s="1"/>
  <c r="AC922" i="12"/>
  <c r="AD922" i="12" s="1"/>
  <c r="Z922" i="12"/>
  <c r="S922" i="12" l="1"/>
  <c r="AE922" i="12"/>
  <c r="M922" i="12" l="1"/>
  <c r="L922" i="12" s="1"/>
  <c r="K922" i="12" s="1"/>
  <c r="H922" i="12" l="1"/>
  <c r="F923" i="12" s="1"/>
  <c r="P923" i="12"/>
  <c r="X923" i="12" l="1"/>
  <c r="G923" i="12"/>
  <c r="Q923" i="12"/>
  <c r="O923" i="12" s="1"/>
  <c r="N923" i="12" s="1"/>
  <c r="W923" i="12"/>
  <c r="V923" i="12" l="1"/>
  <c r="AA923" i="12"/>
  <c r="AB923" i="12" s="1"/>
  <c r="Y923" i="12"/>
  <c r="Z923" i="12" l="1"/>
  <c r="AC923" i="12"/>
  <c r="AD923" i="12" s="1"/>
  <c r="U923" i="12"/>
  <c r="T923" i="12" s="1"/>
  <c r="S923" i="12" s="1"/>
  <c r="AE923" i="12" l="1"/>
  <c r="M923" i="12" l="1"/>
  <c r="L923" i="12" s="1"/>
  <c r="K923" i="12" s="1"/>
  <c r="P924" i="12" l="1"/>
  <c r="H923" i="12"/>
  <c r="F924" i="12" s="1"/>
  <c r="G924" i="12" l="1"/>
  <c r="W924" i="12"/>
  <c r="Q924" i="12"/>
  <c r="O924" i="12" s="1"/>
  <c r="N924" i="12" s="1"/>
  <c r="X924" i="12"/>
  <c r="V924" i="12" l="1"/>
  <c r="AA924" i="12"/>
  <c r="AB924" i="12" s="1"/>
  <c r="Y924" i="12"/>
  <c r="AC924" i="12" l="1"/>
  <c r="AD924" i="12" s="1"/>
  <c r="Z924" i="12"/>
  <c r="U924" i="12"/>
  <c r="T924" i="12" s="1"/>
  <c r="S924" i="12" s="1"/>
  <c r="AE924" i="12" l="1"/>
  <c r="M924" i="12" l="1"/>
  <c r="L924" i="12" s="1"/>
  <c r="K924" i="12" s="1"/>
  <c r="H924" i="12" l="1"/>
  <c r="F925" i="12" s="1"/>
  <c r="P925" i="12"/>
  <c r="Q925" i="12" l="1"/>
  <c r="O925" i="12" s="1"/>
  <c r="N925" i="12" s="1"/>
  <c r="X925" i="12"/>
  <c r="W925" i="12"/>
  <c r="G925" i="12"/>
  <c r="Y925" i="12" l="1"/>
  <c r="AA925" i="12"/>
  <c r="AB925" i="12" s="1"/>
  <c r="V925" i="12"/>
  <c r="U925" i="12" l="1"/>
  <c r="T925" i="12" s="1"/>
  <c r="AC925" i="12"/>
  <c r="AD925" i="12" s="1"/>
  <c r="Z925" i="12"/>
  <c r="S925" i="12" l="1"/>
  <c r="AE925" i="12"/>
  <c r="M925" i="12" l="1"/>
  <c r="L925" i="12" s="1"/>
  <c r="K925" i="12" s="1"/>
  <c r="H925" i="12" l="1"/>
  <c r="F926" i="12" s="1"/>
  <c r="P926" i="12"/>
  <c r="W926" i="12" l="1"/>
  <c r="Q926" i="12"/>
  <c r="O926" i="12" s="1"/>
  <c r="N926" i="12" s="1"/>
  <c r="X926" i="12"/>
  <c r="G926" i="12"/>
  <c r="AA926" i="12" l="1"/>
  <c r="AB926" i="12" s="1"/>
  <c r="Y926" i="12"/>
  <c r="V926" i="12"/>
  <c r="U926" i="12" l="1"/>
  <c r="T926" i="12" s="1"/>
  <c r="Z926" i="12"/>
  <c r="AC926" i="12"/>
  <c r="AD926" i="12" s="1"/>
  <c r="S926" i="12" l="1"/>
  <c r="AE926" i="12"/>
  <c r="M926" i="12" l="1"/>
  <c r="L926" i="12" s="1"/>
  <c r="K926" i="12" s="1"/>
  <c r="P927" i="12" l="1"/>
  <c r="H926" i="12"/>
  <c r="F927" i="12" s="1"/>
  <c r="G927" i="12" l="1"/>
  <c r="Q927" i="12"/>
  <c r="O927" i="12" s="1"/>
  <c r="N927" i="12" s="1"/>
  <c r="X927" i="12"/>
  <c r="W927" i="12"/>
  <c r="AA927" i="12" l="1"/>
  <c r="AB927" i="12" s="1"/>
  <c r="V927" i="12"/>
  <c r="Y927" i="12"/>
  <c r="AC927" i="12" l="1"/>
  <c r="AD927" i="12" s="1"/>
  <c r="Z927" i="12"/>
  <c r="U927" i="12"/>
  <c r="T927" i="12" s="1"/>
  <c r="S927" i="12" s="1"/>
  <c r="AE927" i="12" l="1"/>
  <c r="M927" i="12" l="1"/>
  <c r="L927" i="12" s="1"/>
  <c r="K927" i="12" s="1"/>
  <c r="H927" i="12" l="1"/>
  <c r="F928" i="12" s="1"/>
  <c r="P928" i="12"/>
  <c r="X928" i="12" l="1"/>
  <c r="W928" i="12"/>
  <c r="G928" i="12"/>
  <c r="Q928" i="12"/>
  <c r="O928" i="12" s="1"/>
  <c r="N928" i="12" s="1"/>
  <c r="V928" i="12" l="1"/>
  <c r="AA928" i="12"/>
  <c r="AB928" i="12" s="1"/>
  <c r="Y928" i="12"/>
  <c r="AC928" i="12" l="1"/>
  <c r="AD928" i="12" s="1"/>
  <c r="Z928" i="12"/>
  <c r="U928" i="12"/>
  <c r="T928" i="12" s="1"/>
  <c r="S928" i="12" s="1"/>
  <c r="AE928" i="12" l="1"/>
  <c r="M928" i="12" l="1"/>
  <c r="L928" i="12" s="1"/>
  <c r="K928" i="12" s="1"/>
  <c r="P929" i="12" l="1"/>
  <c r="H928" i="12"/>
  <c r="F929" i="12" s="1"/>
  <c r="W929" i="12" l="1"/>
  <c r="Q929" i="12"/>
  <c r="O929" i="12" s="1"/>
  <c r="N929" i="12" s="1"/>
  <c r="G929" i="12"/>
  <c r="X929" i="12"/>
  <c r="AA929" i="12" l="1"/>
  <c r="AB929" i="12" s="1"/>
  <c r="Y929" i="12"/>
  <c r="V929" i="12"/>
  <c r="U929" i="12" l="1"/>
  <c r="T929" i="12" s="1"/>
  <c r="AC929" i="12"/>
  <c r="AD929" i="12" s="1"/>
  <c r="Z929" i="12"/>
  <c r="S929" i="12" l="1"/>
  <c r="AE929" i="12"/>
  <c r="M929" i="12" l="1"/>
  <c r="L929" i="12" s="1"/>
  <c r="K929" i="12" s="1"/>
  <c r="H929" i="12" l="1"/>
  <c r="F930" i="12" s="1"/>
  <c r="P930" i="12"/>
  <c r="X930" i="12" l="1"/>
  <c r="W930" i="12"/>
  <c r="Q930" i="12"/>
  <c r="O930" i="12" s="1"/>
  <c r="N930" i="12" s="1"/>
  <c r="G930" i="12"/>
  <c r="V930" i="12" l="1"/>
  <c r="Y930" i="12"/>
  <c r="AA930" i="12"/>
  <c r="AB930" i="12" s="1"/>
  <c r="AC930" i="12" l="1"/>
  <c r="AD930" i="12" s="1"/>
  <c r="Z930" i="12"/>
  <c r="U930" i="12"/>
  <c r="T930" i="12" s="1"/>
  <c r="S930" i="12" s="1"/>
  <c r="AE930" i="12" l="1"/>
  <c r="M930" i="12" l="1"/>
  <c r="L930" i="12" s="1"/>
  <c r="K930" i="12" s="1"/>
  <c r="P931" i="12" l="1"/>
  <c r="H930" i="12"/>
  <c r="F931" i="12" s="1"/>
  <c r="G931" i="12" l="1"/>
  <c r="W931" i="12"/>
  <c r="Q931" i="12"/>
  <c r="O931" i="12" s="1"/>
  <c r="N931" i="12" s="1"/>
  <c r="X931" i="12"/>
  <c r="V931" i="12" l="1"/>
  <c r="Y931" i="12"/>
  <c r="AA931" i="12"/>
  <c r="AB931" i="12" s="1"/>
  <c r="AC931" i="12" l="1"/>
  <c r="AD931" i="12" s="1"/>
  <c r="Z931" i="12"/>
  <c r="U931" i="12"/>
  <c r="T931" i="12" s="1"/>
  <c r="S931" i="12" s="1"/>
  <c r="AE931" i="12" l="1"/>
  <c r="M931" i="12" l="1"/>
  <c r="L931" i="12" s="1"/>
  <c r="K931" i="12" s="1"/>
  <c r="H931" i="12" l="1"/>
  <c r="F932" i="12" s="1"/>
  <c r="P932" i="12"/>
  <c r="Q932" i="12" l="1"/>
  <c r="O932" i="12" s="1"/>
  <c r="N932" i="12" s="1"/>
  <c r="X932" i="12"/>
  <c r="W932" i="12"/>
  <c r="G932" i="12"/>
  <c r="V932" i="12" l="1"/>
  <c r="AA932" i="12"/>
  <c r="AB932" i="12" s="1"/>
  <c r="Y932" i="12"/>
  <c r="AC932" i="12" l="1"/>
  <c r="AD932" i="12" s="1"/>
  <c r="Z932" i="12"/>
  <c r="U932" i="12"/>
  <c r="T932" i="12" s="1"/>
  <c r="S932" i="12" s="1"/>
  <c r="AE932" i="12" l="1"/>
  <c r="M932" i="12" l="1"/>
  <c r="L932" i="12" s="1"/>
  <c r="K932" i="12" s="1"/>
  <c r="H932" i="12" l="1"/>
  <c r="F933" i="12" s="1"/>
  <c r="P933" i="12"/>
  <c r="X933" i="12" l="1"/>
  <c r="Q933" i="12"/>
  <c r="O933" i="12" s="1"/>
  <c r="N933" i="12" s="1"/>
  <c r="G933" i="12"/>
  <c r="W933" i="12"/>
  <c r="V933" i="12" l="1"/>
  <c r="Y933" i="12"/>
  <c r="AA933" i="12"/>
  <c r="AB933" i="12" s="1"/>
  <c r="AC933" i="12" l="1"/>
  <c r="AD933" i="12" s="1"/>
  <c r="Z933" i="12"/>
  <c r="U933" i="12"/>
  <c r="T933" i="12" s="1"/>
  <c r="S933" i="12" s="1"/>
  <c r="AE933" i="12" l="1"/>
  <c r="M933" i="12" l="1"/>
  <c r="L933" i="12" s="1"/>
  <c r="K933" i="12" s="1"/>
  <c r="P934" i="12" l="1"/>
  <c r="H933" i="12"/>
  <c r="F934" i="12" s="1"/>
  <c r="X934" i="12" l="1"/>
  <c r="W934" i="12"/>
  <c r="G934" i="12"/>
  <c r="Q934" i="12"/>
  <c r="O934" i="12" s="1"/>
  <c r="N934" i="12" s="1"/>
  <c r="Y934" i="12" l="1"/>
  <c r="V934" i="12"/>
  <c r="AA934" i="12"/>
  <c r="AB934" i="12" s="1"/>
  <c r="Z934" i="12" l="1"/>
  <c r="AC934" i="12"/>
  <c r="AD934" i="12" s="1"/>
  <c r="U934" i="12"/>
  <c r="T934" i="12" s="1"/>
  <c r="S934" i="12" s="1"/>
  <c r="AE934" i="12" l="1"/>
  <c r="M934" i="12" l="1"/>
  <c r="L934" i="12" s="1"/>
  <c r="K934" i="12" s="1"/>
  <c r="H934" i="12" l="1"/>
  <c r="F935" i="12" s="1"/>
  <c r="P935" i="12"/>
  <c r="G935" i="12" l="1"/>
  <c r="W935" i="12"/>
  <c r="Q935" i="12"/>
  <c r="O935" i="12" s="1"/>
  <c r="N935" i="12" s="1"/>
  <c r="X935" i="12"/>
  <c r="Y935" i="12" l="1"/>
  <c r="AA935" i="12"/>
  <c r="AB935" i="12" s="1"/>
  <c r="V935" i="12"/>
  <c r="U935" i="12" l="1"/>
  <c r="T935" i="12" s="1"/>
  <c r="Z935" i="12"/>
  <c r="AC935" i="12"/>
  <c r="AD935" i="12" s="1"/>
  <c r="S935" i="12" l="1"/>
  <c r="AE935" i="12"/>
  <c r="M935" i="12" l="1"/>
  <c r="L935" i="12" s="1"/>
  <c r="K935" i="12" s="1"/>
  <c r="P936" i="12" l="1"/>
  <c r="H935" i="12"/>
  <c r="F936" i="12" s="1"/>
  <c r="G936" i="12" l="1"/>
  <c r="Q936" i="12"/>
  <c r="O936" i="12" s="1"/>
  <c r="N936" i="12" s="1"/>
  <c r="W936" i="12"/>
  <c r="X936" i="12"/>
  <c r="Y936" i="12" l="1"/>
  <c r="V936" i="12"/>
  <c r="AA936" i="12"/>
  <c r="AB936" i="12" s="1"/>
  <c r="U936" i="12" l="1"/>
  <c r="T936" i="12" s="1"/>
  <c r="Z936" i="12"/>
  <c r="AC936" i="12"/>
  <c r="AD936" i="12" s="1"/>
  <c r="S936" i="12" l="1"/>
  <c r="AE936" i="12"/>
  <c r="M936" i="12" l="1"/>
  <c r="L936" i="12" s="1"/>
  <c r="K936" i="12" s="1"/>
  <c r="P937" i="12" l="1"/>
  <c r="H936" i="12"/>
  <c r="F937" i="12" s="1"/>
  <c r="G937" i="12" l="1"/>
  <c r="X937" i="12"/>
  <c r="Q937" i="12"/>
  <c r="O937" i="12" s="1"/>
  <c r="N937" i="12" s="1"/>
  <c r="W937" i="12"/>
  <c r="AA937" i="12" l="1"/>
  <c r="AB937" i="12" s="1"/>
  <c r="V937" i="12"/>
  <c r="Y937" i="12"/>
  <c r="Z937" i="12" l="1"/>
  <c r="AC937" i="12"/>
  <c r="AD937" i="12" s="1"/>
  <c r="U937" i="12"/>
  <c r="T937" i="12" s="1"/>
  <c r="S937" i="12" l="1"/>
  <c r="AE937" i="12"/>
  <c r="M937" i="12" l="1"/>
  <c r="L937" i="12" s="1"/>
  <c r="K937" i="12" s="1"/>
  <c r="P938" i="12" l="1"/>
  <c r="H937" i="12"/>
  <c r="F938" i="12" s="1"/>
  <c r="Q938" i="12" l="1"/>
  <c r="O938" i="12" s="1"/>
  <c r="N938" i="12" s="1"/>
  <c r="X938" i="12"/>
  <c r="W938" i="12"/>
  <c r="G938" i="12"/>
  <c r="AA938" i="12" l="1"/>
  <c r="AB938" i="12" s="1"/>
  <c r="V938" i="12"/>
  <c r="Y938" i="12"/>
  <c r="AC938" i="12" l="1"/>
  <c r="AD938" i="12" s="1"/>
  <c r="Z938" i="12"/>
  <c r="U938" i="12"/>
  <c r="T938" i="12" s="1"/>
  <c r="S938" i="12" s="1"/>
  <c r="AE938" i="12" l="1"/>
  <c r="M938" i="12" l="1"/>
  <c r="L938" i="12" s="1"/>
  <c r="K938" i="12" s="1"/>
  <c r="P939" i="12" l="1"/>
  <c r="H938" i="12"/>
  <c r="F939" i="12" s="1"/>
  <c r="X939" i="12" l="1"/>
  <c r="Q939" i="12"/>
  <c r="O939" i="12" s="1"/>
  <c r="N939" i="12" s="1"/>
  <c r="G939" i="12"/>
  <c r="W939" i="12"/>
  <c r="AA939" i="12" l="1"/>
  <c r="AB939" i="12" s="1"/>
  <c r="V939" i="12"/>
  <c r="Y939" i="12"/>
  <c r="AC939" i="12" l="1"/>
  <c r="AD939" i="12" s="1"/>
  <c r="Z939" i="12"/>
  <c r="U939" i="12"/>
  <c r="T939" i="12" s="1"/>
  <c r="S939" i="12" l="1"/>
  <c r="AE939" i="12"/>
  <c r="M939" i="12" l="1"/>
  <c r="L939" i="12" s="1"/>
  <c r="K939" i="12" s="1"/>
  <c r="H939" i="12" l="1"/>
  <c r="F940" i="12" s="1"/>
  <c r="P940" i="12"/>
  <c r="X940" i="12" l="1"/>
  <c r="G940" i="12"/>
  <c r="Q940" i="12"/>
  <c r="O940" i="12" s="1"/>
  <c r="N940" i="12" s="1"/>
  <c r="W940" i="12"/>
  <c r="AA940" i="12" l="1"/>
  <c r="AB940" i="12" s="1"/>
  <c r="Y940" i="12"/>
  <c r="V940" i="12"/>
  <c r="U940" i="12" l="1"/>
  <c r="T940" i="12" s="1"/>
  <c r="AC940" i="12"/>
  <c r="AD940" i="12" s="1"/>
  <c r="Z940" i="12"/>
  <c r="S940" i="12" l="1"/>
  <c r="AE940" i="12"/>
  <c r="M940" i="12" l="1"/>
  <c r="L940" i="12" s="1"/>
  <c r="K940" i="12" s="1"/>
  <c r="H940" i="12" l="1"/>
  <c r="F941" i="12" s="1"/>
  <c r="P941" i="12"/>
  <c r="X941" i="12" l="1"/>
  <c r="Q941" i="12"/>
  <c r="O941" i="12" s="1"/>
  <c r="N941" i="12" s="1"/>
  <c r="W941" i="12"/>
  <c r="G941" i="12"/>
  <c r="Y941" i="12" l="1"/>
  <c r="V941" i="12"/>
  <c r="AA941" i="12"/>
  <c r="AB941" i="12" s="1"/>
  <c r="U941" i="12" l="1"/>
  <c r="T941" i="12" s="1"/>
  <c r="Z941" i="12"/>
  <c r="AC941" i="12"/>
  <c r="AD941" i="12" s="1"/>
  <c r="S941" i="12" l="1"/>
  <c r="AE941" i="12"/>
  <c r="M941" i="12" l="1"/>
  <c r="L941" i="12" s="1"/>
  <c r="K941" i="12" s="1"/>
  <c r="H941" i="12" l="1"/>
  <c r="F942" i="12" s="1"/>
  <c r="P942" i="12"/>
  <c r="W942" i="12" l="1"/>
  <c r="G942" i="12"/>
  <c r="Q942" i="12"/>
  <c r="O942" i="12" s="1"/>
  <c r="N942" i="12" s="1"/>
  <c r="X942" i="12"/>
  <c r="Y942" i="12" l="1"/>
  <c r="AA942" i="12"/>
  <c r="AB942" i="12" s="1"/>
  <c r="V942" i="12"/>
  <c r="U942" i="12" l="1"/>
  <c r="T942" i="12" s="1"/>
  <c r="Z942" i="12"/>
  <c r="AC942" i="12"/>
  <c r="AD942" i="12" s="1"/>
  <c r="S942" i="12" l="1"/>
  <c r="AE942" i="12"/>
  <c r="M942" i="12" l="1"/>
  <c r="L942" i="12" s="1"/>
  <c r="K942" i="12" s="1"/>
  <c r="H942" i="12" l="1"/>
  <c r="F943" i="12" s="1"/>
  <c r="P943" i="12"/>
  <c r="W943" i="12" l="1"/>
  <c r="G943" i="12"/>
  <c r="Q943" i="12"/>
  <c r="O943" i="12" s="1"/>
  <c r="N943" i="12" s="1"/>
  <c r="X943" i="12"/>
  <c r="V943" i="12" l="1"/>
  <c r="AA943" i="12"/>
  <c r="AB943" i="12" s="1"/>
  <c r="Y943" i="12"/>
  <c r="AC943" i="12" l="1"/>
  <c r="AD943" i="12" s="1"/>
  <c r="Z943" i="12"/>
  <c r="U943" i="12"/>
  <c r="T943" i="12" s="1"/>
  <c r="S943" i="12" s="1"/>
  <c r="AE943" i="12" l="1"/>
  <c r="M943" i="12" l="1"/>
  <c r="L943" i="12" s="1"/>
  <c r="K943" i="12" s="1"/>
  <c r="P944" i="12" l="1"/>
  <c r="H943" i="12"/>
  <c r="F944" i="12" s="1"/>
  <c r="G944" i="12" l="1"/>
  <c r="X944" i="12"/>
  <c r="Q944" i="12"/>
  <c r="O944" i="12" s="1"/>
  <c r="N944" i="12" s="1"/>
  <c r="W944" i="12"/>
  <c r="Y944" i="12" l="1"/>
  <c r="V944" i="12"/>
  <c r="AA944" i="12"/>
  <c r="AB944" i="12" s="1"/>
  <c r="U944" i="12" l="1"/>
  <c r="T944" i="12" s="1"/>
  <c r="AC944" i="12"/>
  <c r="AD944" i="12" s="1"/>
  <c r="Z944" i="12"/>
  <c r="S944" i="12" l="1"/>
  <c r="AE944" i="12"/>
  <c r="M944" i="12" l="1"/>
  <c r="L944" i="12" s="1"/>
  <c r="K944" i="12" s="1"/>
  <c r="H944" i="12" l="1"/>
  <c r="F945" i="12" s="1"/>
  <c r="P945" i="12"/>
  <c r="Q945" i="12" l="1"/>
  <c r="O945" i="12" s="1"/>
  <c r="N945" i="12" s="1"/>
  <c r="G945" i="12"/>
  <c r="W945" i="12"/>
  <c r="X945" i="12"/>
  <c r="Y945" i="12" l="1"/>
  <c r="V945" i="12"/>
  <c r="AA945" i="12"/>
  <c r="AB945" i="12" s="1"/>
  <c r="U945" i="12" l="1"/>
  <c r="T945" i="12" s="1"/>
  <c r="AC945" i="12"/>
  <c r="AD945" i="12" s="1"/>
  <c r="Z945" i="12"/>
  <c r="S945" i="12" l="1"/>
  <c r="AE945" i="12"/>
  <c r="M945" i="12" l="1"/>
  <c r="L945" i="12" s="1"/>
  <c r="K945" i="12" s="1"/>
  <c r="P946" i="12" l="1"/>
  <c r="H945" i="12"/>
  <c r="F946" i="12" s="1"/>
  <c r="W946" i="12" l="1"/>
  <c r="G946" i="12"/>
  <c r="X946" i="12"/>
  <c r="Q946" i="12"/>
  <c r="O946" i="12" s="1"/>
  <c r="N946" i="12" s="1"/>
  <c r="AA946" i="12" l="1"/>
  <c r="AB946" i="12" s="1"/>
  <c r="V946" i="12"/>
  <c r="Y946" i="12"/>
  <c r="AC946" i="12" l="1"/>
  <c r="AD946" i="12" s="1"/>
  <c r="Z946" i="12"/>
  <c r="U946" i="12"/>
  <c r="T946" i="12" s="1"/>
  <c r="S946" i="12" l="1"/>
  <c r="AE946" i="12"/>
  <c r="M946" i="12" l="1"/>
  <c r="L946" i="12" s="1"/>
  <c r="K946" i="12" s="1"/>
  <c r="P947" i="12" l="1"/>
  <c r="H946" i="12"/>
  <c r="F947" i="12" s="1"/>
  <c r="W947" i="12" l="1"/>
  <c r="Q947" i="12"/>
  <c r="O947" i="12" s="1"/>
  <c r="N947" i="12" s="1"/>
  <c r="G947" i="12"/>
  <c r="X947" i="12"/>
  <c r="Y947" i="12" l="1"/>
  <c r="V947" i="12"/>
  <c r="AA947" i="12"/>
  <c r="AB947" i="12" s="1"/>
  <c r="U947" i="12" l="1"/>
  <c r="T947" i="12" s="1"/>
  <c r="AC947" i="12"/>
  <c r="AD947" i="12" s="1"/>
  <c r="Z947" i="12"/>
  <c r="S947" i="12" l="1"/>
  <c r="AE947" i="12"/>
  <c r="M947" i="12" l="1"/>
  <c r="L947" i="12" s="1"/>
  <c r="K947" i="12" s="1"/>
  <c r="H947" i="12" l="1"/>
  <c r="F948" i="12" s="1"/>
  <c r="P948" i="12"/>
  <c r="G948" i="12" l="1"/>
  <c r="Q948" i="12"/>
  <c r="O948" i="12" s="1"/>
  <c r="N948" i="12" s="1"/>
  <c r="X948" i="12"/>
  <c r="W948" i="12"/>
  <c r="AA948" i="12" l="1"/>
  <c r="AB948" i="12" s="1"/>
  <c r="Y948" i="12"/>
  <c r="V948" i="12"/>
  <c r="U948" i="12" l="1"/>
  <c r="T948" i="12" s="1"/>
  <c r="Z948" i="12"/>
  <c r="AC948" i="12"/>
  <c r="AD948" i="12" s="1"/>
  <c r="S948" i="12" l="1"/>
  <c r="AE948" i="12"/>
  <c r="M948" i="12" l="1"/>
  <c r="L948" i="12" s="1"/>
  <c r="K948" i="12" s="1"/>
  <c r="P949" i="12" l="1"/>
  <c r="H948" i="12"/>
  <c r="F949" i="12" s="1"/>
  <c r="G949" i="12" l="1"/>
  <c r="X949" i="12"/>
  <c r="W949" i="12"/>
  <c r="Q949" i="12"/>
  <c r="O949" i="12" s="1"/>
  <c r="N949" i="12" s="1"/>
  <c r="AA949" i="12" l="1"/>
  <c r="AB949" i="12" s="1"/>
  <c r="Y949" i="12"/>
  <c r="V949" i="12"/>
  <c r="U949" i="12" l="1"/>
  <c r="T949" i="12" s="1"/>
  <c r="AC949" i="12"/>
  <c r="AD949" i="12" s="1"/>
  <c r="Z949" i="12"/>
  <c r="S949" i="12" l="1"/>
  <c r="AE949" i="12"/>
  <c r="M949" i="12" l="1"/>
  <c r="L949" i="12" s="1"/>
  <c r="K949" i="12" s="1"/>
  <c r="H949" i="12" l="1"/>
  <c r="F950" i="12" s="1"/>
  <c r="P950" i="12"/>
  <c r="Q950" i="12" l="1"/>
  <c r="O950" i="12" s="1"/>
  <c r="N950" i="12" s="1"/>
  <c r="G950" i="12"/>
  <c r="X950" i="12"/>
  <c r="W950" i="12"/>
  <c r="Y950" i="12" l="1"/>
  <c r="AA950" i="12"/>
  <c r="AB950" i="12" s="1"/>
  <c r="V950" i="12"/>
  <c r="U950" i="12" l="1"/>
  <c r="T950" i="12" s="1"/>
  <c r="AC950" i="12"/>
  <c r="AD950" i="12" s="1"/>
  <c r="Z950" i="12"/>
  <c r="S950" i="12" l="1"/>
  <c r="AE950" i="12"/>
  <c r="M950" i="12" l="1"/>
  <c r="L950" i="12" s="1"/>
  <c r="K950" i="12" s="1"/>
  <c r="P951" i="12" l="1"/>
  <c r="H950" i="12"/>
  <c r="F951" i="12" s="1"/>
  <c r="G951" i="12" l="1"/>
  <c r="X951" i="12"/>
  <c r="W951" i="12"/>
  <c r="Q951" i="12"/>
  <c r="O951" i="12" s="1"/>
  <c r="N951" i="12" s="1"/>
  <c r="AA951" i="12" l="1"/>
  <c r="AB951" i="12" s="1"/>
  <c r="Y951" i="12"/>
  <c r="V951" i="12"/>
  <c r="U951" i="12" l="1"/>
  <c r="T951" i="12" s="1"/>
  <c r="AC951" i="12"/>
  <c r="AD951" i="12" s="1"/>
  <c r="Z951" i="12"/>
  <c r="S951" i="12" l="1"/>
  <c r="AE951" i="12"/>
  <c r="M951" i="12" l="1"/>
  <c r="L951" i="12" s="1"/>
  <c r="K951" i="12" s="1"/>
  <c r="H951" i="12" l="1"/>
  <c r="F952" i="12" s="1"/>
  <c r="P952" i="12"/>
  <c r="Q952" i="12" l="1"/>
  <c r="O952" i="12" s="1"/>
  <c r="N952" i="12" s="1"/>
  <c r="G952" i="12"/>
  <c r="X952" i="12"/>
  <c r="W952" i="12"/>
  <c r="V952" i="12" l="1"/>
  <c r="AA952" i="12"/>
  <c r="AB952" i="12" s="1"/>
  <c r="Y952" i="12"/>
  <c r="AC952" i="12" l="1"/>
  <c r="AD952" i="12" s="1"/>
  <c r="Z952" i="12"/>
  <c r="U952" i="12"/>
  <c r="T952" i="12" s="1"/>
  <c r="S952" i="12" s="1"/>
  <c r="AE952" i="12" l="1"/>
  <c r="M952" i="12" l="1"/>
  <c r="L952" i="12" s="1"/>
  <c r="K952" i="12" s="1"/>
  <c r="P953" i="12" l="1"/>
  <c r="H952" i="12"/>
  <c r="F953" i="12" s="1"/>
  <c r="Q953" i="12" l="1"/>
  <c r="O953" i="12" s="1"/>
  <c r="N953" i="12" s="1"/>
  <c r="G953" i="12"/>
  <c r="X953" i="12"/>
  <c r="W953" i="12"/>
  <c r="Y953" i="12" l="1"/>
  <c r="V953" i="12"/>
  <c r="AA953" i="12"/>
  <c r="AB953" i="12" s="1"/>
  <c r="U953" i="12" l="1"/>
  <c r="T953" i="12" s="1"/>
  <c r="Z953" i="12"/>
  <c r="AC953" i="12"/>
  <c r="AD953" i="12" s="1"/>
  <c r="S953" i="12" l="1"/>
  <c r="AE953" i="12"/>
  <c r="M953" i="12" l="1"/>
  <c r="L953" i="12" s="1"/>
  <c r="K953" i="12" s="1"/>
  <c r="P954" i="12" l="1"/>
  <c r="H953" i="12"/>
  <c r="F954" i="12" s="1"/>
  <c r="W954" i="12" l="1"/>
  <c r="Q954" i="12"/>
  <c r="O954" i="12" s="1"/>
  <c r="N954" i="12" s="1"/>
  <c r="X954" i="12"/>
  <c r="G954" i="12"/>
  <c r="Y954" i="12" l="1"/>
  <c r="V954" i="12"/>
  <c r="AA954" i="12"/>
  <c r="AB954" i="12" s="1"/>
  <c r="U954" i="12" l="1"/>
  <c r="T954" i="12" s="1"/>
  <c r="Z954" i="12"/>
  <c r="AC954" i="12"/>
  <c r="AD954" i="12" s="1"/>
  <c r="S954" i="12" l="1"/>
  <c r="AE954" i="12"/>
  <c r="M954" i="12" l="1"/>
  <c r="L954" i="12" s="1"/>
  <c r="K954" i="12" s="1"/>
  <c r="H954" i="12" l="1"/>
  <c r="F955" i="12" s="1"/>
  <c r="P955" i="12"/>
  <c r="G955" i="12" l="1"/>
  <c r="Q955" i="12"/>
  <c r="O955" i="12" s="1"/>
  <c r="N955" i="12" s="1"/>
  <c r="X955" i="12"/>
  <c r="W955" i="12"/>
  <c r="AA955" i="12" l="1"/>
  <c r="AB955" i="12" s="1"/>
  <c r="Y955" i="12"/>
  <c r="V955" i="12"/>
  <c r="U955" i="12" l="1"/>
  <c r="T955" i="12" s="1"/>
  <c r="Z955" i="12"/>
  <c r="AC955" i="12"/>
  <c r="AD955" i="12" s="1"/>
  <c r="S955" i="12" l="1"/>
  <c r="AE955" i="12"/>
  <c r="M955" i="12" l="1"/>
  <c r="L955" i="12" s="1"/>
  <c r="K955" i="12" s="1"/>
  <c r="P956" i="12" l="1"/>
  <c r="H955" i="12"/>
  <c r="F956" i="12" s="1"/>
  <c r="Q956" i="12" l="1"/>
  <c r="O956" i="12" s="1"/>
  <c r="N956" i="12" s="1"/>
  <c r="X956" i="12"/>
  <c r="W956" i="12"/>
  <c r="G956" i="12"/>
  <c r="AA956" i="12" l="1"/>
  <c r="AB956" i="12" s="1"/>
  <c r="V956" i="12"/>
  <c r="Y956" i="12"/>
  <c r="AC956" i="12" l="1"/>
  <c r="AD956" i="12" s="1"/>
  <c r="Z956" i="12"/>
  <c r="U956" i="12"/>
  <c r="T956" i="12" s="1"/>
  <c r="S956" i="12" s="1"/>
  <c r="AE956" i="12" l="1"/>
  <c r="M956" i="12" l="1"/>
  <c r="L956" i="12" s="1"/>
  <c r="K956" i="12" s="1"/>
  <c r="P957" i="12" l="1"/>
  <c r="H956" i="12"/>
  <c r="F957" i="12" s="1"/>
  <c r="W957" i="12" l="1"/>
  <c r="G957" i="12"/>
  <c r="Q957" i="12"/>
  <c r="O957" i="12" s="1"/>
  <c r="N957" i="12" s="1"/>
  <c r="X957" i="12"/>
  <c r="AA957" i="12" l="1"/>
  <c r="AB957" i="12" s="1"/>
  <c r="Y957" i="12"/>
  <c r="V957" i="12"/>
  <c r="U957" i="12" l="1"/>
  <c r="T957" i="12" s="1"/>
  <c r="Z957" i="12"/>
  <c r="AC957" i="12"/>
  <c r="AD957" i="12" s="1"/>
  <c r="S957" i="12" l="1"/>
  <c r="AE957" i="12"/>
  <c r="M957" i="12" l="1"/>
  <c r="L957" i="12" s="1"/>
  <c r="K957" i="12" s="1"/>
  <c r="P958" i="12" l="1"/>
  <c r="H957" i="12"/>
  <c r="F958" i="12" s="1"/>
  <c r="Q958" i="12" l="1"/>
  <c r="O958" i="12" s="1"/>
  <c r="N958" i="12" s="1"/>
  <c r="X958" i="12"/>
  <c r="G958" i="12"/>
  <c r="W958" i="12"/>
  <c r="AA958" i="12" l="1"/>
  <c r="AB958" i="12" s="1"/>
  <c r="V958" i="12"/>
  <c r="Y958" i="12"/>
  <c r="AC958" i="12" l="1"/>
  <c r="AD958" i="12" s="1"/>
  <c r="Z958" i="12"/>
  <c r="U958" i="12"/>
  <c r="T958" i="12" s="1"/>
  <c r="S958" i="12" s="1"/>
  <c r="AE958" i="12" l="1"/>
  <c r="M958" i="12" l="1"/>
  <c r="L958" i="12" s="1"/>
  <c r="K958" i="12" s="1"/>
  <c r="H958" i="12" l="1"/>
  <c r="F959" i="12" s="1"/>
  <c r="P959" i="12"/>
  <c r="G959" i="12" l="1"/>
  <c r="X959" i="12"/>
  <c r="W959" i="12"/>
  <c r="Q959" i="12"/>
  <c r="O959" i="12" s="1"/>
  <c r="N959" i="12" s="1"/>
  <c r="AA959" i="12" l="1"/>
  <c r="AB959" i="12" s="1"/>
  <c r="Y959" i="12"/>
  <c r="V959" i="12"/>
  <c r="U959" i="12" l="1"/>
  <c r="T959" i="12" s="1"/>
  <c r="AC959" i="12"/>
  <c r="AD959" i="12" s="1"/>
  <c r="Z959" i="12"/>
  <c r="S959" i="12" l="1"/>
  <c r="AE959" i="12"/>
  <c r="M959" i="12" l="1"/>
  <c r="L959" i="12" s="1"/>
  <c r="K959" i="12" s="1"/>
  <c r="P960" i="12" l="1"/>
  <c r="H959" i="12"/>
  <c r="F960" i="12" s="1"/>
  <c r="Q960" i="12" l="1"/>
  <c r="O960" i="12" s="1"/>
  <c r="N960" i="12" s="1"/>
  <c r="X960" i="12"/>
  <c r="W960" i="12"/>
  <c r="G960" i="12"/>
  <c r="AA960" i="12" l="1"/>
  <c r="AB960" i="12" s="1"/>
  <c r="V960" i="12"/>
  <c r="Y960" i="12"/>
  <c r="AC960" i="12" l="1"/>
  <c r="AD960" i="12" s="1"/>
  <c r="Z960" i="12"/>
  <c r="U960" i="12"/>
  <c r="T960" i="12" s="1"/>
  <c r="S960" i="12" s="1"/>
  <c r="AE960" i="12" l="1"/>
  <c r="M960" i="12" l="1"/>
  <c r="L960" i="12" s="1"/>
  <c r="K960" i="12" s="1"/>
  <c r="P961" i="12" l="1"/>
  <c r="H960" i="12"/>
  <c r="F961" i="12" s="1"/>
  <c r="X961" i="12" l="1"/>
  <c r="Q961" i="12"/>
  <c r="O961" i="12" s="1"/>
  <c r="N961" i="12" s="1"/>
  <c r="G961" i="12"/>
  <c r="W961" i="12"/>
  <c r="AA961" i="12" l="1"/>
  <c r="AB961" i="12" s="1"/>
  <c r="Y961" i="12"/>
  <c r="V961" i="12"/>
  <c r="U961" i="12" l="1"/>
  <c r="T961" i="12" s="1"/>
  <c r="AC961" i="12"/>
  <c r="AD961" i="12" s="1"/>
  <c r="Z961" i="12"/>
  <c r="S961" i="12" l="1"/>
  <c r="AE961" i="12"/>
  <c r="M961" i="12" l="1"/>
  <c r="L961" i="12" s="1"/>
  <c r="K961" i="12" s="1"/>
  <c r="H961" i="12" l="1"/>
  <c r="F962" i="12" s="1"/>
  <c r="P962" i="12"/>
  <c r="W962" i="12" l="1"/>
  <c r="X962" i="12"/>
  <c r="G962" i="12"/>
  <c r="Q962" i="12"/>
  <c r="O962" i="12" s="1"/>
  <c r="N962" i="12" s="1"/>
  <c r="AA962" i="12" l="1"/>
  <c r="AB962" i="12" s="1"/>
  <c r="Y962" i="12"/>
  <c r="V962" i="12"/>
  <c r="U962" i="12" l="1"/>
  <c r="T962" i="12" s="1"/>
  <c r="AC962" i="12"/>
  <c r="AD962" i="12" s="1"/>
  <c r="Z962" i="12"/>
  <c r="S962" i="12" l="1"/>
  <c r="AE962" i="12"/>
  <c r="M962" i="12" l="1"/>
  <c r="L962" i="12" s="1"/>
  <c r="K962" i="12" s="1"/>
  <c r="H962" i="12" l="1"/>
  <c r="F963" i="12" s="1"/>
  <c r="P963" i="12"/>
  <c r="G963" i="12" l="1"/>
  <c r="Q963" i="12"/>
  <c r="O963" i="12" s="1"/>
  <c r="N963" i="12" s="1"/>
  <c r="X963" i="12"/>
  <c r="W963" i="12"/>
  <c r="Y963" i="12" l="1"/>
  <c r="V963" i="12"/>
  <c r="AA963" i="12"/>
  <c r="AB963" i="12" s="1"/>
  <c r="U963" i="12" l="1"/>
  <c r="T963" i="12" s="1"/>
  <c r="AC963" i="12"/>
  <c r="AD963" i="12" s="1"/>
  <c r="Z963" i="12"/>
  <c r="S963" i="12" l="1"/>
  <c r="AE963" i="12"/>
  <c r="M963" i="12" l="1"/>
  <c r="L963" i="12" s="1"/>
  <c r="K963" i="12" s="1"/>
  <c r="H963" i="12" l="1"/>
  <c r="F964" i="12" s="1"/>
  <c r="P964" i="12"/>
  <c r="G964" i="12" l="1"/>
  <c r="W964" i="12"/>
  <c r="X964" i="12"/>
  <c r="Q964" i="12"/>
  <c r="O964" i="12" s="1"/>
  <c r="N964" i="12" s="1"/>
  <c r="AA964" i="12" l="1"/>
  <c r="AB964" i="12" s="1"/>
  <c r="Y964" i="12"/>
  <c r="V964" i="12"/>
  <c r="U964" i="12" l="1"/>
  <c r="T964" i="12" s="1"/>
  <c r="Z964" i="12"/>
  <c r="AC964" i="12"/>
  <c r="AD964" i="12" s="1"/>
  <c r="S964" i="12" l="1"/>
  <c r="AE964" i="12"/>
  <c r="M964" i="12" l="1"/>
  <c r="L964" i="12" s="1"/>
  <c r="K964" i="12" s="1"/>
  <c r="H964" i="12" l="1"/>
  <c r="F965" i="12" s="1"/>
  <c r="P965" i="12"/>
  <c r="W965" i="12" l="1"/>
  <c r="X965" i="12"/>
  <c r="G965" i="12"/>
  <c r="Q965" i="12"/>
  <c r="O965" i="12" s="1"/>
  <c r="N965" i="12" s="1"/>
  <c r="Y965" i="12" l="1"/>
  <c r="V965" i="12"/>
  <c r="AA965" i="12"/>
  <c r="AB965" i="12" s="1"/>
  <c r="U965" i="12" l="1"/>
  <c r="T965" i="12" s="1"/>
  <c r="AC965" i="12"/>
  <c r="AD965" i="12" s="1"/>
  <c r="Z965" i="12"/>
  <c r="S965" i="12" l="1"/>
  <c r="AE965" i="12"/>
  <c r="M965" i="12" l="1"/>
  <c r="L965" i="12" s="1"/>
  <c r="K965" i="12" s="1"/>
  <c r="P966" i="12" l="1"/>
  <c r="H965" i="12"/>
  <c r="F966" i="12" s="1"/>
  <c r="Q966" i="12" l="1"/>
  <c r="O966" i="12" s="1"/>
  <c r="N966" i="12" s="1"/>
  <c r="W966" i="12"/>
  <c r="X966" i="12"/>
  <c r="G966" i="12"/>
  <c r="Y966" i="12" l="1"/>
  <c r="AA966" i="12"/>
  <c r="AB966" i="12" s="1"/>
  <c r="V966" i="12"/>
  <c r="U966" i="12" l="1"/>
  <c r="T966" i="12" s="1"/>
  <c r="AC966" i="12"/>
  <c r="AD966" i="12" s="1"/>
  <c r="Z966" i="12"/>
  <c r="S966" i="12" l="1"/>
  <c r="AE966" i="12"/>
  <c r="M966" i="12" l="1"/>
  <c r="L966" i="12" s="1"/>
  <c r="K966" i="12" s="1"/>
  <c r="P967" i="12" l="1"/>
  <c r="H966" i="12"/>
  <c r="F967" i="12" s="1"/>
  <c r="Q967" i="12" l="1"/>
  <c r="O967" i="12" s="1"/>
  <c r="N967" i="12" s="1"/>
  <c r="W967" i="12"/>
  <c r="X967" i="12"/>
  <c r="G967" i="12"/>
  <c r="V967" i="12" l="1"/>
  <c r="AA967" i="12"/>
  <c r="AB967" i="12" s="1"/>
  <c r="Y967" i="12"/>
  <c r="Z967" i="12" l="1"/>
  <c r="AC967" i="12"/>
  <c r="AD967" i="12" s="1"/>
  <c r="U967" i="12"/>
  <c r="T967" i="12" s="1"/>
  <c r="S967" i="12" s="1"/>
  <c r="AE967" i="12" l="1"/>
  <c r="M967" i="12" l="1"/>
  <c r="L967" i="12" s="1"/>
  <c r="K967" i="12" s="1"/>
  <c r="H967" i="12" l="1"/>
  <c r="F968" i="12" s="1"/>
  <c r="P968" i="12"/>
  <c r="X968" i="12" l="1"/>
  <c r="Q968" i="12"/>
  <c r="O968" i="12" s="1"/>
  <c r="N968" i="12" s="1"/>
  <c r="W968" i="12"/>
  <c r="G968" i="12"/>
  <c r="Y968" i="12" l="1"/>
  <c r="AA968" i="12"/>
  <c r="AB968" i="12" s="1"/>
  <c r="V968" i="12"/>
  <c r="U968" i="12" l="1"/>
  <c r="T968" i="12" s="1"/>
  <c r="Z968" i="12"/>
  <c r="AC968" i="12"/>
  <c r="AD968" i="12" s="1"/>
  <c r="S968" i="12" l="1"/>
  <c r="AE968" i="12"/>
  <c r="M968" i="12" l="1"/>
  <c r="L968" i="12" s="1"/>
  <c r="K968" i="12" s="1"/>
  <c r="H968" i="12" l="1"/>
  <c r="F969" i="12" s="1"/>
  <c r="P969" i="12"/>
  <c r="G969" i="12" l="1"/>
  <c r="Q969" i="12"/>
  <c r="O969" i="12" s="1"/>
  <c r="N969" i="12" s="1"/>
  <c r="W969" i="12"/>
  <c r="X969" i="12"/>
  <c r="AA969" i="12" l="1"/>
  <c r="AB969" i="12" s="1"/>
  <c r="Y969" i="12"/>
  <c r="V969" i="12"/>
  <c r="U969" i="12" l="1"/>
  <c r="T969" i="12" s="1"/>
  <c r="Z969" i="12"/>
  <c r="AC969" i="12"/>
  <c r="AD969" i="12" s="1"/>
  <c r="S969" i="12" l="1"/>
  <c r="AE969" i="12"/>
  <c r="M969" i="12" l="1"/>
  <c r="L969" i="12" s="1"/>
  <c r="K969" i="12" s="1"/>
  <c r="P970" i="12" l="1"/>
  <c r="H969" i="12"/>
  <c r="F970" i="12" s="1"/>
  <c r="X970" i="12" l="1"/>
  <c r="Q970" i="12"/>
  <c r="O970" i="12" s="1"/>
  <c r="N970" i="12" s="1"/>
  <c r="W970" i="12"/>
  <c r="G970" i="12"/>
  <c r="V970" i="12" l="1"/>
  <c r="AA970" i="12"/>
  <c r="AB970" i="12" s="1"/>
  <c r="Y970" i="12"/>
  <c r="Z970" i="12" l="1"/>
  <c r="AC970" i="12"/>
  <c r="AD970" i="12" s="1"/>
  <c r="U970" i="12"/>
  <c r="T970" i="12" s="1"/>
  <c r="S970" i="12" s="1"/>
  <c r="AE970" i="12" l="1"/>
  <c r="M970" i="12" l="1"/>
  <c r="L970" i="12" s="1"/>
  <c r="K970" i="12" s="1"/>
  <c r="P971" i="12" l="1"/>
  <c r="H970" i="12"/>
  <c r="F971" i="12" s="1"/>
  <c r="X971" i="12" l="1"/>
  <c r="Q971" i="12"/>
  <c r="O971" i="12" s="1"/>
  <c r="N971" i="12" s="1"/>
  <c r="G971" i="12"/>
  <c r="W971" i="12"/>
  <c r="AA971" i="12" l="1"/>
  <c r="AB971" i="12" s="1"/>
  <c r="V971" i="12"/>
  <c r="Y971" i="12"/>
  <c r="AC971" i="12" l="1"/>
  <c r="AD971" i="12" s="1"/>
  <c r="Z971" i="12"/>
  <c r="U971" i="12"/>
  <c r="T971" i="12" s="1"/>
  <c r="S971" i="12" l="1"/>
  <c r="AE971" i="12"/>
  <c r="M971" i="12" l="1"/>
  <c r="L971" i="12" s="1"/>
  <c r="K971" i="12" s="1"/>
  <c r="H971" i="12" l="1"/>
  <c r="F972" i="12" s="1"/>
  <c r="P972" i="12"/>
  <c r="W972" i="12" l="1"/>
  <c r="G972" i="12"/>
  <c r="Q972" i="12"/>
  <c r="O972" i="12" s="1"/>
  <c r="N972" i="12" s="1"/>
  <c r="X972" i="12"/>
  <c r="V972" i="12" l="1"/>
  <c r="Y972" i="12"/>
  <c r="AA972" i="12"/>
  <c r="AB972" i="12" s="1"/>
  <c r="Z972" i="12" l="1"/>
  <c r="AC972" i="12"/>
  <c r="AD972" i="12" s="1"/>
  <c r="U972" i="12"/>
  <c r="T972" i="12" s="1"/>
  <c r="S972" i="12" l="1"/>
  <c r="AE972" i="12"/>
  <c r="M972" i="12" l="1"/>
  <c r="L972" i="12" s="1"/>
  <c r="K972" i="12" s="1"/>
  <c r="P973" i="12" l="1"/>
  <c r="H972" i="12"/>
  <c r="F973" i="12" s="1"/>
  <c r="G973" i="12" l="1"/>
  <c r="X973" i="12"/>
  <c r="W973" i="12"/>
  <c r="Q973" i="12"/>
  <c r="O973" i="12" s="1"/>
  <c r="N973" i="12" s="1"/>
  <c r="Y973" i="12" l="1"/>
  <c r="V973" i="12"/>
  <c r="AA973" i="12"/>
  <c r="AB973" i="12" s="1"/>
  <c r="AC973" i="12" l="1"/>
  <c r="AD973" i="12" s="1"/>
  <c r="Z973" i="12"/>
  <c r="U973" i="12"/>
  <c r="T973" i="12" s="1"/>
  <c r="S973" i="12" s="1"/>
  <c r="AE973" i="12" l="1"/>
  <c r="M973" i="12" l="1"/>
  <c r="L973" i="12" s="1"/>
  <c r="K973" i="12" s="1"/>
  <c r="H973" i="12" l="1"/>
  <c r="F974" i="12" s="1"/>
  <c r="P974" i="12"/>
  <c r="X974" i="12" l="1"/>
  <c r="G974" i="12"/>
  <c r="W974" i="12"/>
  <c r="Q974" i="12"/>
  <c r="O974" i="12" s="1"/>
  <c r="N974" i="12" s="1"/>
  <c r="AA974" i="12" l="1"/>
  <c r="AB974" i="12" s="1"/>
  <c r="Y974" i="12"/>
  <c r="V974" i="12"/>
  <c r="U974" i="12" l="1"/>
  <c r="T974" i="12" s="1"/>
  <c r="Z974" i="12"/>
  <c r="AC974" i="12"/>
  <c r="AD974" i="12" s="1"/>
  <c r="S974" i="12" l="1"/>
  <c r="AE974" i="12"/>
  <c r="M974" i="12" l="1"/>
  <c r="L974" i="12" s="1"/>
  <c r="K974" i="12" s="1"/>
  <c r="H974" i="12" l="1"/>
  <c r="F975" i="12" s="1"/>
  <c r="P975" i="12"/>
  <c r="X975" i="12" l="1"/>
  <c r="Q975" i="12"/>
  <c r="O975" i="12" s="1"/>
  <c r="N975" i="12" s="1"/>
  <c r="W975" i="12"/>
  <c r="G975" i="12"/>
  <c r="Y975" i="12" l="1"/>
  <c r="AA975" i="12"/>
  <c r="AB975" i="12" s="1"/>
  <c r="V975" i="12"/>
  <c r="U975" i="12" l="1"/>
  <c r="T975" i="12" s="1"/>
  <c r="Z975" i="12"/>
  <c r="AC975" i="12"/>
  <c r="AD975" i="12" s="1"/>
  <c r="S975" i="12" l="1"/>
  <c r="AE975" i="12"/>
  <c r="M975" i="12" l="1"/>
  <c r="L975" i="12" s="1"/>
  <c r="K975" i="12" s="1"/>
  <c r="H975" i="12" l="1"/>
  <c r="F976" i="12" s="1"/>
  <c r="P976" i="12"/>
  <c r="W976" i="12" l="1"/>
  <c r="G976" i="12"/>
  <c r="Q976" i="12"/>
  <c r="O976" i="12" s="1"/>
  <c r="N976" i="12" s="1"/>
  <c r="X976" i="12"/>
  <c r="Y976" i="12" l="1"/>
  <c r="AA976" i="12"/>
  <c r="AB976" i="12" s="1"/>
  <c r="V976" i="12"/>
  <c r="U976" i="12" l="1"/>
  <c r="T976" i="12" s="1"/>
  <c r="Z976" i="12"/>
  <c r="AC976" i="12"/>
  <c r="AD976" i="12" s="1"/>
  <c r="S976" i="12" l="1"/>
  <c r="AE976" i="12"/>
  <c r="M976" i="12" l="1"/>
  <c r="L976" i="12" s="1"/>
  <c r="K976" i="12" s="1"/>
  <c r="H976" i="12" l="1"/>
  <c r="F977" i="12" s="1"/>
  <c r="P977" i="12"/>
  <c r="G977" i="12" l="1"/>
  <c r="W977" i="12"/>
  <c r="Q977" i="12"/>
  <c r="O977" i="12" s="1"/>
  <c r="N977" i="12" s="1"/>
  <c r="X977" i="12"/>
  <c r="AA977" i="12" l="1"/>
  <c r="AB977" i="12" s="1"/>
  <c r="Y977" i="12"/>
  <c r="V977" i="12"/>
  <c r="U977" i="12" l="1"/>
  <c r="T977" i="12" s="1"/>
  <c r="Z977" i="12"/>
  <c r="AC977" i="12"/>
  <c r="AD977" i="12" s="1"/>
  <c r="S977" i="12" l="1"/>
  <c r="AE977" i="12"/>
  <c r="M977" i="12" l="1"/>
  <c r="L977" i="12" s="1"/>
  <c r="K977" i="12" s="1"/>
  <c r="P978" i="12" l="1"/>
  <c r="H977" i="12"/>
  <c r="F978" i="12" s="1"/>
  <c r="G978" i="12" l="1"/>
  <c r="X978" i="12"/>
  <c r="Q978" i="12"/>
  <c r="O978" i="12" s="1"/>
  <c r="N978" i="12" s="1"/>
  <c r="W978" i="12"/>
  <c r="Y978" i="12" l="1"/>
  <c r="V978" i="12"/>
  <c r="AA978" i="12"/>
  <c r="AB978" i="12" s="1"/>
  <c r="U978" i="12" l="1"/>
  <c r="T978" i="12" s="1"/>
  <c r="AC978" i="12"/>
  <c r="AD978" i="12" s="1"/>
  <c r="Z978" i="12"/>
  <c r="S978" i="12" l="1"/>
  <c r="AE978" i="12"/>
  <c r="M978" i="12" l="1"/>
  <c r="L978" i="12" s="1"/>
  <c r="K978" i="12" s="1"/>
  <c r="H978" i="12" l="1"/>
  <c r="F979" i="12" s="1"/>
  <c r="P979" i="12"/>
  <c r="Q979" i="12" l="1"/>
  <c r="O979" i="12" s="1"/>
  <c r="N979" i="12" s="1"/>
  <c r="G979" i="12"/>
  <c r="X979" i="12"/>
  <c r="W979" i="12"/>
  <c r="AA979" i="12" l="1"/>
  <c r="AB979" i="12" s="1"/>
  <c r="Y979" i="12"/>
  <c r="V979" i="12"/>
  <c r="U979" i="12" l="1"/>
  <c r="T979" i="12" s="1"/>
  <c r="AC979" i="12"/>
  <c r="AD979" i="12" s="1"/>
  <c r="Z979" i="12"/>
  <c r="S979" i="12" l="1"/>
  <c r="AE979" i="12"/>
  <c r="M979" i="12" l="1"/>
  <c r="L979" i="12" s="1"/>
  <c r="K979" i="12" s="1"/>
  <c r="P980" i="12" l="1"/>
  <c r="H979" i="12"/>
  <c r="F980" i="12" s="1"/>
  <c r="Q980" i="12" l="1"/>
  <c r="O980" i="12" s="1"/>
  <c r="N980" i="12" s="1"/>
  <c r="W980" i="12"/>
  <c r="G980" i="12"/>
  <c r="X980" i="12"/>
  <c r="V980" i="12" l="1"/>
  <c r="Y980" i="12"/>
  <c r="AA980" i="12"/>
  <c r="AB980" i="12" s="1"/>
  <c r="Z980" i="12" l="1"/>
  <c r="AC980" i="12"/>
  <c r="AD980" i="12" s="1"/>
  <c r="U980" i="12"/>
  <c r="T980" i="12" s="1"/>
  <c r="S980" i="12" l="1"/>
  <c r="AE980" i="12"/>
  <c r="M980" i="12" l="1"/>
  <c r="L980" i="12" s="1"/>
  <c r="K980" i="12" s="1"/>
  <c r="H980" i="12" l="1"/>
  <c r="F981" i="12" s="1"/>
  <c r="P981" i="12"/>
  <c r="Q981" i="12" l="1"/>
  <c r="O981" i="12" s="1"/>
  <c r="N981" i="12" s="1"/>
  <c r="G981" i="12"/>
  <c r="W981" i="12"/>
  <c r="X981" i="12"/>
  <c r="V981" i="12" l="1"/>
  <c r="AA981" i="12"/>
  <c r="AB981" i="12" s="1"/>
  <c r="Y981" i="12"/>
  <c r="Z981" i="12" l="1"/>
  <c r="AC981" i="12"/>
  <c r="AD981" i="12" s="1"/>
  <c r="U981" i="12"/>
  <c r="T981" i="12" s="1"/>
  <c r="S981" i="12" s="1"/>
  <c r="AE981" i="12" l="1"/>
  <c r="M981" i="12" l="1"/>
  <c r="L981" i="12" s="1"/>
  <c r="K981" i="12" s="1"/>
  <c r="P982" i="12" l="1"/>
  <c r="H981" i="12"/>
  <c r="F982" i="12" s="1"/>
  <c r="W982" i="12" l="1"/>
  <c r="Q982" i="12"/>
  <c r="O982" i="12" s="1"/>
  <c r="N982" i="12" s="1"/>
  <c r="G982" i="12"/>
  <c r="X982" i="12"/>
  <c r="AA982" i="12" l="1"/>
  <c r="AB982" i="12" s="1"/>
  <c r="V982" i="12"/>
  <c r="Y982" i="12"/>
  <c r="Z982" i="12" l="1"/>
  <c r="AC982" i="12"/>
  <c r="AD982" i="12" s="1"/>
  <c r="U982" i="12"/>
  <c r="T982" i="12" s="1"/>
  <c r="S982" i="12" l="1"/>
  <c r="AE982" i="12"/>
  <c r="M982" i="12" l="1"/>
  <c r="L982" i="12" s="1"/>
  <c r="K982" i="12" s="1"/>
  <c r="H982" i="12" l="1"/>
  <c r="F983" i="12" s="1"/>
  <c r="P983" i="12"/>
  <c r="Q983" i="12" l="1"/>
  <c r="O983" i="12" s="1"/>
  <c r="N983" i="12" s="1"/>
  <c r="X983" i="12"/>
  <c r="G983" i="12"/>
  <c r="W983" i="12"/>
  <c r="V983" i="12" l="1"/>
  <c r="AA983" i="12"/>
  <c r="AB983" i="12" s="1"/>
  <c r="Y983" i="12"/>
  <c r="AC983" i="12" l="1"/>
  <c r="AD983" i="12" s="1"/>
  <c r="Z983" i="12"/>
  <c r="U983" i="12"/>
  <c r="T983" i="12" s="1"/>
  <c r="S983" i="12" s="1"/>
  <c r="AE983" i="12" l="1"/>
  <c r="M983" i="12" l="1"/>
  <c r="L983" i="12" s="1"/>
  <c r="K983" i="12" s="1"/>
  <c r="P984" i="12" l="1"/>
  <c r="H983" i="12"/>
  <c r="F984" i="12" s="1"/>
  <c r="G984" i="12" l="1"/>
  <c r="W984" i="12"/>
  <c r="X984" i="12"/>
  <c r="Q984" i="12"/>
  <c r="O984" i="12" s="1"/>
  <c r="N984" i="12" s="1"/>
  <c r="V984" i="12" l="1"/>
  <c r="Y984" i="12"/>
  <c r="AA984" i="12"/>
  <c r="AB984" i="12" s="1"/>
  <c r="Z984" i="12" l="1"/>
  <c r="AC984" i="12"/>
  <c r="AD984" i="12" s="1"/>
  <c r="U984" i="12"/>
  <c r="T984" i="12" s="1"/>
  <c r="S984" i="12" l="1"/>
  <c r="AE984" i="12"/>
  <c r="M984" i="12" l="1"/>
  <c r="L984" i="12" s="1"/>
  <c r="K984" i="12" s="1"/>
  <c r="H984" i="12" l="1"/>
  <c r="F985" i="12" s="1"/>
  <c r="P985" i="12"/>
  <c r="X985" i="12" l="1"/>
  <c r="Q985" i="12"/>
  <c r="O985" i="12" s="1"/>
  <c r="N985" i="12" s="1"/>
  <c r="G985" i="12"/>
  <c r="W985" i="12"/>
  <c r="V985" i="12" l="1"/>
  <c r="AA985" i="12"/>
  <c r="AB985" i="12" s="1"/>
  <c r="Y985" i="12"/>
  <c r="AC985" i="12" l="1"/>
  <c r="AD985" i="12" s="1"/>
  <c r="Z985" i="12"/>
  <c r="U985" i="12"/>
  <c r="T985" i="12" s="1"/>
  <c r="S985" i="12" s="1"/>
  <c r="AE985" i="12" l="1"/>
  <c r="M985" i="12" l="1"/>
  <c r="L985" i="12" s="1"/>
  <c r="K985" i="12" s="1"/>
  <c r="P986" i="12" l="1"/>
  <c r="H985" i="12"/>
  <c r="F986" i="12" s="1"/>
  <c r="G986" i="12" l="1"/>
  <c r="Q986" i="12"/>
  <c r="O986" i="12" s="1"/>
  <c r="N986" i="12" s="1"/>
  <c r="X986" i="12"/>
  <c r="W986" i="12"/>
  <c r="AA986" i="12" l="1"/>
  <c r="AB986" i="12" s="1"/>
  <c r="V986" i="12"/>
  <c r="Y986" i="12"/>
  <c r="AC986" i="12" l="1"/>
  <c r="AD986" i="12" s="1"/>
  <c r="Z986" i="12"/>
  <c r="U986" i="12"/>
  <c r="T986" i="12" s="1"/>
  <c r="S986" i="12" s="1"/>
  <c r="AE986" i="12" l="1"/>
  <c r="M986" i="12" l="1"/>
  <c r="L986" i="12" s="1"/>
  <c r="K986" i="12" s="1"/>
  <c r="P987" i="12" l="1"/>
  <c r="H986" i="12"/>
  <c r="F987" i="12" s="1"/>
  <c r="W987" i="12" l="1"/>
  <c r="G987" i="12"/>
  <c r="X987" i="12"/>
  <c r="Q987" i="12"/>
  <c r="O987" i="12" s="1"/>
  <c r="N987" i="12" s="1"/>
  <c r="V987" i="12" l="1"/>
  <c r="AA987" i="12"/>
  <c r="AB987" i="12" s="1"/>
  <c r="Y987" i="12"/>
  <c r="Z987" i="12" l="1"/>
  <c r="AC987" i="12"/>
  <c r="AD987" i="12" s="1"/>
  <c r="U987" i="12"/>
  <c r="T987" i="12" s="1"/>
  <c r="S987" i="12" s="1"/>
  <c r="AE987" i="12" l="1"/>
  <c r="M987" i="12" l="1"/>
  <c r="L987" i="12" s="1"/>
  <c r="K987" i="12" s="1"/>
  <c r="P988" i="12" l="1"/>
  <c r="H987" i="12"/>
  <c r="F988" i="12" s="1"/>
  <c r="Q988" i="12" l="1"/>
  <c r="O988" i="12" s="1"/>
  <c r="N988" i="12" s="1"/>
  <c r="X988" i="12"/>
  <c r="W988" i="12"/>
  <c r="G988" i="12"/>
  <c r="Y988" i="12" l="1"/>
  <c r="V988" i="12"/>
  <c r="AA988" i="12"/>
  <c r="AB988" i="12" s="1"/>
  <c r="U988" i="12" l="1"/>
  <c r="T988" i="12" s="1"/>
  <c r="AC988" i="12"/>
  <c r="AD988" i="12" s="1"/>
  <c r="Z988" i="12"/>
  <c r="S988" i="12" l="1"/>
  <c r="AE988" i="12"/>
  <c r="M988" i="12" l="1"/>
  <c r="L988" i="12" s="1"/>
  <c r="K988" i="12" s="1"/>
  <c r="H988" i="12" l="1"/>
  <c r="F989" i="12" s="1"/>
  <c r="P989" i="12"/>
  <c r="X989" i="12" l="1"/>
  <c r="Q989" i="12"/>
  <c r="O989" i="12" s="1"/>
  <c r="N989" i="12" s="1"/>
  <c r="W989" i="12"/>
  <c r="G989" i="12"/>
  <c r="AA989" i="12" l="1"/>
  <c r="AB989" i="12" s="1"/>
  <c r="V989" i="12"/>
  <c r="Y989" i="12"/>
  <c r="Z989" i="12" l="1"/>
  <c r="AC989" i="12"/>
  <c r="AD989" i="12" s="1"/>
  <c r="U989" i="12"/>
  <c r="T989" i="12" s="1"/>
  <c r="S989" i="12" l="1"/>
  <c r="AE989" i="12"/>
  <c r="M989" i="12" l="1"/>
  <c r="L989" i="12" s="1"/>
  <c r="K989" i="12" s="1"/>
  <c r="H989" i="12" l="1"/>
  <c r="F990" i="12" s="1"/>
  <c r="P990" i="12"/>
  <c r="W990" i="12" l="1"/>
  <c r="G990" i="12"/>
  <c r="Q990" i="12"/>
  <c r="O990" i="12" s="1"/>
  <c r="N990" i="12" s="1"/>
  <c r="X990" i="12"/>
  <c r="Y990" i="12" l="1"/>
  <c r="AA990" i="12"/>
  <c r="AB990" i="12" s="1"/>
  <c r="V990" i="12"/>
  <c r="U990" i="12" l="1"/>
  <c r="T990" i="12" s="1"/>
  <c r="AC990" i="12"/>
  <c r="AD990" i="12" s="1"/>
  <c r="Z990" i="12"/>
  <c r="S990" i="12" l="1"/>
  <c r="AE990" i="12"/>
  <c r="M990" i="12" l="1"/>
  <c r="L990" i="12" s="1"/>
  <c r="K990" i="12" s="1"/>
  <c r="P991" i="12" l="1"/>
  <c r="H990" i="12"/>
  <c r="F991" i="12" s="1"/>
  <c r="G991" i="12" l="1"/>
  <c r="W991" i="12"/>
  <c r="X991" i="12"/>
  <c r="Q991" i="12"/>
  <c r="O991" i="12" s="1"/>
  <c r="N991" i="12" s="1"/>
  <c r="Y991" i="12" l="1"/>
  <c r="V991" i="12"/>
  <c r="AA991" i="12"/>
  <c r="AB991" i="12" s="1"/>
  <c r="U991" i="12" l="1"/>
  <c r="T991" i="12" s="1"/>
  <c r="Z991" i="12"/>
  <c r="AC991" i="12"/>
  <c r="AD991" i="12" s="1"/>
  <c r="S991" i="12" l="1"/>
  <c r="AE991" i="12"/>
  <c r="M991" i="12" l="1"/>
  <c r="L991" i="12" s="1"/>
  <c r="K991" i="12" s="1"/>
  <c r="H991" i="12" l="1"/>
  <c r="F992" i="12" s="1"/>
  <c r="P992" i="12"/>
  <c r="G992" i="12" l="1"/>
  <c r="W992" i="12"/>
  <c r="X992" i="12"/>
  <c r="Q992" i="12"/>
  <c r="O992" i="12" s="1"/>
  <c r="N992" i="12" s="1"/>
  <c r="V992" i="12" l="1"/>
  <c r="AA992" i="12"/>
  <c r="AB992" i="12" s="1"/>
  <c r="Y992" i="12"/>
  <c r="Z992" i="12" l="1"/>
  <c r="AC992" i="12"/>
  <c r="AD992" i="12" s="1"/>
  <c r="U992" i="12"/>
  <c r="T992" i="12" s="1"/>
  <c r="S992" i="12" l="1"/>
  <c r="AE992" i="12"/>
  <c r="M992" i="12" l="1"/>
  <c r="L992" i="12" s="1"/>
  <c r="K992" i="12" s="1"/>
  <c r="H992" i="12" l="1"/>
  <c r="F993" i="12" s="1"/>
  <c r="P993" i="12"/>
  <c r="Q993" i="12" l="1"/>
  <c r="O993" i="12" s="1"/>
  <c r="N993" i="12" s="1"/>
  <c r="X993" i="12"/>
  <c r="G993" i="12"/>
  <c r="W993" i="12"/>
  <c r="Y993" i="12" l="1"/>
  <c r="V993" i="12"/>
  <c r="AA993" i="12"/>
  <c r="AB993" i="12" s="1"/>
  <c r="U993" i="12" l="1"/>
  <c r="T993" i="12" s="1"/>
  <c r="AC993" i="12"/>
  <c r="AD993" i="12" s="1"/>
  <c r="Z993" i="12"/>
  <c r="S993" i="12" l="1"/>
  <c r="AE993" i="12"/>
  <c r="M993" i="12" l="1"/>
  <c r="L993" i="12" s="1"/>
  <c r="K993" i="12" s="1"/>
  <c r="H993" i="12" l="1"/>
  <c r="F994" i="12" s="1"/>
  <c r="P994" i="12"/>
  <c r="X994" i="12" l="1"/>
  <c r="W994" i="12"/>
  <c r="G994" i="12"/>
  <c r="Q994" i="12"/>
  <c r="O994" i="12" s="1"/>
  <c r="N994" i="12" s="1"/>
  <c r="Y994" i="12" l="1"/>
  <c r="V994" i="12"/>
  <c r="AA994" i="12"/>
  <c r="AB994" i="12" s="1"/>
  <c r="U994" i="12" l="1"/>
  <c r="T994" i="12" s="1"/>
  <c r="Z994" i="12"/>
  <c r="AC994" i="12"/>
  <c r="AD994" i="12" s="1"/>
  <c r="S994" i="12" l="1"/>
  <c r="AE994" i="12"/>
  <c r="M994" i="12" l="1"/>
  <c r="L994" i="12" s="1"/>
  <c r="K994" i="12" s="1"/>
  <c r="P995" i="12" l="1"/>
  <c r="H994" i="12"/>
  <c r="F995" i="12" s="1"/>
  <c r="Q995" i="12" l="1"/>
  <c r="O995" i="12" s="1"/>
  <c r="N995" i="12" s="1"/>
  <c r="X995" i="12"/>
  <c r="G995" i="12"/>
  <c r="W995" i="12"/>
  <c r="AA995" i="12" l="1"/>
  <c r="AB995" i="12" s="1"/>
  <c r="Y995" i="12"/>
  <c r="V995" i="12"/>
  <c r="U995" i="12" l="1"/>
  <c r="T995" i="12" s="1"/>
  <c r="Z995" i="12"/>
  <c r="AC995" i="12"/>
  <c r="AD995" i="12" s="1"/>
  <c r="S995" i="12" l="1"/>
  <c r="AE995" i="12"/>
  <c r="M995" i="12" l="1"/>
  <c r="L995" i="12" s="1"/>
  <c r="K995" i="12" s="1"/>
  <c r="H995" i="12" l="1"/>
  <c r="F996" i="12" s="1"/>
  <c r="P996" i="12"/>
  <c r="W996" i="12" l="1"/>
  <c r="G996" i="12"/>
  <c r="Q996" i="12"/>
  <c r="O996" i="12" s="1"/>
  <c r="N996" i="12" s="1"/>
  <c r="X996" i="12"/>
  <c r="AA996" i="12" l="1"/>
  <c r="AB996" i="12" s="1"/>
  <c r="Y996" i="12"/>
  <c r="V996" i="12"/>
  <c r="U996" i="12" l="1"/>
  <c r="T996" i="12" s="1"/>
  <c r="AC996" i="12"/>
  <c r="AD996" i="12" s="1"/>
  <c r="Z996" i="12"/>
  <c r="S996" i="12" l="1"/>
  <c r="AE996" i="12"/>
  <c r="M996" i="12" l="1"/>
  <c r="L996" i="12" s="1"/>
  <c r="K996" i="12" s="1"/>
  <c r="P997" i="12" l="1"/>
  <c r="H996" i="12"/>
  <c r="F997" i="12" s="1"/>
  <c r="X997" i="12" l="1"/>
  <c r="W997" i="12"/>
  <c r="Q997" i="12"/>
  <c r="O997" i="12" s="1"/>
  <c r="N997" i="12" s="1"/>
  <c r="G997" i="12"/>
  <c r="AA997" i="12" l="1"/>
  <c r="AB997" i="12" s="1"/>
  <c r="Y997" i="12"/>
  <c r="V997" i="12"/>
  <c r="U997" i="12" l="1"/>
  <c r="T997" i="12" s="1"/>
  <c r="AC997" i="12"/>
  <c r="AD997" i="12" s="1"/>
  <c r="Z997" i="12"/>
  <c r="S997" i="12" l="1"/>
  <c r="AE997" i="12"/>
  <c r="M997" i="12" l="1"/>
  <c r="L997" i="12" s="1"/>
  <c r="K997" i="12" s="1"/>
  <c r="H997" i="12" l="1"/>
  <c r="F998" i="12" s="1"/>
  <c r="P998" i="12"/>
  <c r="X998" i="12" l="1"/>
  <c r="G998" i="12"/>
  <c r="W998" i="12"/>
  <c r="Q998" i="12"/>
  <c r="O998" i="12" s="1"/>
  <c r="N998" i="12" s="1"/>
  <c r="V998" i="12" l="1"/>
  <c r="AA998" i="12"/>
  <c r="AB998" i="12" s="1"/>
  <c r="Y998" i="12"/>
  <c r="AC998" i="12" l="1"/>
  <c r="AD998" i="12" s="1"/>
  <c r="Z998" i="12"/>
  <c r="U998" i="12"/>
  <c r="T998" i="12" s="1"/>
  <c r="S998" i="12" s="1"/>
  <c r="AE998" i="12" l="1"/>
  <c r="M998" i="12" l="1"/>
  <c r="L998" i="12" s="1"/>
  <c r="K998" i="12" s="1"/>
  <c r="P999" i="12" l="1"/>
  <c r="H998" i="12"/>
  <c r="F999" i="12" s="1"/>
  <c r="X999" i="12" l="1"/>
  <c r="W999" i="12"/>
  <c r="G999" i="12"/>
  <c r="Q999" i="12"/>
  <c r="O999" i="12" s="1"/>
  <c r="N999" i="12" s="1"/>
  <c r="AA999" i="12" l="1"/>
  <c r="AB999" i="12" s="1"/>
  <c r="Y999" i="12"/>
  <c r="V999" i="12"/>
  <c r="U999" i="12" l="1"/>
  <c r="T999" i="12" s="1"/>
  <c r="AC999" i="12"/>
  <c r="AD999" i="12" s="1"/>
  <c r="Z999" i="12"/>
  <c r="S999" i="12" l="1"/>
  <c r="AE999" i="12"/>
  <c r="M999" i="12" l="1"/>
  <c r="L999" i="12" s="1"/>
  <c r="K999" i="12" s="1"/>
  <c r="P1000" i="12" l="1"/>
  <c r="H999" i="12"/>
  <c r="F1000" i="12" s="1"/>
  <c r="W1000" i="12" l="1"/>
  <c r="G1000" i="12"/>
  <c r="X1000" i="12"/>
  <c r="Q1000" i="12"/>
  <c r="O1000" i="12" s="1"/>
  <c r="N1000" i="12" s="1"/>
  <c r="V1000" i="12" l="1"/>
  <c r="AA1000" i="12"/>
  <c r="AB1000" i="12" s="1"/>
  <c r="Y1000" i="12"/>
  <c r="Z1000" i="12" l="1"/>
  <c r="AC1000" i="12"/>
  <c r="AD1000" i="12" s="1"/>
  <c r="U1000" i="12"/>
  <c r="T1000" i="12" s="1"/>
  <c r="S1000" i="12" s="1"/>
  <c r="AE1000" i="12" l="1"/>
  <c r="M1000" i="12" l="1"/>
  <c r="L1000" i="12" s="1"/>
  <c r="K1000" i="12" s="1"/>
  <c r="P1001" i="12" l="1"/>
  <c r="H1000" i="12"/>
  <c r="F1001" i="12" s="1"/>
  <c r="Q1001" i="12" l="1"/>
  <c r="O1001" i="12" s="1"/>
  <c r="N1001" i="12" s="1"/>
  <c r="X1001" i="12"/>
  <c r="W1001" i="12"/>
  <c r="G1001" i="12"/>
  <c r="AA1001" i="12" l="1"/>
  <c r="AB1001" i="12" s="1"/>
  <c r="V1001" i="12"/>
  <c r="Y1001" i="12"/>
  <c r="AC1001" i="12" l="1"/>
  <c r="AD1001" i="12" s="1"/>
  <c r="Z1001" i="12"/>
  <c r="U1001" i="12"/>
  <c r="T1001" i="12" s="1"/>
  <c r="S1001" i="12" s="1"/>
  <c r="AE1001" i="12" l="1"/>
  <c r="M1001" i="12" l="1"/>
  <c r="L1001" i="12" s="1"/>
  <c r="K1001" i="12" s="1"/>
  <c r="P1002" i="12" l="1"/>
  <c r="H1001" i="12"/>
  <c r="F1002" i="12" s="1"/>
  <c r="Q1002" i="12" l="1"/>
  <c r="O1002" i="12" s="1"/>
  <c r="N1002" i="12" s="1"/>
  <c r="X1002" i="12"/>
  <c r="W1002" i="12"/>
  <c r="G1002" i="12"/>
  <c r="AA1002" i="12" l="1"/>
  <c r="AB1002" i="12" s="1"/>
  <c r="Y1002" i="12"/>
  <c r="V1002" i="12"/>
  <c r="U1002" i="12" l="1"/>
  <c r="T1002" i="12" s="1"/>
  <c r="Z1002" i="12"/>
  <c r="AC1002" i="12"/>
  <c r="AD1002" i="12" s="1"/>
  <c r="S1002" i="12" l="1"/>
  <c r="AE1002" i="12"/>
  <c r="M1002" i="12" l="1"/>
  <c r="L1002" i="12" s="1"/>
  <c r="K1002" i="12" s="1"/>
  <c r="P1003" i="12" l="1"/>
  <c r="H1002" i="12"/>
  <c r="F1003" i="12" s="1"/>
  <c r="G1003" i="12" l="1"/>
  <c r="Q1003" i="12"/>
  <c r="O1003" i="12" s="1"/>
  <c r="N1003" i="12" s="1"/>
  <c r="W1003" i="12"/>
  <c r="X1003" i="12"/>
  <c r="V1003" i="12" l="1"/>
  <c r="AA1003" i="12"/>
  <c r="AB1003" i="12" s="1"/>
  <c r="Y1003" i="12"/>
  <c r="AC1003" i="12" l="1"/>
  <c r="AD1003" i="12" s="1"/>
  <c r="Z1003" i="12"/>
  <c r="U1003" i="12"/>
  <c r="T1003" i="12" s="1"/>
  <c r="S1003" i="12" s="1"/>
  <c r="AE1003" i="12" l="1"/>
  <c r="M1003" i="12" l="1"/>
  <c r="L1003" i="12" s="1"/>
  <c r="K1003" i="12" s="1"/>
  <c r="H1003" i="12" l="1"/>
  <c r="F1004" i="12" s="1"/>
  <c r="P1004" i="12"/>
  <c r="X1004" i="12" l="1"/>
  <c r="W1004" i="12"/>
  <c r="G1004" i="12"/>
  <c r="Q1004" i="12"/>
  <c r="O1004" i="12" s="1"/>
  <c r="N1004" i="12" s="1"/>
  <c r="V1004" i="12" l="1"/>
  <c r="AA1004" i="12"/>
  <c r="AB1004" i="12" s="1"/>
  <c r="Y1004" i="12"/>
  <c r="AC1004" i="12" l="1"/>
  <c r="AD1004" i="12" s="1"/>
  <c r="Z1004" i="12"/>
  <c r="U1004" i="12"/>
  <c r="T1004" i="12" s="1"/>
  <c r="S1004" i="12" s="1"/>
  <c r="AE1004" i="12" l="1"/>
  <c r="M1004" i="12" l="1"/>
  <c r="L1004" i="12" s="1"/>
  <c r="K1004" i="12" s="1"/>
  <c r="H1004" i="12" l="1"/>
  <c r="F1005" i="12" s="1"/>
  <c r="P1005" i="12"/>
  <c r="G1005" i="12" l="1"/>
  <c r="X1005" i="12"/>
  <c r="Q1005" i="12"/>
  <c r="O1005" i="12" s="1"/>
  <c r="N1005" i="12" s="1"/>
  <c r="W1005" i="12"/>
  <c r="AA1005" i="12" l="1"/>
  <c r="AB1005" i="12" s="1"/>
  <c r="V1005" i="12"/>
  <c r="Y1005" i="12"/>
  <c r="AC1005" i="12" l="1"/>
  <c r="AD1005" i="12" s="1"/>
  <c r="Z1005" i="12"/>
  <c r="U1005" i="12"/>
  <c r="T1005" i="12" s="1"/>
  <c r="S1005" i="12" s="1"/>
  <c r="AE1005" i="12" l="1"/>
  <c r="M1005" i="12" l="1"/>
  <c r="L1005" i="12" s="1"/>
  <c r="K1005" i="12" s="1"/>
  <c r="H1005" i="12" l="1"/>
  <c r="F1006" i="12" s="1"/>
  <c r="P1006" i="12"/>
  <c r="G1006" i="12" l="1"/>
  <c r="W1006" i="12"/>
  <c r="X1006" i="12"/>
  <c r="Q1006" i="12"/>
  <c r="O1006" i="12" s="1"/>
  <c r="N1006" i="12" s="1"/>
  <c r="V1006" i="12" l="1"/>
  <c r="AA1006" i="12"/>
  <c r="AB1006" i="12" s="1"/>
  <c r="Y1006" i="12"/>
  <c r="AC1006" i="12" l="1"/>
  <c r="AD1006" i="12" s="1"/>
  <c r="Z1006" i="12"/>
  <c r="U1006" i="12"/>
  <c r="T1006" i="12" s="1"/>
  <c r="S1006" i="12" l="1"/>
  <c r="AE1006" i="12"/>
  <c r="M1006" i="12" l="1"/>
  <c r="L1006" i="12" s="1"/>
  <c r="K1006" i="12" s="1"/>
  <c r="H1006" i="12" l="1"/>
  <c r="F1007" i="12" s="1"/>
  <c r="P1007" i="12"/>
  <c r="X1007" i="12" l="1"/>
  <c r="G1007" i="12"/>
  <c r="Q1007" i="12"/>
  <c r="O1007" i="12" s="1"/>
  <c r="N1007" i="12" s="1"/>
  <c r="W1007" i="12"/>
  <c r="V1007" i="12" l="1"/>
  <c r="AA1007" i="12"/>
  <c r="AB1007" i="12" s="1"/>
  <c r="Y1007" i="12"/>
  <c r="AC1007" i="12" l="1"/>
  <c r="AD1007" i="12" s="1"/>
  <c r="Z1007" i="12"/>
  <c r="U1007" i="12"/>
  <c r="T1007" i="12" s="1"/>
  <c r="S1007" i="12" s="1"/>
  <c r="AE1007" i="12" l="1"/>
  <c r="M1007" i="12" l="1"/>
  <c r="L1007" i="12" s="1"/>
  <c r="K1007" i="12" s="1"/>
  <c r="P1008" i="12" l="1"/>
  <c r="H1007" i="12"/>
  <c r="F1008" i="12" s="1"/>
  <c r="Q1008" i="12" l="1"/>
  <c r="O1008" i="12" s="1"/>
  <c r="N1008" i="12" s="1"/>
  <c r="G1008" i="12"/>
  <c r="X1008" i="12"/>
  <c r="W1008" i="12"/>
  <c r="AA1008" i="12" l="1"/>
  <c r="AB1008" i="12" s="1"/>
  <c r="V1008" i="12"/>
  <c r="Y1008" i="12"/>
  <c r="AC1008" i="12" l="1"/>
  <c r="AD1008" i="12" s="1"/>
  <c r="Z1008" i="12"/>
  <c r="U1008" i="12"/>
  <c r="T1008" i="12" s="1"/>
  <c r="S1008" i="12" s="1"/>
  <c r="AE1008" i="12" l="1"/>
  <c r="M1008" i="12" l="1"/>
  <c r="L1008" i="12" s="1"/>
  <c r="K1008" i="12" s="1"/>
  <c r="H1008" i="12" l="1"/>
  <c r="F1009" i="12" s="1"/>
  <c r="P1009" i="12"/>
  <c r="W1009" i="12" l="1"/>
  <c r="X1009" i="12"/>
  <c r="G1009" i="12"/>
  <c r="Q1009" i="12"/>
  <c r="O1009" i="12" s="1"/>
  <c r="N1009" i="12" s="1"/>
  <c r="V1009" i="12" l="1"/>
  <c r="Y1009" i="12"/>
  <c r="AA1009" i="12"/>
  <c r="AB1009" i="12" s="1"/>
  <c r="U1009" i="12" l="1"/>
  <c r="T1009" i="12" s="1"/>
  <c r="AC1009" i="12"/>
  <c r="AD1009" i="12" s="1"/>
  <c r="Z1009" i="12"/>
  <c r="S1009" i="12" l="1"/>
  <c r="AE1009" i="12"/>
  <c r="M1009" i="12" l="1"/>
  <c r="L1009" i="12" s="1"/>
  <c r="K1009" i="12" s="1"/>
  <c r="P1010" i="12" l="1"/>
  <c r="H1009" i="12"/>
  <c r="F1010" i="12" s="1"/>
  <c r="G1010" i="12" l="1"/>
  <c r="X1010" i="12"/>
  <c r="Q1010" i="12"/>
  <c r="O1010" i="12" s="1"/>
  <c r="N1010" i="12" s="1"/>
  <c r="W1010" i="12"/>
  <c r="AA1010" i="12" l="1"/>
  <c r="AB1010" i="12" s="1"/>
  <c r="Y1010" i="12"/>
  <c r="V1010" i="12"/>
  <c r="U1010" i="12" l="1"/>
  <c r="T1010" i="12" s="1"/>
  <c r="AC1010" i="12"/>
  <c r="AD1010" i="12" s="1"/>
  <c r="Z1010" i="12"/>
  <c r="S1010" i="12" l="1"/>
  <c r="AE1010" i="12"/>
  <c r="M1010" i="12" l="1"/>
  <c r="L1010" i="12" s="1"/>
  <c r="K1010" i="12" s="1"/>
  <c r="P1011" i="12" l="1"/>
  <c r="H1010" i="12"/>
  <c r="F1011" i="12" s="1"/>
  <c r="W1011" i="12" l="1"/>
  <c r="G1011" i="12"/>
  <c r="Q1011" i="12"/>
  <c r="O1011" i="12" s="1"/>
  <c r="N1011" i="12" s="1"/>
  <c r="X1011" i="12"/>
  <c r="Y1011" i="12" l="1"/>
  <c r="AA1011" i="12"/>
  <c r="AB1011" i="12" s="1"/>
  <c r="V1011" i="12"/>
  <c r="U1011" i="12" l="1"/>
  <c r="T1011" i="12" s="1"/>
  <c r="AC1011" i="12"/>
  <c r="AD1011" i="12" s="1"/>
  <c r="Z1011" i="12"/>
  <c r="S1011" i="12" l="1"/>
  <c r="AE1011" i="12"/>
  <c r="M1011" i="12" l="1"/>
  <c r="L1011" i="12" s="1"/>
  <c r="K1011" i="12" s="1"/>
  <c r="H1011" i="12" l="1"/>
  <c r="F1012" i="12" s="1"/>
  <c r="P1012" i="12"/>
  <c r="G1012" i="12" l="1"/>
  <c r="Q1012" i="12"/>
  <c r="O1012" i="12" s="1"/>
  <c r="N1012" i="12" s="1"/>
  <c r="W1012" i="12"/>
  <c r="X1012" i="12"/>
  <c r="V1012" i="12" l="1"/>
  <c r="AA1012" i="12"/>
  <c r="AB1012" i="12" s="1"/>
  <c r="Y1012" i="12"/>
  <c r="AC1012" i="12" l="1"/>
  <c r="AD1012" i="12" s="1"/>
  <c r="Z1012" i="12"/>
  <c r="U1012" i="12"/>
  <c r="T1012" i="12" s="1"/>
  <c r="S1012" i="12" s="1"/>
  <c r="AE1012" i="12" l="1"/>
  <c r="M1012" i="12"/>
  <c r="L1012" i="12" s="1"/>
  <c r="K1012" i="12" s="1"/>
  <c r="H1012" i="12" l="1"/>
  <c r="F1013" i="12" s="1"/>
  <c r="P1013" i="12"/>
  <c r="G1013" i="12" l="1"/>
  <c r="W1013" i="12"/>
  <c r="Q1013" i="12"/>
  <c r="O1013" i="12" s="1"/>
  <c r="N1013" i="12" s="1"/>
  <c r="X1013" i="12"/>
  <c r="V1013" i="12" l="1"/>
  <c r="AA1013" i="12"/>
  <c r="AB1013" i="12" s="1"/>
  <c r="Y1013" i="12"/>
  <c r="Z1013" i="12" l="1"/>
  <c r="AC1013" i="12"/>
  <c r="AD1013" i="12" s="1"/>
  <c r="U1013" i="12"/>
  <c r="T1013" i="12" s="1"/>
  <c r="S1013" i="12" s="1"/>
  <c r="AE1013" i="12" l="1"/>
  <c r="M1013" i="12"/>
  <c r="L1013" i="12" s="1"/>
  <c r="K1013" i="12" s="1"/>
  <c r="H1013" i="12" l="1"/>
  <c r="F1014" i="12" s="1"/>
  <c r="P1014" i="12"/>
  <c r="G1014" i="12" l="1"/>
  <c r="X1014" i="12"/>
  <c r="Q1014" i="12"/>
  <c r="O1014" i="12" s="1"/>
  <c r="N1014" i="12" s="1"/>
  <c r="W1014" i="12"/>
  <c r="V1014" i="12" l="1"/>
  <c r="Y1014" i="12"/>
  <c r="AA1014" i="12"/>
  <c r="AB1014" i="12" s="1"/>
  <c r="Z1014" i="12" l="1"/>
  <c r="AC1014" i="12"/>
  <c r="AD1014" i="12" s="1"/>
  <c r="U1014" i="12"/>
  <c r="T1014" i="12" s="1"/>
  <c r="S1014" i="12" s="1"/>
  <c r="AE1014" i="12" l="1"/>
  <c r="M1014" i="12"/>
  <c r="L1014" i="12" s="1"/>
  <c r="K1014" i="12" s="1"/>
  <c r="P1015" i="12" l="1"/>
  <c r="H1014" i="12"/>
  <c r="F1015" i="12" s="1"/>
  <c r="X1015" i="12" l="1"/>
  <c r="G1015" i="12"/>
  <c r="Q1015" i="12"/>
  <c r="O1015" i="12" s="1"/>
  <c r="N1015" i="12" s="1"/>
  <c r="W1015" i="12"/>
  <c r="Y1015" i="12" l="1"/>
  <c r="AA1015" i="12"/>
  <c r="AB1015" i="12" s="1"/>
  <c r="V1015" i="12"/>
  <c r="U1015" i="12" l="1"/>
  <c r="T1015" i="12" s="1"/>
  <c r="Z1015" i="12"/>
  <c r="AC1015" i="12"/>
  <c r="AD1015" i="12" s="1"/>
  <c r="S1015" i="12" l="1"/>
  <c r="M1015" i="12" s="1"/>
  <c r="L1015" i="12" s="1"/>
  <c r="K1015" i="12" s="1"/>
  <c r="AE1015" i="12"/>
  <c r="P1016" i="12" l="1"/>
  <c r="H1015" i="12"/>
  <c r="F1016" i="12" s="1"/>
  <c r="Q1016" i="12" l="1"/>
  <c r="O1016" i="12" s="1"/>
  <c r="N1016" i="12" s="1"/>
  <c r="W1016" i="12"/>
  <c r="X1016" i="12"/>
  <c r="G1016" i="12"/>
  <c r="V1016" i="12" l="1"/>
  <c r="AA1016" i="12"/>
  <c r="AB1016" i="12" s="1"/>
  <c r="Y1016" i="12"/>
  <c r="AC1016" i="12" l="1"/>
  <c r="AD1016" i="12" s="1"/>
  <c r="Z1016" i="12"/>
  <c r="U1016" i="12"/>
  <c r="T1016" i="12" s="1"/>
  <c r="S1016" i="12" s="1"/>
  <c r="AE1016" i="12" l="1"/>
  <c r="M1016" i="12"/>
  <c r="L1016" i="12" s="1"/>
  <c r="K1016" i="12" s="1"/>
  <c r="P1017" i="12" l="1"/>
  <c r="H1016" i="12"/>
  <c r="F1017" i="12" s="1"/>
  <c r="G1017" i="12" l="1"/>
  <c r="W1017" i="12"/>
  <c r="X1017" i="12"/>
  <c r="Q1017" i="12"/>
  <c r="O1017" i="12" s="1"/>
  <c r="N1017" i="12" s="1"/>
  <c r="AA1017" i="12" l="1"/>
  <c r="AB1017" i="12" s="1"/>
  <c r="V1017" i="12"/>
  <c r="Y1017" i="12"/>
  <c r="Z1017" i="12" l="1"/>
  <c r="AC1017" i="12"/>
  <c r="AD1017" i="12" s="1"/>
  <c r="U1017" i="12"/>
  <c r="T1017" i="12" s="1"/>
  <c r="S1017" i="12" s="1"/>
  <c r="AE1017" i="12" l="1"/>
  <c r="M1017" i="12"/>
  <c r="L1017" i="12" s="1"/>
  <c r="K1017" i="12" s="1"/>
  <c r="H1017" i="12" l="1"/>
  <c r="F1018" i="12" s="1"/>
  <c r="P1018" i="12"/>
  <c r="G1018" i="12" l="1"/>
  <c r="X1018" i="12"/>
  <c r="Q1018" i="12"/>
  <c r="O1018" i="12" s="1"/>
  <c r="N1018" i="12" s="1"/>
  <c r="W1018" i="12"/>
  <c r="AA1018" i="12" l="1"/>
  <c r="AB1018" i="12" s="1"/>
  <c r="V1018" i="12"/>
  <c r="Y1018" i="12"/>
  <c r="Z1018" i="12" l="1"/>
  <c r="AC1018" i="12"/>
  <c r="AD1018" i="12" s="1"/>
  <c r="U1018" i="12"/>
  <c r="T1018" i="12" s="1"/>
  <c r="S1018" i="12" l="1"/>
  <c r="M1018" i="12" s="1"/>
  <c r="L1018" i="12" s="1"/>
  <c r="K1018" i="12" s="1"/>
  <c r="AE1018" i="12"/>
  <c r="H1018" i="12" l="1"/>
  <c r="F1019" i="12" s="1"/>
  <c r="P1019" i="12"/>
  <c r="W1019" i="12" l="1"/>
  <c r="G1019" i="12"/>
  <c r="Q1019" i="12"/>
  <c r="O1019" i="12" s="1"/>
  <c r="N1019" i="12" s="1"/>
  <c r="X1019" i="12"/>
  <c r="AA1019" i="12" l="1"/>
  <c r="AB1019" i="12" s="1"/>
  <c r="V1019" i="12"/>
  <c r="Y1019" i="12"/>
  <c r="Z1019" i="12" l="1"/>
  <c r="AC1019" i="12"/>
  <c r="AD1019" i="12" s="1"/>
  <c r="U1019" i="12"/>
  <c r="T1019" i="12" s="1"/>
  <c r="S1019" i="12" s="1"/>
  <c r="AE1019" i="12" l="1"/>
  <c r="M1019" i="12"/>
  <c r="L1019" i="12" s="1"/>
  <c r="K1019" i="12" s="1"/>
  <c r="H1019" i="12" l="1"/>
  <c r="F1020" i="12" s="1"/>
  <c r="P1020" i="12"/>
  <c r="X1020" i="12" l="1"/>
  <c r="W1020" i="12"/>
  <c r="G1020" i="12"/>
  <c r="Q1020" i="12"/>
  <c r="O1020" i="12" s="1"/>
  <c r="N1020" i="12" s="1"/>
  <c r="Y1020" i="12" l="1"/>
  <c r="AA1020" i="12"/>
  <c r="AB1020" i="12" s="1"/>
  <c r="V1020" i="12"/>
  <c r="U1020" i="12" l="1"/>
  <c r="T1020" i="12" s="1"/>
  <c r="AC1020" i="12"/>
  <c r="AD1020" i="12" s="1"/>
  <c r="Z1020" i="12"/>
  <c r="S1020" i="12" l="1"/>
  <c r="M1020" i="12" s="1"/>
  <c r="L1020" i="12" s="1"/>
  <c r="K1020" i="12" s="1"/>
  <c r="AE1020" i="12"/>
  <c r="H1020" i="12" l="1"/>
  <c r="F1021" i="12" s="1"/>
  <c r="P1021" i="12"/>
  <c r="X1021" i="12" l="1"/>
  <c r="G1021" i="12"/>
  <c r="W1021" i="12"/>
  <c r="Q1021" i="12"/>
  <c r="O1021" i="12" s="1"/>
  <c r="N1021" i="12" s="1"/>
  <c r="Y1021" i="12" l="1"/>
  <c r="V1021" i="12"/>
  <c r="AA1021" i="12"/>
  <c r="AB1021" i="12" s="1"/>
  <c r="U1021" i="12" l="1"/>
  <c r="T1021" i="12" s="1"/>
  <c r="AC1021" i="12"/>
  <c r="AD1021" i="12" s="1"/>
  <c r="Z1021" i="12"/>
  <c r="S1021" i="12" l="1"/>
  <c r="M1021" i="12" s="1"/>
  <c r="L1021" i="12" s="1"/>
  <c r="K1021" i="12" s="1"/>
  <c r="AE1021" i="12"/>
  <c r="H1021" i="12" l="1"/>
  <c r="F1022" i="12" s="1"/>
  <c r="P1022" i="12"/>
  <c r="G1022" i="12" l="1"/>
  <c r="Q1022" i="12"/>
  <c r="O1022" i="12" s="1"/>
  <c r="N1022" i="12" s="1"/>
  <c r="W1022" i="12"/>
  <c r="X1022" i="12"/>
  <c r="AA1022" i="12" l="1"/>
  <c r="AB1022" i="12" s="1"/>
  <c r="V1022" i="12"/>
  <c r="Y1022" i="12"/>
  <c r="Z1022" i="12" l="1"/>
  <c r="AC1022" i="12"/>
  <c r="AD1022" i="12" s="1"/>
  <c r="U1022" i="12"/>
  <c r="T1022" i="12" s="1"/>
  <c r="S1022" i="12" s="1"/>
  <c r="AE1022" i="12" l="1"/>
  <c r="M1022" i="12"/>
  <c r="L1022" i="12" s="1"/>
  <c r="K1022" i="12" s="1"/>
  <c r="H1022" i="12" l="1"/>
  <c r="F1023" i="12" s="1"/>
  <c r="P1023" i="12"/>
  <c r="W1023" i="12" l="1"/>
  <c r="X1023" i="12"/>
  <c r="G1023" i="12"/>
  <c r="Q1023" i="12"/>
  <c r="O1023" i="12" s="1"/>
  <c r="N1023" i="12" s="1"/>
  <c r="Y1023" i="12" l="1"/>
  <c r="AA1023" i="12"/>
  <c r="AB1023" i="12" s="1"/>
  <c r="V1023" i="12"/>
  <c r="U1023" i="12" l="1"/>
  <c r="T1023" i="12" s="1"/>
  <c r="Z1023" i="12"/>
  <c r="AC1023" i="12"/>
  <c r="AD1023" i="12" s="1"/>
  <c r="S1023" i="12" l="1"/>
  <c r="M1023" i="12" s="1"/>
  <c r="L1023" i="12" s="1"/>
  <c r="K1023" i="12" s="1"/>
  <c r="AE1023" i="12"/>
  <c r="H1023" i="12" l="1"/>
  <c r="F1024" i="12" s="1"/>
  <c r="P1024" i="12"/>
  <c r="W1024" i="12" l="1"/>
  <c r="G1024" i="12"/>
  <c r="X1024" i="12"/>
  <c r="Q1024" i="12"/>
  <c r="O1024" i="12" s="1"/>
  <c r="N1024" i="12" s="1"/>
  <c r="Y1024" i="12" l="1"/>
  <c r="V1024" i="12"/>
  <c r="AA1024" i="12"/>
  <c r="AB1024" i="12" s="1"/>
  <c r="U1024" i="12" l="1"/>
  <c r="T1024" i="12" s="1"/>
  <c r="AC1024" i="12"/>
  <c r="AD1024" i="12" s="1"/>
  <c r="Z1024" i="12"/>
  <c r="S1024" i="12" l="1"/>
  <c r="M1024" i="12" s="1"/>
  <c r="L1024" i="12" s="1"/>
  <c r="K1024" i="12" s="1"/>
  <c r="AE1024" i="12"/>
  <c r="P1025" i="12" l="1"/>
  <c r="H1024" i="12"/>
  <c r="F1025" i="12" s="1"/>
  <c r="W1025" i="12" l="1"/>
  <c r="X1025" i="12"/>
  <c r="Q1025" i="12"/>
  <c r="O1025" i="12" s="1"/>
  <c r="N1025" i="12" s="1"/>
  <c r="G1025" i="12"/>
  <c r="AA1025" i="12" l="1"/>
  <c r="AB1025" i="12" s="1"/>
  <c r="Y1025" i="12"/>
  <c r="V1025" i="12"/>
  <c r="U1025" i="12" l="1"/>
  <c r="T1025" i="12" s="1"/>
  <c r="Z1025" i="12"/>
  <c r="AC1025" i="12"/>
  <c r="AD1025" i="12" s="1"/>
  <c r="S1025" i="12" l="1"/>
  <c r="M1025" i="12" s="1"/>
  <c r="L1025" i="12" s="1"/>
  <c r="K1025" i="12" s="1"/>
  <c r="AE1025" i="12"/>
  <c r="H1025" i="12" l="1"/>
  <c r="F1026" i="12" s="1"/>
  <c r="P1026" i="12"/>
  <c r="X1026" i="12" l="1"/>
  <c r="G1026" i="12"/>
  <c r="Q1026" i="12"/>
  <c r="O1026" i="12" s="1"/>
  <c r="N1026" i="12" s="1"/>
  <c r="W1026" i="12"/>
  <c r="Y1026" i="12" l="1"/>
  <c r="AA1026" i="12"/>
  <c r="AB1026" i="12" s="1"/>
  <c r="V1026" i="12"/>
  <c r="U1026" i="12" l="1"/>
  <c r="T1026" i="12" s="1"/>
  <c r="AC1026" i="12"/>
  <c r="AD1026" i="12" s="1"/>
  <c r="Z1026" i="12"/>
  <c r="S1026" i="12" l="1"/>
  <c r="M1026" i="12" s="1"/>
  <c r="L1026" i="12" s="1"/>
  <c r="K1026" i="12" s="1"/>
  <c r="AE1026" i="12"/>
  <c r="H1026" i="12" l="1"/>
  <c r="F1027" i="12" s="1"/>
  <c r="P1027" i="12"/>
  <c r="W1027" i="12" l="1"/>
  <c r="X1027" i="12"/>
  <c r="G1027" i="12"/>
  <c r="Q1027" i="12"/>
  <c r="O1027" i="12" s="1"/>
  <c r="N1027" i="12" s="1"/>
  <c r="V1027" i="12" l="1"/>
  <c r="Y1027" i="12"/>
  <c r="AA1027" i="12"/>
  <c r="AB1027" i="12" s="1"/>
  <c r="AC1027" i="12" l="1"/>
  <c r="AD1027" i="12" s="1"/>
  <c r="Z1027" i="12"/>
  <c r="U1027" i="12"/>
  <c r="T1027" i="12" s="1"/>
  <c r="S1027" i="12" s="1"/>
  <c r="AE1027" i="12" l="1"/>
  <c r="M1027" i="12"/>
  <c r="L1027" i="12" s="1"/>
  <c r="K1027" i="12" s="1"/>
  <c r="P1028" i="12" l="1"/>
  <c r="H1027" i="12"/>
  <c r="F1028" i="12" s="1"/>
  <c r="G1028" i="12" l="1"/>
  <c r="W1028" i="12"/>
  <c r="X1028" i="12"/>
  <c r="Q1028" i="12"/>
  <c r="O1028" i="12" s="1"/>
  <c r="N1028" i="12" s="1"/>
  <c r="AA1028" i="12" l="1"/>
  <c r="AB1028" i="12" s="1"/>
  <c r="V1028" i="12"/>
  <c r="Y1028" i="12"/>
  <c r="AC1028" i="12" l="1"/>
  <c r="AD1028" i="12" s="1"/>
  <c r="Z1028" i="12"/>
  <c r="U1028" i="12"/>
  <c r="T1028" i="12" s="1"/>
  <c r="S1028" i="12" s="1"/>
  <c r="AE1028" i="12" l="1"/>
  <c r="M1028" i="12"/>
  <c r="L1028" i="12" s="1"/>
  <c r="K1028" i="12" s="1"/>
  <c r="H1028" i="12" l="1"/>
  <c r="F1029" i="12" s="1"/>
  <c r="P1029" i="12"/>
  <c r="W1029" i="12" l="1"/>
  <c r="G1029" i="12"/>
  <c r="Q1029" i="12"/>
  <c r="O1029" i="12" s="1"/>
  <c r="N1029" i="12" s="1"/>
  <c r="X1029" i="12"/>
  <c r="Y1029" i="12" l="1"/>
  <c r="AA1029" i="12"/>
  <c r="AB1029" i="12" s="1"/>
  <c r="V1029" i="12"/>
  <c r="U1029" i="12" l="1"/>
  <c r="T1029" i="12" s="1"/>
  <c r="Z1029" i="12"/>
  <c r="AC1029" i="12"/>
  <c r="AD1029" i="12" s="1"/>
  <c r="S1029" i="12" l="1"/>
  <c r="M1029" i="12" s="1"/>
  <c r="L1029" i="12" s="1"/>
  <c r="K1029" i="12" s="1"/>
  <c r="AE1029" i="12"/>
  <c r="H1029" i="12" l="1"/>
  <c r="F1030" i="12" s="1"/>
  <c r="P1030" i="12"/>
  <c r="X1030" i="12" l="1"/>
  <c r="G1030" i="12"/>
  <c r="Q1030" i="12"/>
  <c r="O1030" i="12" s="1"/>
  <c r="N1030" i="12" s="1"/>
  <c r="W1030" i="12"/>
  <c r="V1030" i="12" l="1"/>
  <c r="Y1030" i="12"/>
  <c r="AA1030" i="12"/>
  <c r="AB1030" i="12" s="1"/>
  <c r="AC1030" i="12" l="1"/>
  <c r="AD1030" i="12" s="1"/>
  <c r="Z1030" i="12"/>
  <c r="U1030" i="12"/>
  <c r="T1030" i="12" s="1"/>
  <c r="S1030" i="12" s="1"/>
  <c r="AE1030" i="12" l="1"/>
  <c r="M1030" i="12"/>
  <c r="L1030" i="12" s="1"/>
  <c r="K1030" i="12" s="1"/>
  <c r="H1030" i="12" l="1"/>
  <c r="F1031" i="12" s="1"/>
  <c r="P1031" i="12"/>
  <c r="G1031" i="12" l="1"/>
  <c r="W1031" i="12"/>
  <c r="X1031" i="12"/>
  <c r="Q1031" i="12"/>
  <c r="O1031" i="12" s="1"/>
  <c r="N1031" i="12" s="1"/>
  <c r="Y1031" i="12" l="1"/>
  <c r="V1031" i="12"/>
  <c r="AA1031" i="12"/>
  <c r="AB1031" i="12" s="1"/>
  <c r="U1031" i="12" l="1"/>
  <c r="T1031" i="12" s="1"/>
  <c r="Z1031" i="12"/>
  <c r="AC1031" i="12"/>
  <c r="AD1031" i="12" s="1"/>
  <c r="S1031" i="12" l="1"/>
  <c r="M1031" i="12" s="1"/>
  <c r="L1031" i="12" s="1"/>
  <c r="K1031" i="12" s="1"/>
  <c r="AE1031" i="12"/>
  <c r="P1032" i="12" l="1"/>
  <c r="H1031" i="12"/>
  <c r="F1032" i="12" s="1"/>
  <c r="W1032" i="12" l="1"/>
  <c r="X1032" i="12"/>
  <c r="Q1032" i="12"/>
  <c r="O1032" i="12" s="1"/>
  <c r="N1032" i="12" s="1"/>
  <c r="G1032" i="12"/>
  <c r="Y1032" i="12" l="1"/>
  <c r="AA1032" i="12"/>
  <c r="AB1032" i="12" s="1"/>
  <c r="V1032" i="12"/>
  <c r="U1032" i="12" l="1"/>
  <c r="T1032" i="12" s="1"/>
  <c r="Z1032" i="12"/>
  <c r="AC1032" i="12"/>
  <c r="AD1032" i="12" s="1"/>
  <c r="S1032" i="12" l="1"/>
  <c r="M1032" i="12" s="1"/>
  <c r="L1032" i="12" s="1"/>
  <c r="K1032" i="12" s="1"/>
  <c r="AE1032" i="12"/>
  <c r="H1032" i="12" l="1"/>
  <c r="F1033" i="12" s="1"/>
  <c r="P1033" i="12"/>
  <c r="W1033" i="12" l="1"/>
  <c r="G1033" i="12"/>
  <c r="Q1033" i="12"/>
  <c r="O1033" i="12" s="1"/>
  <c r="N1033" i="12" s="1"/>
  <c r="X1033" i="12"/>
  <c r="V1033" i="12" l="1"/>
  <c r="AA1033" i="12"/>
  <c r="AB1033" i="12" s="1"/>
  <c r="Y1033" i="12"/>
  <c r="Z1033" i="12" l="1"/>
  <c r="AC1033" i="12"/>
  <c r="AD1033" i="12" s="1"/>
  <c r="U1033" i="12"/>
  <c r="T1033" i="12" s="1"/>
  <c r="S1033" i="12" s="1"/>
  <c r="AE1033" i="12" l="1"/>
  <c r="M1033" i="12"/>
  <c r="L1033" i="12" s="1"/>
  <c r="K1033" i="12" s="1"/>
  <c r="P1034" i="12" l="1"/>
  <c r="H1033" i="12"/>
  <c r="F1034" i="12" s="1"/>
  <c r="W1034" i="12" l="1"/>
  <c r="G1034" i="12"/>
  <c r="Q1034" i="12"/>
  <c r="O1034" i="12" s="1"/>
  <c r="N1034" i="12" s="1"/>
  <c r="X1034" i="12"/>
  <c r="V1034" i="12" l="1"/>
  <c r="Y1034" i="12"/>
  <c r="AA1034" i="12"/>
  <c r="AB1034" i="12" s="1"/>
  <c r="Z1034" i="12" l="1"/>
  <c r="AC1034" i="12"/>
  <c r="AD1034" i="12" s="1"/>
  <c r="U1034" i="12"/>
  <c r="T1034" i="12" s="1"/>
  <c r="S1034" i="12" s="1"/>
  <c r="AE1034" i="12" l="1"/>
  <c r="M1034" i="12"/>
  <c r="L1034" i="12" s="1"/>
  <c r="K1034" i="12" s="1"/>
  <c r="P1035" i="12" l="1"/>
  <c r="H1034" i="12"/>
  <c r="F1035" i="12" s="1"/>
  <c r="W1035" i="12" l="1"/>
  <c r="G1035" i="12"/>
  <c r="Q1035" i="12"/>
  <c r="O1035" i="12" s="1"/>
  <c r="N1035" i="12" s="1"/>
  <c r="X1035" i="12"/>
  <c r="V1035" i="12" l="1"/>
  <c r="Y1035" i="12"/>
  <c r="AA1035" i="12"/>
  <c r="AB1035" i="12" s="1"/>
  <c r="Z1035" i="12" l="1"/>
  <c r="AC1035" i="12"/>
  <c r="AD1035" i="12" s="1"/>
  <c r="U1035" i="12"/>
  <c r="T1035" i="12" s="1"/>
  <c r="S1035" i="12" l="1"/>
  <c r="M1035" i="12" s="1"/>
  <c r="L1035" i="12" s="1"/>
  <c r="K1035" i="12" s="1"/>
  <c r="AE1035" i="12"/>
  <c r="P1036" i="12" l="1"/>
  <c r="H1035" i="12"/>
  <c r="F1036" i="12" s="1"/>
  <c r="W1036" i="12" l="1"/>
  <c r="G1036" i="12"/>
  <c r="Q1036" i="12"/>
  <c r="O1036" i="12" s="1"/>
  <c r="N1036" i="12" s="1"/>
  <c r="X1036" i="12"/>
  <c r="AA1036" i="12" l="1"/>
  <c r="AB1036" i="12" s="1"/>
  <c r="Y1036" i="12"/>
  <c r="V1036" i="12"/>
  <c r="U1036" i="12" l="1"/>
  <c r="T1036" i="12" s="1"/>
  <c r="Z1036" i="12"/>
  <c r="AC1036" i="12"/>
  <c r="AD1036" i="12" s="1"/>
  <c r="S1036" i="12" l="1"/>
  <c r="M1036" i="12" s="1"/>
  <c r="L1036" i="12" s="1"/>
  <c r="K1036" i="12" s="1"/>
  <c r="AE1036" i="12"/>
  <c r="H1036" i="12" l="1"/>
  <c r="F1037" i="12" s="1"/>
  <c r="P1037" i="12"/>
  <c r="X1037" i="12" l="1"/>
  <c r="G1037" i="12"/>
  <c r="W1037" i="12"/>
  <c r="Q1037" i="12"/>
  <c r="O1037" i="12" s="1"/>
  <c r="N1037" i="12" s="1"/>
  <c r="V1037" i="12" l="1"/>
  <c r="Y1037" i="12"/>
  <c r="AA1037" i="12"/>
  <c r="AB1037" i="12" s="1"/>
  <c r="Z1037" i="12" l="1"/>
  <c r="AC1037" i="12"/>
  <c r="AD1037" i="12" s="1"/>
  <c r="U1037" i="12"/>
  <c r="T1037" i="12" s="1"/>
  <c r="S1037" i="12" l="1"/>
  <c r="AE1037" i="12"/>
  <c r="M1037" i="12"/>
  <c r="L1037" i="12" s="1"/>
  <c r="K1037" i="12" s="1"/>
  <c r="P1038" i="12" l="1"/>
  <c r="H1037" i="12"/>
  <c r="F1038" i="12" s="1"/>
  <c r="W1038" i="12" l="1"/>
  <c r="X1038" i="12"/>
  <c r="Q1038" i="12"/>
  <c r="O1038" i="12" s="1"/>
  <c r="N1038" i="12" s="1"/>
  <c r="G1038" i="12"/>
  <c r="V1038" i="12" l="1"/>
  <c r="AA1038" i="12"/>
  <c r="AB1038" i="12" s="1"/>
  <c r="Y1038" i="12"/>
  <c r="Z1038" i="12" l="1"/>
  <c r="AC1038" i="12"/>
  <c r="AD1038" i="12" s="1"/>
  <c r="U1038" i="12"/>
  <c r="T1038" i="12" s="1"/>
  <c r="S1038" i="12" s="1"/>
  <c r="AE1038" i="12" l="1"/>
  <c r="M1038" i="12"/>
  <c r="L1038" i="12" s="1"/>
  <c r="K1038" i="12" s="1"/>
  <c r="P1039" i="12" l="1"/>
  <c r="H1038" i="12"/>
  <c r="F1039" i="12" s="1"/>
  <c r="W1039" i="12" l="1"/>
  <c r="G1039" i="12"/>
  <c r="Q1039" i="12"/>
  <c r="O1039" i="12" s="1"/>
  <c r="N1039" i="12" s="1"/>
  <c r="X1039" i="12"/>
  <c r="AA1039" i="12" l="1"/>
  <c r="AB1039" i="12" s="1"/>
  <c r="V1039" i="12"/>
  <c r="Y1039" i="12"/>
  <c r="Z1039" i="12" l="1"/>
  <c r="AC1039" i="12"/>
  <c r="AD1039" i="12" s="1"/>
  <c r="U1039" i="12"/>
  <c r="T1039" i="12" s="1"/>
  <c r="S1039" i="12" l="1"/>
  <c r="M1039" i="12" s="1"/>
  <c r="L1039" i="12" s="1"/>
  <c r="K1039" i="12" s="1"/>
  <c r="AE1039" i="12"/>
  <c r="H1039" i="12" l="1"/>
  <c r="F1040" i="12" s="1"/>
  <c r="P1040" i="12"/>
  <c r="X1040" i="12" l="1"/>
  <c r="Q1040" i="12"/>
  <c r="O1040" i="12" s="1"/>
  <c r="N1040" i="12" s="1"/>
  <c r="G1040" i="12"/>
  <c r="W1040" i="12"/>
  <c r="AA1040" i="12" l="1"/>
  <c r="AB1040" i="12" s="1"/>
  <c r="V1040" i="12"/>
  <c r="Y1040" i="12"/>
  <c r="Z1040" i="12" l="1"/>
  <c r="AC1040" i="12"/>
  <c r="AD1040" i="12" s="1"/>
  <c r="U1040" i="12"/>
  <c r="T1040" i="12" s="1"/>
  <c r="S1040" i="12" s="1"/>
  <c r="AE1040" i="12" l="1"/>
  <c r="M1040" i="12"/>
  <c r="L1040" i="12" s="1"/>
  <c r="K1040" i="12" s="1"/>
  <c r="H1040" i="12" l="1"/>
  <c r="F1041" i="12" s="1"/>
  <c r="P1041" i="12"/>
  <c r="G1041" i="12" l="1"/>
  <c r="X1041" i="12"/>
  <c r="W1041" i="12"/>
  <c r="Q1041" i="12"/>
  <c r="O1041" i="12" s="1"/>
  <c r="N1041" i="12" s="1"/>
  <c r="AA1041" i="12" l="1"/>
  <c r="AB1041" i="12" s="1"/>
  <c r="Y1041" i="12"/>
  <c r="V1041" i="12"/>
  <c r="U1041" i="12" l="1"/>
  <c r="T1041" i="12" s="1"/>
  <c r="AC1041" i="12"/>
  <c r="AD1041" i="12" s="1"/>
  <c r="Z1041" i="12"/>
  <c r="S1041" i="12" l="1"/>
  <c r="M1041" i="12" s="1"/>
  <c r="L1041" i="12" s="1"/>
  <c r="K1041" i="12" s="1"/>
  <c r="AE1041" i="12"/>
  <c r="P1042" i="12" l="1"/>
  <c r="H1041" i="12"/>
  <c r="F1042" i="12" s="1"/>
  <c r="X1042" i="12" l="1"/>
  <c r="G1042" i="12"/>
  <c r="W1042" i="12"/>
  <c r="Q1042" i="12"/>
  <c r="O1042" i="12" s="1"/>
  <c r="N1042" i="12" s="1"/>
  <c r="V1042" i="12" l="1"/>
  <c r="Y1042" i="12"/>
  <c r="AA1042" i="12"/>
  <c r="AB1042" i="12" s="1"/>
  <c r="Z1042" i="12" l="1"/>
  <c r="AC1042" i="12"/>
  <c r="AD1042" i="12" s="1"/>
  <c r="U1042" i="12"/>
  <c r="T1042" i="12" s="1"/>
  <c r="S1042" i="12" l="1"/>
  <c r="M1042" i="12" s="1"/>
  <c r="L1042" i="12" s="1"/>
  <c r="K1042" i="12" s="1"/>
  <c r="AE1042" i="12"/>
  <c r="P1043" i="12" l="1"/>
  <c r="H1042" i="12"/>
  <c r="F1043" i="12" s="1"/>
  <c r="W1043" i="12" l="1"/>
  <c r="X1043" i="12"/>
  <c r="Q1043" i="12"/>
  <c r="O1043" i="12" s="1"/>
  <c r="N1043" i="12" s="1"/>
  <c r="G1043" i="12"/>
  <c r="V1043" i="12" l="1"/>
  <c r="Y1043" i="12"/>
  <c r="AA1043" i="12"/>
  <c r="AB1043" i="12" s="1"/>
  <c r="AC1043" i="12" l="1"/>
  <c r="AD1043" i="12" s="1"/>
  <c r="Z1043" i="12"/>
  <c r="U1043" i="12"/>
  <c r="T1043" i="12" s="1"/>
  <c r="S1043" i="12" s="1"/>
  <c r="AE1043" i="12" l="1"/>
  <c r="M1043" i="12"/>
  <c r="L1043" i="12" s="1"/>
  <c r="K1043" i="12" s="1"/>
  <c r="H1043" i="12" l="1"/>
  <c r="F1044" i="12" s="1"/>
  <c r="P1044" i="12"/>
  <c r="W1044" i="12" l="1"/>
  <c r="X1044" i="12"/>
  <c r="Q1044" i="12"/>
  <c r="O1044" i="12" s="1"/>
  <c r="N1044" i="12" s="1"/>
  <c r="G1044" i="12"/>
  <c r="Y1044" i="12" l="1"/>
  <c r="AA1044" i="12"/>
  <c r="AB1044" i="12" s="1"/>
  <c r="V1044" i="12"/>
  <c r="U1044" i="12" l="1"/>
  <c r="T1044" i="12" s="1"/>
  <c r="Z1044" i="12"/>
  <c r="AC1044" i="12"/>
  <c r="AD1044" i="12" s="1"/>
  <c r="S1044" i="12" l="1"/>
  <c r="M1044" i="12" s="1"/>
  <c r="L1044" i="12" s="1"/>
  <c r="K1044" i="12" s="1"/>
  <c r="AE1044" i="12"/>
  <c r="P1045" i="12" l="1"/>
  <c r="H1044" i="12"/>
  <c r="F1045" i="12" s="1"/>
  <c r="W1045" i="12" l="1"/>
  <c r="G1045" i="12"/>
  <c r="X1045" i="12"/>
  <c r="Q1045" i="12"/>
  <c r="O1045" i="12" s="1"/>
  <c r="N1045" i="12" s="1"/>
  <c r="V1045" i="12" l="1"/>
  <c r="Y1045" i="12"/>
  <c r="AA1045" i="12"/>
  <c r="AB1045" i="12" s="1"/>
  <c r="Z1045" i="12" l="1"/>
  <c r="AC1045" i="12"/>
  <c r="AD1045" i="12" s="1"/>
  <c r="U1045" i="12"/>
  <c r="T1045" i="12" s="1"/>
  <c r="S1045" i="12" s="1"/>
  <c r="AE1045" i="12" l="1"/>
  <c r="M1045" i="12"/>
  <c r="L1045" i="12" s="1"/>
  <c r="K1045" i="12" s="1"/>
  <c r="P1046" i="12" l="1"/>
  <c r="H1045" i="12"/>
  <c r="F1046" i="12" s="1"/>
  <c r="X1046" i="12" l="1"/>
  <c r="W1046" i="12"/>
  <c r="G1046" i="12"/>
  <c r="Q1046" i="12"/>
  <c r="O1046" i="12" s="1"/>
  <c r="N1046" i="12" s="1"/>
  <c r="Y1046" i="12" l="1"/>
  <c r="V1046" i="12"/>
  <c r="AA1046" i="12"/>
  <c r="AB1046" i="12" s="1"/>
  <c r="U1046" i="12" l="1"/>
  <c r="T1046" i="12" s="1"/>
  <c r="Z1046" i="12"/>
  <c r="AC1046" i="12"/>
  <c r="AD1046" i="12" s="1"/>
  <c r="S1046" i="12" l="1"/>
  <c r="M1046" i="12" s="1"/>
  <c r="L1046" i="12" s="1"/>
  <c r="K1046" i="12" s="1"/>
  <c r="AE1046" i="12"/>
  <c r="H1046" i="12" l="1"/>
  <c r="F1047" i="12" s="1"/>
  <c r="P1047" i="12"/>
  <c r="G1047" i="12" l="1"/>
  <c r="X1047" i="12"/>
  <c r="Q1047" i="12"/>
  <c r="O1047" i="12" s="1"/>
  <c r="N1047" i="12" s="1"/>
  <c r="W1047" i="12"/>
  <c r="Y1047" i="12" l="1"/>
  <c r="V1047" i="12"/>
  <c r="AA1047" i="12"/>
  <c r="AB1047" i="12" s="1"/>
  <c r="U1047" i="12" l="1"/>
  <c r="T1047" i="12" s="1"/>
  <c r="AC1047" i="12"/>
  <c r="AD1047" i="12" s="1"/>
  <c r="Z1047" i="12"/>
  <c r="S1047" i="12" l="1"/>
  <c r="M1047" i="12" s="1"/>
  <c r="L1047" i="12" s="1"/>
  <c r="K1047" i="12" s="1"/>
  <c r="AE1047" i="12"/>
  <c r="H1047" i="12" l="1"/>
  <c r="F1048" i="12" s="1"/>
  <c r="P1048" i="12"/>
  <c r="G1048" i="12" l="1"/>
  <c r="Q1048" i="12"/>
  <c r="O1048" i="12" s="1"/>
  <c r="N1048" i="12" s="1"/>
  <c r="X1048" i="12"/>
  <c r="W1048" i="12"/>
  <c r="V1048" i="12" l="1"/>
  <c r="AA1048" i="12"/>
  <c r="AB1048" i="12" s="1"/>
  <c r="Y1048" i="12"/>
  <c r="AC1048" i="12" l="1"/>
  <c r="AD1048" i="12" s="1"/>
  <c r="Z1048" i="12"/>
  <c r="U1048" i="12"/>
  <c r="T1048" i="12" s="1"/>
  <c r="S1048" i="12" s="1"/>
  <c r="AE1048" i="12" l="1"/>
  <c r="M1048" i="12"/>
  <c r="L1048" i="12" s="1"/>
  <c r="K1048" i="12" s="1"/>
  <c r="H1048" i="12" l="1"/>
  <c r="F1049" i="12" s="1"/>
  <c r="P1049" i="12"/>
  <c r="G1049" i="12" l="1"/>
  <c r="W1049" i="12"/>
  <c r="X1049" i="12"/>
  <c r="Q1049" i="12"/>
  <c r="O1049" i="12" s="1"/>
  <c r="N1049" i="12" s="1"/>
  <c r="AA1049" i="12" l="1"/>
  <c r="AB1049" i="12" s="1"/>
  <c r="V1049" i="12"/>
  <c r="Y1049" i="12"/>
  <c r="AC1049" i="12" l="1"/>
  <c r="AD1049" i="12" s="1"/>
  <c r="Z1049" i="12"/>
  <c r="U1049" i="12"/>
  <c r="T1049" i="12" s="1"/>
  <c r="S1049" i="12" s="1"/>
  <c r="AE1049" i="12" l="1"/>
  <c r="M1049" i="12"/>
  <c r="L1049" i="12" s="1"/>
  <c r="K1049" i="12" s="1"/>
  <c r="H1049" i="12" l="1"/>
  <c r="F1050" i="12" s="1"/>
  <c r="P1050" i="12"/>
  <c r="G1050" i="12" l="1"/>
  <c r="W1050" i="12"/>
  <c r="X1050" i="12"/>
  <c r="Q1050" i="12"/>
  <c r="O1050" i="12" s="1"/>
  <c r="N1050" i="12" s="1"/>
  <c r="Y1050" i="12" l="1"/>
  <c r="AA1050" i="12"/>
  <c r="AB1050" i="12" s="1"/>
  <c r="V1050" i="12"/>
  <c r="U1050" i="12" l="1"/>
  <c r="T1050" i="12" s="1"/>
  <c r="Z1050" i="12"/>
  <c r="AC1050" i="12"/>
  <c r="AD1050" i="12" s="1"/>
  <c r="S1050" i="12" l="1"/>
  <c r="M1050" i="12" s="1"/>
  <c r="L1050" i="12" s="1"/>
  <c r="K1050" i="12" s="1"/>
  <c r="AE1050" i="12"/>
  <c r="P1051" i="12" l="1"/>
  <c r="H1050" i="12"/>
  <c r="F1051" i="12" s="1"/>
  <c r="X1051" i="12" l="1"/>
  <c r="G1051" i="12"/>
  <c r="Q1051" i="12"/>
  <c r="O1051" i="12" s="1"/>
  <c r="N1051" i="12" s="1"/>
  <c r="W1051" i="12"/>
  <c r="Y1051" i="12" l="1"/>
  <c r="V1051" i="12"/>
  <c r="AA1051" i="12"/>
  <c r="AB1051" i="12" s="1"/>
  <c r="U1051" i="12" l="1"/>
  <c r="T1051" i="12" s="1"/>
  <c r="Z1051" i="12"/>
  <c r="AC1051" i="12"/>
  <c r="AD1051" i="12" s="1"/>
  <c r="S1051" i="12" l="1"/>
  <c r="M1051" i="12" s="1"/>
  <c r="L1051" i="12" s="1"/>
  <c r="K1051" i="12" s="1"/>
  <c r="AE1051" i="12"/>
  <c r="P1052" i="12" l="1"/>
  <c r="H1051" i="12"/>
  <c r="F1052" i="12" s="1"/>
  <c r="X1052" i="12" l="1"/>
  <c r="G1052" i="12"/>
  <c r="Q1052" i="12"/>
  <c r="O1052" i="12" s="1"/>
  <c r="N1052" i="12" s="1"/>
  <c r="W1052" i="12"/>
  <c r="Y1052" i="12" l="1"/>
  <c r="AA1052" i="12"/>
  <c r="AB1052" i="12" s="1"/>
  <c r="V1052" i="12"/>
  <c r="U1052" i="12" l="1"/>
  <c r="T1052" i="12" s="1"/>
  <c r="Z1052" i="12"/>
  <c r="AC1052" i="12"/>
  <c r="AD1052" i="12" s="1"/>
  <c r="S1052" i="12" l="1"/>
  <c r="M1052" i="12" s="1"/>
  <c r="L1052" i="12" s="1"/>
  <c r="K1052" i="12" s="1"/>
  <c r="AE1052" i="12"/>
  <c r="P1053" i="12" l="1"/>
  <c r="H1052" i="12"/>
  <c r="F1053" i="12" s="1"/>
  <c r="X1053" i="12" l="1"/>
  <c r="G1053" i="12"/>
  <c r="W1053" i="12"/>
  <c r="Q1053" i="12"/>
  <c r="O1053" i="12" s="1"/>
  <c r="N1053" i="12" s="1"/>
  <c r="Y1053" i="12" l="1"/>
  <c r="AA1053" i="12"/>
  <c r="AB1053" i="12" s="1"/>
  <c r="V1053" i="12"/>
  <c r="U1053" i="12" l="1"/>
  <c r="T1053" i="12" s="1"/>
  <c r="Z1053" i="12"/>
  <c r="AC1053" i="12"/>
  <c r="AD1053" i="12" s="1"/>
  <c r="S1053" i="12" l="1"/>
  <c r="M1053" i="12" s="1"/>
  <c r="L1053" i="12" s="1"/>
  <c r="K1053" i="12" s="1"/>
  <c r="AE1053" i="12"/>
  <c r="P1054" i="12" l="1"/>
  <c r="H1053" i="12"/>
  <c r="F1054" i="12" s="1"/>
  <c r="X1054" i="12" l="1"/>
  <c r="G1054" i="12"/>
  <c r="W1054" i="12"/>
  <c r="Q1054" i="12"/>
  <c r="O1054" i="12" s="1"/>
  <c r="N1054" i="12" s="1"/>
  <c r="V1054" i="12" l="1"/>
  <c r="AA1054" i="12"/>
  <c r="AB1054" i="12" s="1"/>
  <c r="Y1054" i="12"/>
  <c r="Z1054" i="12" l="1"/>
  <c r="AC1054" i="12"/>
  <c r="AD1054" i="12" s="1"/>
  <c r="U1054" i="12"/>
  <c r="T1054" i="12" s="1"/>
  <c r="S1054" i="12" s="1"/>
  <c r="AE1054" i="12" l="1"/>
  <c r="M1054" i="12"/>
  <c r="L1054" i="12" s="1"/>
  <c r="K1054" i="12" s="1"/>
  <c r="P1055" i="12" l="1"/>
  <c r="H1054" i="12"/>
  <c r="F1055" i="12" s="1"/>
  <c r="W1055" i="12" l="1"/>
  <c r="X1055" i="12"/>
  <c r="G1055" i="12"/>
  <c r="Q1055" i="12"/>
  <c r="O1055" i="12" s="1"/>
  <c r="N1055" i="12" s="1"/>
  <c r="AA1055" i="12" l="1"/>
  <c r="AB1055" i="12" s="1"/>
  <c r="Y1055" i="12"/>
  <c r="V1055" i="12"/>
  <c r="U1055" i="12" l="1"/>
  <c r="T1055" i="12" s="1"/>
  <c r="Z1055" i="12"/>
  <c r="AC1055" i="12"/>
  <c r="AD1055" i="12" s="1"/>
  <c r="S1055" i="12" l="1"/>
  <c r="M1055" i="12" s="1"/>
  <c r="L1055" i="12" s="1"/>
  <c r="K1055" i="12" s="1"/>
  <c r="AE1055" i="12"/>
  <c r="H1055" i="12" l="1"/>
  <c r="F1056" i="12" s="1"/>
  <c r="P1056" i="12"/>
  <c r="X1056" i="12" l="1"/>
  <c r="G1056" i="12"/>
  <c r="W1056" i="12"/>
  <c r="Q1056" i="12"/>
  <c r="O1056" i="12" s="1"/>
  <c r="N1056" i="12" s="1"/>
  <c r="AA1056" i="12" l="1"/>
  <c r="AB1056" i="12" s="1"/>
  <c r="V1056" i="12"/>
  <c r="Y1056" i="12"/>
  <c r="Z1056" i="12" l="1"/>
  <c r="AC1056" i="12"/>
  <c r="AD1056" i="12" s="1"/>
  <c r="U1056" i="12"/>
  <c r="T1056" i="12" s="1"/>
  <c r="S1056" i="12" s="1"/>
  <c r="AE1056" i="12" l="1"/>
  <c r="M1056" i="12"/>
  <c r="L1056" i="12" s="1"/>
  <c r="K1056" i="12" s="1"/>
  <c r="P1057" i="12" l="1"/>
  <c r="H1056" i="12"/>
  <c r="F1057" i="12" s="1"/>
  <c r="G1057" i="12" l="1"/>
  <c r="X1057" i="12"/>
  <c r="Q1057" i="12"/>
  <c r="O1057" i="12" s="1"/>
  <c r="N1057" i="12" s="1"/>
  <c r="W1057" i="12"/>
  <c r="AA1057" i="12" l="1"/>
  <c r="AB1057" i="12" s="1"/>
  <c r="Y1057" i="12"/>
  <c r="V1057" i="12"/>
  <c r="U1057" i="12" l="1"/>
  <c r="T1057" i="12" s="1"/>
  <c r="AC1057" i="12"/>
  <c r="AD1057" i="12" s="1"/>
  <c r="Z1057" i="12"/>
  <c r="S1057" i="12" l="1"/>
  <c r="M1057" i="12" s="1"/>
  <c r="L1057" i="12" s="1"/>
  <c r="K1057" i="12" s="1"/>
  <c r="AE1057" i="12"/>
  <c r="P1058" i="12" l="1"/>
  <c r="H1057" i="12"/>
  <c r="F1058" i="12" s="1"/>
  <c r="G1058" i="12" l="1"/>
  <c r="X1058" i="12"/>
  <c r="W1058" i="12"/>
  <c r="Q1058" i="12"/>
  <c r="O1058" i="12" s="1"/>
  <c r="N1058" i="12" s="1"/>
  <c r="AA1058" i="12" l="1"/>
  <c r="AB1058" i="12" s="1"/>
  <c r="Y1058" i="12"/>
  <c r="V1058" i="12"/>
  <c r="U1058" i="12" l="1"/>
  <c r="T1058" i="12" s="1"/>
  <c r="Z1058" i="12"/>
  <c r="AC1058" i="12"/>
  <c r="AD1058" i="12" s="1"/>
  <c r="S1058" i="12" l="1"/>
  <c r="M1058" i="12" s="1"/>
  <c r="L1058" i="12" s="1"/>
  <c r="K1058" i="12" s="1"/>
  <c r="AE1058" i="12"/>
  <c r="H1058" i="12" l="1"/>
  <c r="F1059" i="12" s="1"/>
  <c r="P1059" i="12"/>
  <c r="W1059" i="12" l="1"/>
  <c r="G1059" i="12"/>
  <c r="X1059" i="12"/>
  <c r="Q1059" i="12"/>
  <c r="O1059" i="12" s="1"/>
  <c r="N1059" i="12" s="1"/>
  <c r="AA1059" i="12" l="1"/>
  <c r="AB1059" i="12" s="1"/>
  <c r="V1059" i="12"/>
  <c r="Y1059" i="12"/>
  <c r="AC1059" i="12" l="1"/>
  <c r="AD1059" i="12" s="1"/>
  <c r="Z1059" i="12"/>
  <c r="U1059" i="12"/>
  <c r="T1059" i="12" s="1"/>
  <c r="S1059" i="12" s="1"/>
  <c r="AE1059" i="12" l="1"/>
  <c r="M1059" i="12"/>
  <c r="L1059" i="12" s="1"/>
  <c r="K1059" i="12" s="1"/>
  <c r="H1059" i="12" l="1"/>
  <c r="F1060" i="12" s="1"/>
  <c r="P1060" i="12"/>
  <c r="G1060" i="12" l="1"/>
  <c r="W1060" i="12"/>
  <c r="X1060" i="12"/>
  <c r="Q1060" i="12"/>
  <c r="O1060" i="12" s="1"/>
  <c r="N1060" i="12" s="1"/>
  <c r="AA1060" i="12" l="1"/>
  <c r="AB1060" i="12" s="1"/>
  <c r="Y1060" i="12"/>
  <c r="V1060" i="12"/>
  <c r="U1060" i="12" l="1"/>
  <c r="T1060" i="12" s="1"/>
  <c r="AC1060" i="12"/>
  <c r="AD1060" i="12" s="1"/>
  <c r="Z1060" i="12"/>
  <c r="S1060" i="12" l="1"/>
  <c r="M1060" i="12" s="1"/>
  <c r="L1060" i="12" s="1"/>
  <c r="K1060" i="12" s="1"/>
  <c r="AE1060" i="12"/>
  <c r="P1061" i="12" l="1"/>
  <c r="H1060" i="12"/>
  <c r="F1061" i="12" s="1"/>
  <c r="G1061" i="12" l="1"/>
  <c r="W1061" i="12"/>
  <c r="X1061" i="12"/>
  <c r="Q1061" i="12"/>
  <c r="O1061" i="12" s="1"/>
  <c r="N1061" i="12" s="1"/>
  <c r="Y1061" i="12" l="1"/>
  <c r="AA1061" i="12"/>
  <c r="AB1061" i="12" s="1"/>
  <c r="V1061" i="12"/>
  <c r="U1061" i="12" l="1"/>
  <c r="T1061" i="12" s="1"/>
  <c r="Z1061" i="12"/>
  <c r="AC1061" i="12"/>
  <c r="AD1061" i="12" s="1"/>
  <c r="S1061" i="12" l="1"/>
  <c r="M1061" i="12" s="1"/>
  <c r="L1061" i="12" s="1"/>
  <c r="K1061" i="12" s="1"/>
  <c r="AE1061" i="12"/>
  <c r="H1061" i="12" l="1"/>
  <c r="F1062" i="12" s="1"/>
  <c r="P1062" i="12"/>
  <c r="G1062" i="12" l="1"/>
  <c r="X1062" i="12"/>
  <c r="W1062" i="12"/>
  <c r="Q1062" i="12"/>
  <c r="O1062" i="12" s="1"/>
  <c r="N1062" i="12" s="1"/>
  <c r="V1062" i="12" l="1"/>
  <c r="Y1062" i="12"/>
  <c r="AA1062" i="12"/>
  <c r="AB1062" i="12" s="1"/>
  <c r="AC1062" i="12" l="1"/>
  <c r="AD1062" i="12" s="1"/>
  <c r="Z1062" i="12"/>
  <c r="U1062" i="12"/>
  <c r="T1062" i="12" s="1"/>
  <c r="S1062" i="12" s="1"/>
  <c r="AE1062" i="12" l="1"/>
  <c r="M1062" i="12"/>
  <c r="L1062" i="12" s="1"/>
  <c r="K1062" i="12" s="1"/>
  <c r="H1062" i="12" l="1"/>
  <c r="F1063" i="12" s="1"/>
  <c r="P1063" i="12"/>
  <c r="X1063" i="12" l="1"/>
  <c r="W1063" i="12"/>
  <c r="Q1063" i="12"/>
  <c r="O1063" i="12" s="1"/>
  <c r="N1063" i="12" s="1"/>
  <c r="G1063" i="12"/>
  <c r="AA1063" i="12" l="1"/>
  <c r="AB1063" i="12" s="1"/>
  <c r="Y1063" i="12"/>
  <c r="V1063" i="12"/>
  <c r="U1063" i="12" l="1"/>
  <c r="T1063" i="12" s="1"/>
  <c r="Z1063" i="12"/>
  <c r="AC1063" i="12"/>
  <c r="AD1063" i="12" s="1"/>
  <c r="S1063" i="12" l="1"/>
  <c r="M1063" i="12" s="1"/>
  <c r="L1063" i="12" s="1"/>
  <c r="K1063" i="12" s="1"/>
  <c r="AE1063" i="12"/>
  <c r="H1063" i="12" l="1"/>
  <c r="F1064" i="12" s="1"/>
  <c r="P1064" i="12"/>
  <c r="X1064" i="12" l="1"/>
  <c r="G1064" i="12"/>
  <c r="W1064" i="12"/>
  <c r="Q1064" i="12"/>
  <c r="O1064" i="12" s="1"/>
  <c r="N1064" i="12" s="1"/>
  <c r="V1064" i="12" l="1"/>
  <c r="Y1064" i="12"/>
  <c r="AA1064" i="12"/>
  <c r="AB1064" i="12" s="1"/>
  <c r="Z1064" i="12" l="1"/>
  <c r="AC1064" i="12"/>
  <c r="AD1064" i="12" s="1"/>
  <c r="U1064" i="12"/>
  <c r="T1064" i="12" s="1"/>
  <c r="S1064" i="12" l="1"/>
  <c r="M1064" i="12" s="1"/>
  <c r="L1064" i="12" s="1"/>
  <c r="K1064" i="12" s="1"/>
  <c r="AE1064" i="12"/>
  <c r="H1064" i="12" l="1"/>
  <c r="F1065" i="12" s="1"/>
  <c r="P1065" i="12"/>
  <c r="W1065" i="12" l="1"/>
  <c r="X1065" i="12"/>
  <c r="G1065" i="12"/>
  <c r="Q1065" i="12"/>
  <c r="O1065" i="12" s="1"/>
  <c r="N1065" i="12" s="1"/>
  <c r="V1065" i="12" l="1"/>
  <c r="AA1065" i="12"/>
  <c r="AB1065" i="12" s="1"/>
  <c r="Y1065" i="12"/>
  <c r="AC1065" i="12" l="1"/>
  <c r="AD1065" i="12" s="1"/>
  <c r="Z1065" i="12"/>
  <c r="U1065" i="12"/>
  <c r="T1065" i="12" s="1"/>
  <c r="S1065" i="12" s="1"/>
  <c r="AE1065" i="12" l="1"/>
  <c r="M1065" i="12"/>
  <c r="L1065" i="12" s="1"/>
  <c r="K1065" i="12" s="1"/>
  <c r="H1065" i="12" l="1"/>
  <c r="F1066" i="12" s="1"/>
  <c r="P1066" i="12"/>
  <c r="G1066" i="12" l="1"/>
  <c r="X1066" i="12"/>
  <c r="W1066" i="12"/>
  <c r="Q1066" i="12"/>
  <c r="O1066" i="12" s="1"/>
  <c r="N1066" i="12" s="1"/>
  <c r="AA1066" i="12" l="1"/>
  <c r="AB1066" i="12" s="1"/>
  <c r="Y1066" i="12"/>
  <c r="V1066" i="12"/>
  <c r="U1066" i="12" l="1"/>
  <c r="T1066" i="12" s="1"/>
  <c r="Z1066" i="12"/>
  <c r="AC1066" i="12"/>
  <c r="AD1066" i="12" s="1"/>
  <c r="S1066" i="12" l="1"/>
  <c r="M1066" i="12" s="1"/>
  <c r="L1066" i="12" s="1"/>
  <c r="K1066" i="12" s="1"/>
  <c r="AE1066" i="12"/>
  <c r="P1067" i="12" l="1"/>
  <c r="H1066" i="12"/>
  <c r="F1067" i="12" s="1"/>
  <c r="W1067" i="12" l="1"/>
  <c r="X1067" i="12"/>
  <c r="G1067" i="12"/>
  <c r="Q1067" i="12"/>
  <c r="O1067" i="12" s="1"/>
  <c r="N1067" i="12" s="1"/>
  <c r="Y1067" i="12" l="1"/>
  <c r="V1067" i="12"/>
  <c r="AA1067" i="12"/>
  <c r="AB1067" i="12" s="1"/>
  <c r="U1067" i="12" l="1"/>
  <c r="T1067" i="12" s="1"/>
  <c r="Z1067" i="12"/>
  <c r="AC1067" i="12"/>
  <c r="AD1067" i="12" s="1"/>
  <c r="S1067" i="12" l="1"/>
  <c r="M1067" i="12" s="1"/>
  <c r="L1067" i="12" s="1"/>
  <c r="K1067" i="12" s="1"/>
  <c r="AE1067" i="12"/>
  <c r="H1067" i="12" l="1"/>
  <c r="F1068" i="12" s="1"/>
  <c r="P1068" i="12"/>
  <c r="X1068" i="12" l="1"/>
  <c r="W1068" i="12"/>
  <c r="Q1068" i="12"/>
  <c r="O1068" i="12" s="1"/>
  <c r="N1068" i="12" s="1"/>
  <c r="G1068" i="12"/>
  <c r="V1068" i="12" l="1"/>
  <c r="AA1068" i="12"/>
  <c r="AB1068" i="12" s="1"/>
  <c r="Y1068" i="12"/>
  <c r="Z1068" i="12" l="1"/>
  <c r="AC1068" i="12"/>
  <c r="AD1068" i="12" s="1"/>
  <c r="U1068" i="12"/>
  <c r="T1068" i="12" s="1"/>
  <c r="S1068" i="12" l="1"/>
  <c r="M1068" i="12" s="1"/>
  <c r="L1068" i="12" s="1"/>
  <c r="K1068" i="12" s="1"/>
  <c r="AE1068" i="12"/>
  <c r="P1069" i="12" l="1"/>
  <c r="H1068" i="12"/>
  <c r="F1069" i="12" s="1"/>
  <c r="X1069" i="12" l="1"/>
  <c r="W1069" i="12"/>
  <c r="Q1069" i="12"/>
  <c r="O1069" i="12" s="1"/>
  <c r="N1069" i="12" s="1"/>
  <c r="G1069" i="12"/>
  <c r="Y1069" i="12" l="1"/>
  <c r="V1069" i="12"/>
  <c r="AA1069" i="12"/>
  <c r="AB1069" i="12" s="1"/>
  <c r="U1069" i="12" l="1"/>
  <c r="T1069" i="12" s="1"/>
  <c r="AC1069" i="12"/>
  <c r="AD1069" i="12" s="1"/>
  <c r="Z1069" i="12"/>
  <c r="S1069" i="12" l="1"/>
  <c r="M1069" i="12" s="1"/>
  <c r="L1069" i="12" s="1"/>
  <c r="K1069" i="12" s="1"/>
  <c r="AE1069" i="12"/>
  <c r="H1069" i="12" l="1"/>
  <c r="F1070" i="12" s="1"/>
  <c r="P1070" i="12"/>
  <c r="G1070" i="12" l="1"/>
  <c r="W1070" i="12"/>
  <c r="X1070" i="12"/>
  <c r="Q1070" i="12"/>
  <c r="O1070" i="12" s="1"/>
  <c r="N1070" i="12" s="1"/>
  <c r="V1070" i="12" l="1"/>
  <c r="AA1070" i="12"/>
  <c r="AB1070" i="12" s="1"/>
  <c r="Y1070" i="12"/>
  <c r="Z1070" i="12" l="1"/>
  <c r="AC1070" i="12"/>
  <c r="AD1070" i="12" s="1"/>
  <c r="U1070" i="12"/>
  <c r="T1070" i="12" s="1"/>
  <c r="S1070" i="12" s="1"/>
  <c r="AE1070" i="12" l="1"/>
  <c r="M1070" i="12"/>
  <c r="L1070" i="12" s="1"/>
  <c r="K1070" i="12" s="1"/>
  <c r="P1071" i="12" l="1"/>
  <c r="H1070" i="12"/>
  <c r="F1071" i="12" s="1"/>
  <c r="X1071" i="12" l="1"/>
  <c r="W1071" i="12"/>
  <c r="G1071" i="12"/>
  <c r="Q1071" i="12"/>
  <c r="O1071" i="12" s="1"/>
  <c r="N1071" i="12" s="1"/>
  <c r="AA1071" i="12" l="1"/>
  <c r="AB1071" i="12" s="1"/>
  <c r="V1071" i="12"/>
  <c r="Y1071" i="12"/>
  <c r="Z1071" i="12" l="1"/>
  <c r="AC1071" i="12"/>
  <c r="AD1071" i="12" s="1"/>
  <c r="U1071" i="12"/>
  <c r="T1071" i="12" s="1"/>
  <c r="S1071" i="12" s="1"/>
  <c r="AE1071" i="12" l="1"/>
  <c r="M1071" i="12"/>
  <c r="L1071" i="12" s="1"/>
  <c r="K1071" i="12" s="1"/>
  <c r="H1071" i="12" l="1"/>
  <c r="F1072" i="12" s="1"/>
  <c r="P1072" i="12"/>
  <c r="X1072" i="12" l="1"/>
  <c r="W1072" i="12"/>
  <c r="G1072" i="12"/>
  <c r="Q1072" i="12"/>
  <c r="O1072" i="12" s="1"/>
  <c r="N1072" i="12" s="1"/>
  <c r="V1072" i="12" l="1"/>
  <c r="AA1072" i="12"/>
  <c r="AB1072" i="12" s="1"/>
  <c r="Y1072" i="12"/>
  <c r="Z1072" i="12" l="1"/>
  <c r="AC1072" i="12"/>
  <c r="AD1072" i="12" s="1"/>
  <c r="U1072" i="12"/>
  <c r="T1072" i="12" s="1"/>
  <c r="S1072" i="12" s="1"/>
  <c r="AE1072" i="12" l="1"/>
  <c r="M1072" i="12"/>
  <c r="L1072" i="12" s="1"/>
  <c r="K1072" i="12" s="1"/>
  <c r="P1073" i="12" l="1"/>
  <c r="H1072" i="12"/>
  <c r="F1073" i="12" s="1"/>
  <c r="W1073" i="12" l="1"/>
  <c r="X1073" i="12"/>
  <c r="G1073" i="12"/>
  <c r="Q1073" i="12"/>
  <c r="O1073" i="12" s="1"/>
  <c r="N1073" i="12" s="1"/>
  <c r="Y1073" i="12" l="1"/>
  <c r="AA1073" i="12"/>
  <c r="AB1073" i="12" s="1"/>
  <c r="V1073" i="12"/>
  <c r="U1073" i="12" l="1"/>
  <c r="T1073" i="12" s="1"/>
  <c r="AC1073" i="12"/>
  <c r="AD1073" i="12" s="1"/>
  <c r="Z1073" i="12"/>
  <c r="S1073" i="12" l="1"/>
  <c r="M1073" i="12" s="1"/>
  <c r="L1073" i="12" s="1"/>
  <c r="K1073" i="12" s="1"/>
  <c r="AE1073" i="12"/>
  <c r="P1074" i="12" l="1"/>
  <c r="H1073" i="12"/>
  <c r="F1074" i="12" s="1"/>
  <c r="G1074" i="12" l="1"/>
  <c r="X1074" i="12"/>
  <c r="Q1074" i="12"/>
  <c r="W1074" i="12"/>
  <c r="O1074" i="12"/>
  <c r="N1074" i="12" s="1"/>
  <c r="AA1074" i="12" l="1"/>
  <c r="AB1074" i="12" s="1"/>
  <c r="V1074" i="12"/>
  <c r="Y1074" i="12"/>
  <c r="Z1074" i="12" l="1"/>
  <c r="AC1074" i="12"/>
  <c r="AD1074" i="12" s="1"/>
  <c r="U1074" i="12"/>
  <c r="T1074" i="12" s="1"/>
  <c r="S1074" i="12" s="1"/>
  <c r="AE1074" i="12" l="1"/>
  <c r="M1074" i="12"/>
  <c r="L1074" i="12" s="1"/>
  <c r="K1074" i="12" s="1"/>
  <c r="H1074" i="12" l="1"/>
  <c r="F1075" i="12" s="1"/>
  <c r="P1075" i="12"/>
  <c r="W1075" i="12" l="1"/>
  <c r="X1075" i="12"/>
  <c r="Q1075" i="12"/>
  <c r="O1075" i="12" s="1"/>
  <c r="N1075" i="12" s="1"/>
  <c r="G1075" i="12"/>
  <c r="AA1075" i="12" l="1"/>
  <c r="AB1075" i="12" s="1"/>
  <c r="Y1075" i="12"/>
  <c r="V1075" i="12"/>
  <c r="U1075" i="12" l="1"/>
  <c r="T1075" i="12" s="1"/>
  <c r="AC1075" i="12"/>
  <c r="AD1075" i="12" s="1"/>
  <c r="Z1075" i="12"/>
  <c r="S1075" i="12" l="1"/>
  <c r="M1075" i="12" s="1"/>
  <c r="L1075" i="12" s="1"/>
  <c r="K1075" i="12" s="1"/>
  <c r="AE1075" i="12"/>
  <c r="P1076" i="12" l="1"/>
  <c r="H1075" i="12"/>
  <c r="F1076" i="12" s="1"/>
  <c r="W1076" i="12" l="1"/>
  <c r="Q1076" i="12"/>
  <c r="G1076" i="12"/>
  <c r="X1076" i="12"/>
  <c r="O1076" i="12"/>
  <c r="N1076" i="12" s="1"/>
  <c r="AA1076" i="12" l="1"/>
  <c r="AB1076" i="12" s="1"/>
  <c r="Y1076" i="12"/>
  <c r="V1076" i="12"/>
  <c r="U1076" i="12" l="1"/>
  <c r="T1076" i="12" s="1"/>
  <c r="AC1076" i="12"/>
  <c r="AD1076" i="12" s="1"/>
  <c r="Z1076" i="12"/>
  <c r="S1076" i="12" l="1"/>
  <c r="M1076" i="12" s="1"/>
  <c r="L1076" i="12" s="1"/>
  <c r="K1076" i="12" s="1"/>
  <c r="AE1076" i="12"/>
  <c r="P1077" i="12" l="1"/>
  <c r="H1076" i="12"/>
  <c r="F1077" i="12" s="1"/>
  <c r="G1077" i="12" l="1"/>
  <c r="X1077" i="12"/>
  <c r="W1077" i="12"/>
  <c r="Q1077" i="12"/>
  <c r="O1077" i="12" s="1"/>
  <c r="N1077" i="12" s="1"/>
  <c r="Y1077" i="12" l="1"/>
  <c r="AA1077" i="12"/>
  <c r="AB1077" i="12" s="1"/>
  <c r="V1077" i="12"/>
  <c r="U1077" i="12" l="1"/>
  <c r="T1077" i="12" s="1"/>
  <c r="AC1077" i="12"/>
  <c r="AD1077" i="12" s="1"/>
  <c r="Z1077" i="12"/>
  <c r="S1077" i="12" l="1"/>
  <c r="M1077" i="12" s="1"/>
  <c r="L1077" i="12" s="1"/>
  <c r="K1077" i="12" s="1"/>
  <c r="AE1077" i="12"/>
  <c r="H1077" i="12" l="1"/>
  <c r="F1078" i="12" s="1"/>
  <c r="P1078" i="12"/>
  <c r="G1078" i="12" l="1"/>
  <c r="W1078" i="12"/>
  <c r="X1078" i="12"/>
  <c r="Q1078" i="12"/>
  <c r="O1078" i="12" s="1"/>
  <c r="N1078" i="12" s="1"/>
  <c r="V1078" i="12" l="1"/>
  <c r="AA1078" i="12"/>
  <c r="AB1078" i="12" s="1"/>
  <c r="Y1078" i="12"/>
  <c r="Z1078" i="12" l="1"/>
  <c r="AC1078" i="12"/>
  <c r="AD1078" i="12" s="1"/>
  <c r="U1078" i="12"/>
  <c r="T1078" i="12" s="1"/>
  <c r="S1078" i="12" s="1"/>
  <c r="AE1078" i="12" l="1"/>
  <c r="M1078" i="12"/>
  <c r="L1078" i="12" s="1"/>
  <c r="K1078" i="12" s="1"/>
  <c r="H1078" i="12" l="1"/>
  <c r="F1079" i="12" s="1"/>
  <c r="P1079" i="12"/>
  <c r="G1079" i="12" l="1"/>
  <c r="W1079" i="12"/>
  <c r="X1079" i="12"/>
  <c r="Q1079" i="12"/>
  <c r="O1079" i="12" s="1"/>
  <c r="N1079" i="12" s="1"/>
  <c r="V1079" i="12" l="1"/>
  <c r="AA1079" i="12"/>
  <c r="AB1079" i="12" s="1"/>
  <c r="Y1079" i="12"/>
  <c r="Z1079" i="12" l="1"/>
  <c r="AC1079" i="12"/>
  <c r="AD1079" i="12" s="1"/>
  <c r="U1079" i="12"/>
  <c r="T1079" i="12" s="1"/>
  <c r="S1079" i="12" s="1"/>
  <c r="AE1079" i="12" l="1"/>
  <c r="M1079" i="12"/>
  <c r="L1079" i="12" s="1"/>
  <c r="K1079" i="12" s="1"/>
  <c r="H1079" i="12" l="1"/>
  <c r="F1080" i="12" s="1"/>
  <c r="P1080" i="12"/>
  <c r="W1080" i="12" l="1"/>
  <c r="G1080" i="12"/>
  <c r="X1080" i="12"/>
  <c r="Q1080" i="12"/>
  <c r="O1080" i="12" s="1"/>
  <c r="N1080" i="12" s="1"/>
  <c r="Y1080" i="12" l="1"/>
  <c r="AA1080" i="12"/>
  <c r="AB1080" i="12" s="1"/>
  <c r="V1080" i="12"/>
  <c r="U1080" i="12" l="1"/>
  <c r="T1080" i="12" s="1"/>
  <c r="Z1080" i="12"/>
  <c r="AC1080" i="12"/>
  <c r="AD1080" i="12" s="1"/>
  <c r="S1080" i="12" l="1"/>
  <c r="M1080" i="12" s="1"/>
  <c r="L1080" i="12" s="1"/>
  <c r="K1080" i="12" s="1"/>
  <c r="AE1080" i="12"/>
  <c r="P1081" i="12" l="1"/>
  <c r="H1080" i="12"/>
  <c r="F1081" i="12" s="1"/>
  <c r="G1081" i="12" l="1"/>
  <c r="X1081" i="12"/>
  <c r="W1081" i="12"/>
  <c r="Q1081" i="12"/>
  <c r="O1081" i="12" s="1"/>
  <c r="N1081" i="12" s="1"/>
  <c r="AA1081" i="12" l="1"/>
  <c r="AB1081" i="12" s="1"/>
  <c r="V1081" i="12"/>
  <c r="Y1081" i="12"/>
  <c r="AC1081" i="12" l="1"/>
  <c r="AD1081" i="12" s="1"/>
  <c r="Z1081" i="12"/>
  <c r="U1081" i="12"/>
  <c r="T1081" i="12" s="1"/>
  <c r="S1081" i="12" s="1"/>
  <c r="AE1081" i="12" l="1"/>
  <c r="M1081" i="12"/>
  <c r="L1081" i="12" s="1"/>
  <c r="K1081" i="12" s="1"/>
  <c r="P1082" i="12" l="1"/>
  <c r="H1081" i="12"/>
  <c r="F1082" i="12" s="1"/>
  <c r="W1082" i="12" l="1"/>
  <c r="G1082" i="12"/>
  <c r="X1082" i="12"/>
  <c r="Q1082" i="12"/>
  <c r="O1082" i="12" s="1"/>
  <c r="N1082" i="12" s="1"/>
  <c r="Y1082" i="12" l="1"/>
  <c r="AA1082" i="12"/>
  <c r="AB1082" i="12" s="1"/>
  <c r="V1082" i="12"/>
  <c r="U1082" i="12" l="1"/>
  <c r="T1082" i="12" s="1"/>
  <c r="AC1082" i="12"/>
  <c r="AD1082" i="12" s="1"/>
  <c r="Z1082" i="12"/>
  <c r="S1082" i="12" l="1"/>
  <c r="M1082" i="12" s="1"/>
  <c r="L1082" i="12" s="1"/>
  <c r="K1082" i="12" s="1"/>
  <c r="AE1082" i="12"/>
  <c r="H1082" i="12" l="1"/>
  <c r="F1083" i="12" s="1"/>
  <c r="P1083" i="12"/>
  <c r="X1083" i="12" l="1"/>
  <c r="Q1083" i="12"/>
  <c r="G1083" i="12"/>
  <c r="W1083" i="12"/>
  <c r="O1083" i="12"/>
  <c r="N1083" i="12" s="1"/>
  <c r="V1083" i="12" l="1"/>
  <c r="Y1083" i="12"/>
  <c r="AA1083" i="12"/>
  <c r="AB1083" i="12" s="1"/>
  <c r="AC1083" i="12" l="1"/>
  <c r="AD1083" i="12" s="1"/>
  <c r="Z1083" i="12"/>
  <c r="U1083" i="12"/>
  <c r="T1083" i="12" s="1"/>
  <c r="S1083" i="12" s="1"/>
  <c r="AE1083" i="12" l="1"/>
  <c r="M1083" i="12"/>
  <c r="L1083" i="12" s="1"/>
  <c r="K1083" i="12" s="1"/>
  <c r="H1083" i="12" l="1"/>
  <c r="F1084" i="12" s="1"/>
  <c r="P1084" i="12"/>
  <c r="W1084" i="12" l="1"/>
  <c r="Q1084" i="12"/>
  <c r="O1084" i="12" s="1"/>
  <c r="N1084" i="12" s="1"/>
  <c r="G1084" i="12"/>
  <c r="X1084" i="12"/>
  <c r="AA1084" i="12" l="1"/>
  <c r="AB1084" i="12" s="1"/>
  <c r="Y1084" i="12"/>
  <c r="V1084" i="12"/>
  <c r="U1084" i="12" l="1"/>
  <c r="T1084" i="12" s="1"/>
  <c r="AC1084" i="12"/>
  <c r="AD1084" i="12" s="1"/>
  <c r="Z1084" i="12"/>
  <c r="S1084" i="12" l="1"/>
  <c r="M1084" i="12" s="1"/>
  <c r="L1084" i="12" s="1"/>
  <c r="K1084" i="12" s="1"/>
  <c r="AE1084" i="12"/>
  <c r="H1084" i="12" l="1"/>
  <c r="F1085" i="12" s="1"/>
  <c r="P1085" i="12"/>
  <c r="X1085" i="12" l="1"/>
  <c r="G1085" i="12"/>
  <c r="Q1085" i="12"/>
  <c r="O1085" i="12" s="1"/>
  <c r="N1085" i="12" s="1"/>
  <c r="W1085" i="12"/>
  <c r="Y1085" i="12" l="1"/>
  <c r="V1085" i="12"/>
  <c r="AA1085" i="12"/>
  <c r="AB1085" i="12" s="1"/>
  <c r="U1085" i="12" l="1"/>
  <c r="T1085" i="12" s="1"/>
  <c r="Z1085" i="12"/>
  <c r="AC1085" i="12"/>
  <c r="AD1085" i="12" s="1"/>
  <c r="S1085" i="12" l="1"/>
  <c r="M1085" i="12" s="1"/>
  <c r="L1085" i="12" s="1"/>
  <c r="K1085" i="12" s="1"/>
  <c r="AE1085" i="12"/>
  <c r="H1085" i="12" l="1"/>
  <c r="F1086" i="12" s="1"/>
  <c r="P1086" i="12"/>
  <c r="X1086" i="12" l="1"/>
  <c r="G1086" i="12"/>
  <c r="W1086" i="12"/>
  <c r="Q1086" i="12"/>
  <c r="O1086" i="12" s="1"/>
  <c r="N1086" i="12" s="1"/>
  <c r="V1086" i="12" l="1"/>
  <c r="AA1086" i="12"/>
  <c r="AB1086" i="12" s="1"/>
  <c r="Y1086" i="12"/>
  <c r="AC1086" i="12" l="1"/>
  <c r="AD1086" i="12" s="1"/>
  <c r="Z1086" i="12"/>
  <c r="U1086" i="12"/>
  <c r="T1086" i="12" s="1"/>
  <c r="S1086" i="12" s="1"/>
  <c r="AE1086" i="12" l="1"/>
  <c r="M1086" i="12"/>
  <c r="L1086" i="12" s="1"/>
  <c r="K1086" i="12" s="1"/>
  <c r="H1086" i="12" l="1"/>
  <c r="F1087" i="12" s="1"/>
  <c r="P1087" i="12"/>
  <c r="G1087" i="12" l="1"/>
  <c r="X1087" i="12"/>
  <c r="W1087" i="12"/>
  <c r="Q1087" i="12"/>
  <c r="O1087" i="12" s="1"/>
  <c r="N1087" i="12" s="1"/>
  <c r="V1087" i="12" l="1"/>
  <c r="AA1087" i="12"/>
  <c r="AB1087" i="12" s="1"/>
  <c r="Y1087" i="12"/>
  <c r="Z1087" i="12" l="1"/>
  <c r="AC1087" i="12"/>
  <c r="AD1087" i="12" s="1"/>
  <c r="U1087" i="12"/>
  <c r="T1087" i="12" s="1"/>
  <c r="S1087" i="12" l="1"/>
  <c r="M1087" i="12" s="1"/>
  <c r="L1087" i="12" s="1"/>
  <c r="K1087" i="12" s="1"/>
  <c r="AE1087" i="12"/>
  <c r="P1088" i="12" l="1"/>
  <c r="H1087" i="12"/>
  <c r="F1088" i="12" s="1"/>
  <c r="W1088" i="12" l="1"/>
  <c r="X1088" i="12"/>
  <c r="G1088" i="12"/>
  <c r="Q1088" i="12"/>
  <c r="O1088" i="12" s="1"/>
  <c r="N1088" i="12" s="1"/>
  <c r="Y1088" i="12" l="1"/>
  <c r="V1088" i="12"/>
  <c r="AA1088" i="12"/>
  <c r="AB1088" i="12" s="1"/>
  <c r="U1088" i="12" l="1"/>
  <c r="T1088" i="12" s="1"/>
  <c r="Z1088" i="12"/>
  <c r="AC1088" i="12"/>
  <c r="AD1088" i="12" s="1"/>
  <c r="S1088" i="12" l="1"/>
  <c r="M1088" i="12" s="1"/>
  <c r="L1088" i="12" s="1"/>
  <c r="K1088" i="12" s="1"/>
  <c r="AE1088" i="12"/>
  <c r="P1089" i="12" l="1"/>
  <c r="H1088" i="12"/>
  <c r="F1089" i="12" s="1"/>
  <c r="X1089" i="12" l="1"/>
  <c r="G1089" i="12"/>
  <c r="W1089" i="12"/>
  <c r="Q1089" i="12"/>
  <c r="O1089" i="12" s="1"/>
  <c r="N1089" i="12" s="1"/>
  <c r="Y1089" i="12" l="1"/>
  <c r="V1089" i="12"/>
  <c r="AA1089" i="12"/>
  <c r="AB1089" i="12" s="1"/>
  <c r="U1089" i="12" l="1"/>
  <c r="T1089" i="12" s="1"/>
  <c r="Z1089" i="12"/>
  <c r="AC1089" i="12"/>
  <c r="AD1089" i="12" s="1"/>
  <c r="S1089" i="12" l="1"/>
  <c r="M1089" i="12" s="1"/>
  <c r="L1089" i="12" s="1"/>
  <c r="K1089" i="12" s="1"/>
  <c r="AE1089" i="12"/>
  <c r="P1090" i="12" l="1"/>
  <c r="H1089" i="12"/>
  <c r="F1090" i="12" s="1"/>
  <c r="X1090" i="12" l="1"/>
  <c r="G1090" i="12"/>
  <c r="W1090" i="12"/>
  <c r="Q1090" i="12"/>
  <c r="O1090" i="12" s="1"/>
  <c r="N1090" i="12" s="1"/>
  <c r="Y1090" i="12" l="1"/>
  <c r="AA1090" i="12"/>
  <c r="AB1090" i="12" s="1"/>
  <c r="V1090" i="12"/>
  <c r="U1090" i="12" l="1"/>
  <c r="T1090" i="12" s="1"/>
  <c r="Z1090" i="12"/>
  <c r="AC1090" i="12"/>
  <c r="AD1090" i="12" s="1"/>
  <c r="S1090" i="12" l="1"/>
  <c r="M1090" i="12" s="1"/>
  <c r="L1090" i="12" s="1"/>
  <c r="K1090" i="12" s="1"/>
  <c r="AE1090" i="12"/>
  <c r="P1091" i="12" l="1"/>
  <c r="H1090" i="12"/>
  <c r="F1091" i="12" s="1"/>
  <c r="G1091" i="12" l="1"/>
  <c r="W1091" i="12"/>
  <c r="Q1091" i="12"/>
  <c r="O1091" i="12" s="1"/>
  <c r="N1091" i="12" s="1"/>
  <c r="X1091" i="12"/>
  <c r="V1091" i="12" l="1"/>
  <c r="AA1091" i="12"/>
  <c r="AB1091" i="12" s="1"/>
  <c r="Y1091" i="12"/>
  <c r="Z1091" i="12" l="1"/>
  <c r="AC1091" i="12"/>
  <c r="AD1091" i="12" s="1"/>
  <c r="U1091" i="12"/>
  <c r="T1091" i="12" s="1"/>
  <c r="S1091" i="12" s="1"/>
  <c r="AE1091" i="12" l="1"/>
  <c r="M1091" i="12"/>
  <c r="L1091" i="12" s="1"/>
  <c r="K1091" i="12" s="1"/>
  <c r="P1092" i="12" l="1"/>
  <c r="H1091" i="12"/>
  <c r="F1092" i="12" s="1"/>
  <c r="W1092" i="12" l="1"/>
  <c r="Q1092" i="12"/>
  <c r="O1092" i="12" s="1"/>
  <c r="N1092" i="12" s="1"/>
  <c r="G1092" i="12"/>
  <c r="X1092" i="12"/>
  <c r="AA1092" i="12" l="1"/>
  <c r="AB1092" i="12" s="1"/>
  <c r="Y1092" i="12"/>
  <c r="V1092" i="12"/>
  <c r="U1092" i="12" l="1"/>
  <c r="T1092" i="12" s="1"/>
  <c r="Z1092" i="12"/>
  <c r="AC1092" i="12"/>
  <c r="AD1092" i="12" s="1"/>
  <c r="S1092" i="12" l="1"/>
  <c r="M1092" i="12" s="1"/>
  <c r="L1092" i="12" s="1"/>
  <c r="K1092" i="12" s="1"/>
  <c r="AE1092" i="12"/>
  <c r="H1092" i="12" l="1"/>
  <c r="F1093" i="12" s="1"/>
  <c r="P1093" i="12"/>
  <c r="X1093" i="12" l="1"/>
  <c r="W1093" i="12"/>
  <c r="Q1093" i="12"/>
  <c r="O1093" i="12" s="1"/>
  <c r="N1093" i="12" s="1"/>
  <c r="G1093" i="12"/>
  <c r="AA1093" i="12" l="1"/>
  <c r="AB1093" i="12" s="1"/>
  <c r="Y1093" i="12"/>
  <c r="V1093" i="12"/>
  <c r="U1093" i="12" l="1"/>
  <c r="T1093" i="12" s="1"/>
  <c r="Z1093" i="12"/>
  <c r="AC1093" i="12"/>
  <c r="AD1093" i="12" s="1"/>
  <c r="S1093" i="12" l="1"/>
  <c r="M1093" i="12" s="1"/>
  <c r="L1093" i="12" s="1"/>
  <c r="K1093" i="12" s="1"/>
  <c r="AE1093" i="12"/>
  <c r="P1094" i="12" l="1"/>
  <c r="H1093" i="12"/>
  <c r="F1094" i="12" s="1"/>
  <c r="G1094" i="12" l="1"/>
  <c r="X1094" i="12"/>
  <c r="Q1094" i="12"/>
  <c r="O1094" i="12" s="1"/>
  <c r="N1094" i="12" s="1"/>
  <c r="W1094" i="12"/>
  <c r="AA1094" i="12" l="1"/>
  <c r="AB1094" i="12" s="1"/>
  <c r="V1094" i="12"/>
  <c r="Y1094" i="12"/>
  <c r="AC1094" i="12" l="1"/>
  <c r="AD1094" i="12" s="1"/>
  <c r="Z1094" i="12"/>
  <c r="U1094" i="12"/>
  <c r="T1094" i="12" s="1"/>
  <c r="S1094" i="12" l="1"/>
  <c r="M1094" i="12" s="1"/>
  <c r="L1094" i="12" s="1"/>
  <c r="K1094" i="12" s="1"/>
  <c r="AE1094" i="12"/>
  <c r="P1095" i="12" l="1"/>
  <c r="H1094" i="12"/>
  <c r="F1095" i="12" s="1"/>
  <c r="G1095" i="12" l="1"/>
  <c r="W1095" i="12"/>
  <c r="X1095" i="12"/>
  <c r="Q1095" i="12"/>
  <c r="O1095" i="12" s="1"/>
  <c r="N1095" i="12" s="1"/>
  <c r="Y1095" i="12" l="1"/>
  <c r="V1095" i="12"/>
  <c r="AA1095" i="12"/>
  <c r="AB1095" i="12" s="1"/>
  <c r="U1095" i="12" l="1"/>
  <c r="T1095" i="12" s="1"/>
  <c r="Z1095" i="12"/>
  <c r="AC1095" i="12"/>
  <c r="AD1095" i="12" s="1"/>
  <c r="S1095" i="12" l="1"/>
  <c r="M1095" i="12" s="1"/>
  <c r="L1095" i="12" s="1"/>
  <c r="K1095" i="12" s="1"/>
  <c r="AE1095" i="12"/>
  <c r="H1095" i="12" l="1"/>
  <c r="F1096" i="12" s="1"/>
  <c r="P1096" i="12"/>
  <c r="W1096" i="12" l="1"/>
  <c r="G1096" i="12"/>
  <c r="Q1096" i="12"/>
  <c r="O1096" i="12" s="1"/>
  <c r="N1096" i="12" s="1"/>
  <c r="X1096" i="12"/>
  <c r="Y1096" i="12" l="1"/>
  <c r="AA1096" i="12"/>
  <c r="AB1096" i="12" s="1"/>
  <c r="V1096" i="12"/>
  <c r="U1096" i="12" l="1"/>
  <c r="T1096" i="12" s="1"/>
  <c r="AC1096" i="12"/>
  <c r="AD1096" i="12" s="1"/>
  <c r="Z1096" i="12"/>
  <c r="S1096" i="12" l="1"/>
  <c r="M1096" i="12" s="1"/>
  <c r="L1096" i="12" s="1"/>
  <c r="K1096" i="12" s="1"/>
  <c r="AE1096" i="12"/>
  <c r="H1096" i="12" l="1"/>
  <c r="F1097" i="12" s="1"/>
  <c r="P1097" i="12"/>
  <c r="G1097" i="12" l="1"/>
  <c r="W1097" i="12"/>
  <c r="Q1097" i="12"/>
  <c r="O1097" i="12" s="1"/>
  <c r="N1097" i="12" s="1"/>
  <c r="X1097" i="12"/>
  <c r="AA1097" i="12" l="1"/>
  <c r="AB1097" i="12" s="1"/>
  <c r="V1097" i="12"/>
  <c r="Y1097" i="12"/>
  <c r="Z1097" i="12" l="1"/>
  <c r="AC1097" i="12"/>
  <c r="AD1097" i="12" s="1"/>
  <c r="U1097" i="12"/>
  <c r="T1097" i="12" s="1"/>
  <c r="S1097" i="12" s="1"/>
  <c r="AE1097" i="12" l="1"/>
  <c r="M1097" i="12"/>
  <c r="L1097" i="12" s="1"/>
  <c r="K1097" i="12" s="1"/>
  <c r="H1097" i="12" l="1"/>
  <c r="F1098" i="12" s="1"/>
  <c r="P1098" i="12"/>
  <c r="X1098" i="12" l="1"/>
  <c r="Q1098" i="12"/>
  <c r="O1098" i="12" s="1"/>
  <c r="N1098" i="12" s="1"/>
  <c r="G1098" i="12"/>
  <c r="W1098" i="12"/>
  <c r="Y1098" i="12" l="1"/>
  <c r="AA1098" i="12"/>
  <c r="AB1098" i="12" s="1"/>
  <c r="V1098" i="12"/>
  <c r="U1098" i="12" l="1"/>
  <c r="T1098" i="12" s="1"/>
  <c r="Z1098" i="12"/>
  <c r="AC1098" i="12"/>
  <c r="AD1098" i="12" s="1"/>
  <c r="S1098" i="12" l="1"/>
  <c r="M1098" i="12" s="1"/>
  <c r="L1098" i="12" s="1"/>
  <c r="K1098" i="12" s="1"/>
  <c r="AE1098" i="12"/>
  <c r="H1098" i="12" l="1"/>
  <c r="F1099" i="12" s="1"/>
  <c r="P1099" i="12"/>
  <c r="G1099" i="12" l="1"/>
  <c r="W1099" i="12"/>
  <c r="X1099" i="12"/>
  <c r="Q1099" i="12"/>
  <c r="O1099" i="12" s="1"/>
  <c r="N1099" i="12" s="1"/>
  <c r="V1099" i="12" l="1"/>
  <c r="AA1099" i="12"/>
  <c r="AB1099" i="12" s="1"/>
  <c r="Y1099" i="12"/>
  <c r="AC1099" i="12" l="1"/>
  <c r="AD1099" i="12" s="1"/>
  <c r="Z1099" i="12"/>
  <c r="U1099" i="12"/>
  <c r="T1099" i="12" s="1"/>
  <c r="S1099" i="12" l="1"/>
  <c r="M1099" i="12" s="1"/>
  <c r="L1099" i="12" s="1"/>
  <c r="K1099" i="12" s="1"/>
  <c r="AE1099" i="12"/>
  <c r="P1100" i="12" l="1"/>
  <c r="H1099" i="12"/>
  <c r="F1100" i="12" s="1"/>
  <c r="G1100" i="12" l="1"/>
  <c r="W1100" i="12"/>
  <c r="X1100" i="12"/>
  <c r="Q1100" i="12"/>
  <c r="O1100" i="12" s="1"/>
  <c r="N1100" i="12" s="1"/>
  <c r="AA1100" i="12" l="1"/>
  <c r="AB1100" i="12" s="1"/>
  <c r="Y1100" i="12"/>
  <c r="V1100" i="12"/>
  <c r="U1100" i="12" l="1"/>
  <c r="T1100" i="12" s="1"/>
  <c r="Z1100" i="12"/>
  <c r="AC1100" i="12"/>
  <c r="AD1100" i="12" s="1"/>
  <c r="S1100" i="12" l="1"/>
  <c r="M1100" i="12" s="1"/>
  <c r="L1100" i="12" s="1"/>
  <c r="K1100" i="12" s="1"/>
  <c r="AE1100" i="12"/>
  <c r="H1100" i="12" l="1"/>
  <c r="F1101" i="12" s="1"/>
  <c r="P1101" i="12"/>
  <c r="W1101" i="12" l="1"/>
  <c r="X1101" i="12"/>
  <c r="Q1101" i="12"/>
  <c r="O1101" i="12" s="1"/>
  <c r="N1101" i="12" s="1"/>
  <c r="G1101" i="12"/>
  <c r="Y1101" i="12" l="1"/>
  <c r="AA1101" i="12"/>
  <c r="AB1101" i="12" s="1"/>
  <c r="V1101" i="12"/>
  <c r="U1101" i="12" l="1"/>
  <c r="T1101" i="12" s="1"/>
  <c r="AC1101" i="12"/>
  <c r="AD1101" i="12" s="1"/>
  <c r="Z1101" i="12"/>
  <c r="S1101" i="12" l="1"/>
  <c r="M1101" i="12" s="1"/>
  <c r="L1101" i="12" s="1"/>
  <c r="K1101" i="12" s="1"/>
  <c r="AE1101" i="12"/>
  <c r="H1101" i="12" l="1"/>
  <c r="F1102" i="12" s="1"/>
  <c r="P1102" i="12"/>
  <c r="G1102" i="12" l="1"/>
  <c r="X1102" i="12"/>
  <c r="Q1102" i="12"/>
  <c r="O1102" i="12" s="1"/>
  <c r="N1102" i="12" s="1"/>
  <c r="W1102" i="12"/>
  <c r="V1102" i="12" l="1"/>
  <c r="AA1102" i="12"/>
  <c r="AB1102" i="12" s="1"/>
  <c r="Y1102" i="12"/>
  <c r="AC1102" i="12" l="1"/>
  <c r="AD1102" i="12" s="1"/>
  <c r="Z1102" i="12"/>
  <c r="U1102" i="12"/>
  <c r="T1102" i="12" s="1"/>
  <c r="S1102" i="12" l="1"/>
  <c r="M1102" i="12" s="1"/>
  <c r="L1102" i="12" s="1"/>
  <c r="K1102" i="12" s="1"/>
  <c r="AE1102" i="12"/>
  <c r="P1103" i="12" l="1"/>
  <c r="H1102" i="12"/>
  <c r="F1103" i="12" s="1"/>
  <c r="G1103" i="12" l="1"/>
  <c r="W1103" i="12"/>
  <c r="X1103" i="12"/>
  <c r="Q1103" i="12"/>
  <c r="O1103" i="12" s="1"/>
  <c r="N1103" i="12" s="1"/>
  <c r="Y1103" i="12" l="1"/>
  <c r="V1103" i="12"/>
  <c r="AA1103" i="12"/>
  <c r="AB1103" i="12" s="1"/>
  <c r="U1103" i="12" l="1"/>
  <c r="T1103" i="12" s="1"/>
  <c r="AC1103" i="12"/>
  <c r="AD1103" i="12" s="1"/>
  <c r="Z1103" i="12"/>
  <c r="S1103" i="12" l="1"/>
  <c r="M1103" i="12" s="1"/>
  <c r="L1103" i="12" s="1"/>
  <c r="K1103" i="12" s="1"/>
  <c r="AE1103" i="12"/>
  <c r="H1103" i="12" l="1"/>
  <c r="F1104" i="12" s="1"/>
  <c r="P1104" i="12"/>
  <c r="W1104" i="12" l="1"/>
  <c r="G1104" i="12"/>
  <c r="Q1104" i="12"/>
  <c r="O1104" i="12" s="1"/>
  <c r="N1104" i="12" s="1"/>
  <c r="X1104" i="12"/>
  <c r="V1104" i="12" l="1"/>
  <c r="AA1104" i="12"/>
  <c r="AB1104" i="12" s="1"/>
  <c r="Y1104" i="12"/>
  <c r="Z1104" i="12" l="1"/>
  <c r="AC1104" i="12"/>
  <c r="AD1104" i="12" s="1"/>
  <c r="U1104" i="12"/>
  <c r="T1104" i="12" s="1"/>
  <c r="S1104" i="12" l="1"/>
  <c r="M1104" i="12" s="1"/>
  <c r="L1104" i="12" s="1"/>
  <c r="K1104" i="12" s="1"/>
  <c r="AE1104" i="12"/>
  <c r="H1104" i="12" l="1"/>
  <c r="F1105" i="12" s="1"/>
  <c r="P1105" i="12"/>
  <c r="W1105" i="12" l="1"/>
  <c r="X1105" i="12"/>
  <c r="G1105" i="12"/>
  <c r="Q1105" i="12"/>
  <c r="O1105" i="12" s="1"/>
  <c r="N1105" i="12" s="1"/>
  <c r="AA1105" i="12" l="1"/>
  <c r="AB1105" i="12" s="1"/>
  <c r="V1105" i="12"/>
  <c r="Y1105" i="12"/>
  <c r="Z1105" i="12" l="1"/>
  <c r="AC1105" i="12"/>
  <c r="AD1105" i="12" s="1"/>
  <c r="U1105" i="12"/>
  <c r="T1105" i="12" s="1"/>
  <c r="S1105" i="12" l="1"/>
  <c r="M1105" i="12" s="1"/>
  <c r="L1105" i="12" s="1"/>
  <c r="K1105" i="12" s="1"/>
  <c r="AE1105" i="12"/>
  <c r="H1105" i="12" l="1"/>
  <c r="F1106" i="12" s="1"/>
  <c r="P1106" i="12"/>
  <c r="X1106" i="12" l="1"/>
  <c r="W1106" i="12"/>
  <c r="G1106" i="12"/>
  <c r="Q1106" i="12"/>
  <c r="O1106" i="12" s="1"/>
  <c r="N1106" i="12" s="1"/>
  <c r="Y1106" i="12" l="1"/>
  <c r="AA1106" i="12"/>
  <c r="AB1106" i="12" s="1"/>
  <c r="V1106" i="12"/>
  <c r="U1106" i="12" l="1"/>
  <c r="T1106" i="12" s="1"/>
  <c r="Z1106" i="12"/>
  <c r="AC1106" i="12"/>
  <c r="AD1106" i="12" s="1"/>
  <c r="S1106" i="12" l="1"/>
  <c r="M1106" i="12" s="1"/>
  <c r="L1106" i="12" s="1"/>
  <c r="K1106" i="12" s="1"/>
  <c r="AE1106" i="12"/>
  <c r="H1106" i="12" l="1"/>
  <c r="F1107" i="12" s="1"/>
  <c r="P1107" i="12"/>
  <c r="G1107" i="12" l="1"/>
  <c r="W1107" i="12"/>
  <c r="Q1107" i="12"/>
  <c r="X1107" i="12"/>
  <c r="O1107" i="12"/>
  <c r="N1107" i="12" s="1"/>
  <c r="V1107" i="12" l="1"/>
  <c r="AA1107" i="12"/>
  <c r="AB1107" i="12" s="1"/>
  <c r="Y1107" i="12"/>
  <c r="AC1107" i="12" l="1"/>
  <c r="AD1107" i="12" s="1"/>
  <c r="Z1107" i="12"/>
  <c r="U1107" i="12"/>
  <c r="T1107" i="12" s="1"/>
  <c r="S1107" i="12" l="1"/>
  <c r="M1107" i="12" s="1"/>
  <c r="L1107" i="12" s="1"/>
  <c r="K1107" i="12" s="1"/>
  <c r="AE1107" i="12"/>
  <c r="H1107" i="12" l="1"/>
  <c r="F1108" i="12" s="1"/>
  <c r="P1108" i="12"/>
  <c r="G1108" i="12" l="1"/>
  <c r="X1108" i="12"/>
  <c r="W1108" i="12"/>
  <c r="Q1108" i="12"/>
  <c r="O1108" i="12" s="1"/>
  <c r="N1108" i="12" s="1"/>
  <c r="AA1108" i="12" l="1"/>
  <c r="AB1108" i="12" s="1"/>
  <c r="Y1108" i="12"/>
  <c r="V1108" i="12"/>
  <c r="U1108" i="12" l="1"/>
  <c r="T1108" i="12" s="1"/>
  <c r="Z1108" i="12"/>
  <c r="AC1108" i="12"/>
  <c r="AD1108" i="12" s="1"/>
  <c r="S1108" i="12" l="1"/>
  <c r="M1108" i="12" s="1"/>
  <c r="L1108" i="12" s="1"/>
  <c r="K1108" i="12" s="1"/>
  <c r="AE1108" i="12"/>
  <c r="H1108" i="12" l="1"/>
  <c r="F1109" i="12" s="1"/>
  <c r="P1109" i="12"/>
  <c r="W1109" i="12" l="1"/>
  <c r="X1109" i="12"/>
  <c r="G1109" i="12"/>
  <c r="Q1109" i="12"/>
  <c r="O1109" i="12" s="1"/>
  <c r="N1109" i="12" s="1"/>
  <c r="Y1109" i="12" l="1"/>
  <c r="V1109" i="12"/>
  <c r="AA1109" i="12"/>
  <c r="AB1109" i="12" s="1"/>
  <c r="U1109" i="12" l="1"/>
  <c r="T1109" i="12" s="1"/>
  <c r="Z1109" i="12"/>
  <c r="AC1109" i="12"/>
  <c r="AD1109" i="12" s="1"/>
  <c r="S1109" i="12" l="1"/>
  <c r="M1109" i="12" s="1"/>
  <c r="L1109" i="12" s="1"/>
  <c r="K1109" i="12" s="1"/>
  <c r="AE1109" i="12"/>
  <c r="H1109" i="12" l="1"/>
  <c r="F1110" i="12" s="1"/>
  <c r="P1110" i="12"/>
  <c r="X1110" i="12" l="1"/>
  <c r="G1110" i="12"/>
  <c r="W1110" i="12"/>
  <c r="Q1110" i="12"/>
  <c r="O1110" i="12" s="1"/>
  <c r="N1110" i="12" s="1"/>
  <c r="AA1110" i="12" l="1"/>
  <c r="AB1110" i="12" s="1"/>
  <c r="Y1110" i="12"/>
  <c r="V1110" i="12"/>
  <c r="U1110" i="12" l="1"/>
  <c r="T1110" i="12" s="1"/>
  <c r="AC1110" i="12"/>
  <c r="AD1110" i="12" s="1"/>
  <c r="Z1110" i="12"/>
  <c r="S1110" i="12" l="1"/>
  <c r="M1110" i="12" s="1"/>
  <c r="L1110" i="12" s="1"/>
  <c r="K1110" i="12" s="1"/>
  <c r="AE1110" i="12"/>
  <c r="P1111" i="12" l="1"/>
  <c r="H1110" i="12"/>
  <c r="F1111" i="12" s="1"/>
  <c r="G1111" i="12" l="1"/>
  <c r="X1111" i="12"/>
  <c r="Q1111" i="12"/>
  <c r="O1111" i="12" s="1"/>
  <c r="N1111" i="12" s="1"/>
  <c r="W1111" i="12"/>
  <c r="Y1111" i="12" l="1"/>
  <c r="AA1111" i="12"/>
  <c r="AB1111" i="12" s="1"/>
  <c r="V1111" i="12"/>
  <c r="U1111" i="12" l="1"/>
  <c r="T1111" i="12" s="1"/>
  <c r="Z1111" i="12"/>
  <c r="AC1111" i="12"/>
  <c r="AD1111" i="12" s="1"/>
  <c r="S1111" i="12" l="1"/>
  <c r="M1111" i="12" s="1"/>
  <c r="L1111" i="12" s="1"/>
  <c r="K1111" i="12" s="1"/>
  <c r="AE1111" i="12"/>
  <c r="P1112" i="12" l="1"/>
  <c r="H1111" i="12"/>
  <c r="F1112" i="12" s="1"/>
  <c r="W1112" i="12" l="1"/>
  <c r="X1112" i="12"/>
  <c r="G1112" i="12"/>
  <c r="Q1112" i="12"/>
  <c r="O1112" i="12" s="1"/>
  <c r="N1112" i="12" s="1"/>
  <c r="V1112" i="12" l="1"/>
  <c r="AA1112" i="12"/>
  <c r="AB1112" i="12" s="1"/>
  <c r="Y1112" i="12"/>
  <c r="Z1112" i="12" l="1"/>
  <c r="AC1112" i="12"/>
  <c r="AD1112" i="12" s="1"/>
  <c r="U1112" i="12"/>
  <c r="T1112" i="12" s="1"/>
  <c r="S1112" i="12" s="1"/>
  <c r="AE1112" i="12" l="1"/>
  <c r="M1112" i="12"/>
  <c r="L1112" i="12" s="1"/>
  <c r="K1112" i="12" s="1"/>
  <c r="P1113" i="12" l="1"/>
  <c r="H1112" i="12"/>
  <c r="F1113" i="12" s="1"/>
  <c r="X1113" i="12" l="1"/>
  <c r="W1113" i="12"/>
  <c r="Q1113" i="12"/>
  <c r="O1113" i="12" s="1"/>
  <c r="N1113" i="12" s="1"/>
  <c r="G1113" i="12"/>
  <c r="V1113" i="12" l="1"/>
  <c r="AA1113" i="12"/>
  <c r="AB1113" i="12" s="1"/>
  <c r="Y1113" i="12"/>
  <c r="Z1113" i="12" l="1"/>
  <c r="AC1113" i="12"/>
  <c r="AD1113" i="12" s="1"/>
  <c r="U1113" i="12"/>
  <c r="T1113" i="12" s="1"/>
  <c r="S1113" i="12" l="1"/>
  <c r="M1113" i="12" s="1"/>
  <c r="L1113" i="12" s="1"/>
  <c r="K1113" i="12" s="1"/>
  <c r="AE1113" i="12"/>
  <c r="H1113" i="12" l="1"/>
  <c r="F1114" i="12" s="1"/>
  <c r="P1114" i="12"/>
  <c r="W1114" i="12" l="1"/>
  <c r="X1114" i="12"/>
  <c r="G1114" i="12"/>
  <c r="Q1114" i="12"/>
  <c r="O1114" i="12" s="1"/>
  <c r="N1114" i="12" s="1"/>
  <c r="AA1114" i="12" l="1"/>
  <c r="AB1114" i="12" s="1"/>
  <c r="V1114" i="12"/>
  <c r="Y1114" i="12"/>
  <c r="AC1114" i="12" l="1"/>
  <c r="AD1114" i="12" s="1"/>
  <c r="Z1114" i="12"/>
  <c r="U1114" i="12"/>
  <c r="T1114" i="12" s="1"/>
  <c r="S1114" i="12" s="1"/>
  <c r="AE1114" i="12" l="1"/>
  <c r="M1114" i="12"/>
  <c r="L1114" i="12" s="1"/>
  <c r="K1114" i="12" s="1"/>
  <c r="H1114" i="12" l="1"/>
  <c r="F1115" i="12" s="1"/>
  <c r="P1115" i="12"/>
  <c r="G1115" i="12" l="1"/>
  <c r="W1115" i="12"/>
  <c r="X1115" i="12"/>
  <c r="Q1115" i="12"/>
  <c r="O1115" i="12" s="1"/>
  <c r="N1115" i="12" s="1"/>
  <c r="V1115" i="12" l="1"/>
  <c r="Y1115" i="12"/>
  <c r="AA1115" i="12"/>
  <c r="AB1115" i="12" s="1"/>
  <c r="Z1115" i="12" l="1"/>
  <c r="AC1115" i="12"/>
  <c r="AD1115" i="12" s="1"/>
  <c r="U1115" i="12"/>
  <c r="T1115" i="12" s="1"/>
  <c r="S1115" i="12" s="1"/>
  <c r="M1115" i="12" l="1"/>
  <c r="L1115" i="12" s="1"/>
  <c r="K1115" i="12" s="1"/>
  <c r="AE1115" i="12"/>
  <c r="P1116" i="12" l="1"/>
  <c r="H1115" i="12"/>
  <c r="F1116" i="12" s="1"/>
  <c r="X1116" i="12" l="1"/>
  <c r="G1116" i="12"/>
  <c r="W1116" i="12"/>
  <c r="Q1116" i="12"/>
  <c r="O1116" i="12" s="1"/>
  <c r="N1116" i="12" s="1"/>
  <c r="Y1116" i="12" l="1"/>
  <c r="V1116" i="12"/>
  <c r="AA1116" i="12"/>
  <c r="AB1116" i="12" s="1"/>
  <c r="U1116" i="12" l="1"/>
  <c r="T1116" i="12" s="1"/>
  <c r="AC1116" i="12"/>
  <c r="AD1116" i="12" s="1"/>
  <c r="Z1116" i="12"/>
  <c r="S1116" i="12" l="1"/>
  <c r="M1116" i="12" s="1"/>
  <c r="L1116" i="12" s="1"/>
  <c r="K1116" i="12" s="1"/>
  <c r="AE1116" i="12"/>
  <c r="P1117" i="12" l="1"/>
  <c r="H1116" i="12"/>
  <c r="F1117" i="12" s="1"/>
  <c r="G1117" i="12" l="1"/>
  <c r="X1117" i="12"/>
  <c r="W1117" i="12"/>
  <c r="Q1117" i="12"/>
  <c r="O1117" i="12" s="1"/>
  <c r="N1117" i="12" s="1"/>
  <c r="V1117" i="12" l="1"/>
  <c r="AA1117" i="12"/>
  <c r="AB1117" i="12" s="1"/>
  <c r="Y1117" i="12"/>
  <c r="AC1117" i="12" l="1"/>
  <c r="AD1117" i="12" s="1"/>
  <c r="Z1117" i="12"/>
  <c r="U1117" i="12"/>
  <c r="T1117" i="12" s="1"/>
  <c r="S1117" i="12" l="1"/>
  <c r="M1117" i="12" s="1"/>
  <c r="L1117" i="12" s="1"/>
  <c r="K1117" i="12" s="1"/>
  <c r="AE1117" i="12"/>
  <c r="H1117" i="12" l="1"/>
  <c r="F1118" i="12" s="1"/>
  <c r="P1118" i="12"/>
  <c r="W1118" i="12" l="1"/>
  <c r="X1118" i="12"/>
  <c r="G1118" i="12"/>
  <c r="Q1118" i="12"/>
  <c r="O1118" i="12" s="1"/>
  <c r="N1118" i="12" s="1"/>
  <c r="AA1118" i="12" l="1"/>
  <c r="AB1118" i="12" s="1"/>
  <c r="V1118" i="12"/>
  <c r="Y1118" i="12"/>
  <c r="AC1118" i="12" l="1"/>
  <c r="AD1118" i="12" s="1"/>
  <c r="Z1118" i="12"/>
  <c r="U1118" i="12"/>
  <c r="T1118" i="12" s="1"/>
  <c r="S1118" i="12" s="1"/>
  <c r="AE1118" i="12" l="1"/>
  <c r="M1118" i="12"/>
  <c r="L1118" i="12" s="1"/>
  <c r="K1118" i="12" s="1"/>
  <c r="H1118" i="12" l="1"/>
  <c r="F1119" i="12" s="1"/>
  <c r="P1119" i="12"/>
  <c r="X1119" i="12" l="1"/>
  <c r="G1119" i="12"/>
  <c r="Q1119" i="12"/>
  <c r="O1119" i="12" s="1"/>
  <c r="N1119" i="12" s="1"/>
  <c r="W1119" i="12"/>
  <c r="V1119" i="12" l="1"/>
  <c r="AA1119" i="12"/>
  <c r="AB1119" i="12" s="1"/>
  <c r="Y1119" i="12"/>
  <c r="Z1119" i="12" l="1"/>
  <c r="AC1119" i="12"/>
  <c r="AD1119" i="12" s="1"/>
  <c r="U1119" i="12"/>
  <c r="T1119" i="12" s="1"/>
  <c r="S1119" i="12" s="1"/>
  <c r="AE1119" i="12" l="1"/>
  <c r="M1119" i="12"/>
  <c r="L1119" i="12" s="1"/>
  <c r="K1119" i="12" s="1"/>
  <c r="P1120" i="12" l="1"/>
  <c r="H1119" i="12"/>
  <c r="F1120" i="12" s="1"/>
  <c r="X1120" i="12" l="1"/>
  <c r="G1120" i="12"/>
  <c r="Q1120" i="12"/>
  <c r="O1120" i="12" s="1"/>
  <c r="N1120" i="12" s="1"/>
  <c r="W1120" i="12"/>
  <c r="V1120" i="12" l="1"/>
  <c r="Y1120" i="12"/>
  <c r="AA1120" i="12"/>
  <c r="AB1120" i="12" s="1"/>
  <c r="AC1120" i="12" l="1"/>
  <c r="AD1120" i="12" s="1"/>
  <c r="Z1120" i="12"/>
  <c r="U1120" i="12"/>
  <c r="T1120" i="12" s="1"/>
  <c r="S1120" i="12" l="1"/>
  <c r="M1120" i="12" s="1"/>
  <c r="L1120" i="12" s="1"/>
  <c r="K1120" i="12" s="1"/>
  <c r="AE1120" i="12"/>
  <c r="H1120" i="12" l="1"/>
  <c r="F1121" i="12" s="1"/>
  <c r="P1121" i="12"/>
  <c r="G1121" i="12" l="1"/>
  <c r="X1121" i="12"/>
  <c r="Q1121" i="12"/>
  <c r="O1121" i="12" s="1"/>
  <c r="N1121" i="12" s="1"/>
  <c r="W1121" i="12"/>
  <c r="V1121" i="12" l="1"/>
  <c r="Y1121" i="12"/>
  <c r="AA1121" i="12"/>
  <c r="AB1121" i="12" s="1"/>
  <c r="Z1121" i="12" l="1"/>
  <c r="AC1121" i="12"/>
  <c r="AD1121" i="12" s="1"/>
  <c r="U1121" i="12"/>
  <c r="T1121" i="12" s="1"/>
  <c r="S1121" i="12" s="1"/>
  <c r="AE1121" i="12" l="1"/>
  <c r="M1121" i="12"/>
  <c r="L1121" i="12" s="1"/>
  <c r="K1121" i="12" s="1"/>
  <c r="P1122" i="12" l="1"/>
  <c r="H1121" i="12"/>
  <c r="F1122" i="12" s="1"/>
  <c r="W1122" i="12" l="1"/>
  <c r="X1122" i="12"/>
  <c r="G1122" i="12"/>
  <c r="Q1122" i="12"/>
  <c r="O1122" i="12" s="1"/>
  <c r="N1122" i="12" s="1"/>
  <c r="V1122" i="12" l="1"/>
  <c r="AA1122" i="12"/>
  <c r="AB1122" i="12" s="1"/>
  <c r="Y1122" i="12"/>
  <c r="AC1122" i="12" l="1"/>
  <c r="AD1122" i="12" s="1"/>
  <c r="Z1122" i="12"/>
  <c r="U1122" i="12"/>
  <c r="T1122" i="12" s="1"/>
  <c r="S1122" i="12" s="1"/>
  <c r="AE1122" i="12" l="1"/>
  <c r="M1122" i="12"/>
  <c r="L1122" i="12" s="1"/>
  <c r="K1122" i="12" s="1"/>
  <c r="H1122" i="12" l="1"/>
  <c r="F1123" i="12" s="1"/>
  <c r="P1123" i="12"/>
  <c r="W1123" i="12" l="1"/>
  <c r="G1123" i="12"/>
  <c r="X1123" i="12"/>
  <c r="Q1123" i="12"/>
  <c r="O1123" i="12" s="1"/>
  <c r="N1123" i="12" s="1"/>
  <c r="Y1123" i="12" l="1"/>
  <c r="V1123" i="12"/>
  <c r="AA1123" i="12"/>
  <c r="AB1123" i="12" s="1"/>
  <c r="U1123" i="12" l="1"/>
  <c r="T1123" i="12" s="1"/>
  <c r="Z1123" i="12"/>
  <c r="AC1123" i="12"/>
  <c r="AD1123" i="12" s="1"/>
  <c r="S1123" i="12" l="1"/>
  <c r="M1123" i="12" s="1"/>
  <c r="L1123" i="12" s="1"/>
  <c r="K1123" i="12" s="1"/>
  <c r="AE1123" i="12"/>
  <c r="P1124" i="12" l="1"/>
  <c r="H1123" i="12"/>
  <c r="F1124" i="12" s="1"/>
  <c r="W1124" i="12" l="1"/>
  <c r="G1124" i="12"/>
  <c r="Q1124" i="12"/>
  <c r="O1124" i="12" s="1"/>
  <c r="N1124" i="12" s="1"/>
  <c r="X1124" i="12"/>
  <c r="Y1124" i="12" l="1"/>
  <c r="AA1124" i="12"/>
  <c r="AB1124" i="12" s="1"/>
  <c r="V1124" i="12"/>
  <c r="U1124" i="12" l="1"/>
  <c r="T1124" i="12" s="1"/>
  <c r="Z1124" i="12"/>
  <c r="AC1124" i="12"/>
  <c r="AD1124" i="12" s="1"/>
  <c r="S1124" i="12" l="1"/>
  <c r="M1124" i="12" s="1"/>
  <c r="L1124" i="12" s="1"/>
  <c r="K1124" i="12" s="1"/>
  <c r="AE1124" i="12"/>
  <c r="P1125" i="12" l="1"/>
  <c r="H1124" i="12"/>
  <c r="F1125" i="12" s="1"/>
  <c r="X1125" i="12" l="1"/>
  <c r="W1125" i="12"/>
  <c r="Q1125" i="12"/>
  <c r="O1125" i="12" s="1"/>
  <c r="N1125" i="12" s="1"/>
  <c r="G1125" i="12"/>
  <c r="V1125" i="12" l="1"/>
  <c r="AA1125" i="12"/>
  <c r="AB1125" i="12" s="1"/>
  <c r="Y1125" i="12"/>
  <c r="Z1125" i="12" l="1"/>
  <c r="AC1125" i="12"/>
  <c r="AD1125" i="12" s="1"/>
  <c r="U1125" i="12"/>
  <c r="T1125" i="12" s="1"/>
  <c r="S1125" i="12" s="1"/>
  <c r="AE1125" i="12" l="1"/>
  <c r="M1125" i="12"/>
  <c r="L1125" i="12" s="1"/>
  <c r="K1125" i="12" s="1"/>
  <c r="P1126" i="12" l="1"/>
  <c r="H1125" i="12"/>
  <c r="F1126" i="12" s="1"/>
  <c r="X1126" i="12" l="1"/>
  <c r="W1126" i="12"/>
  <c r="Q1126" i="12"/>
  <c r="O1126" i="12" s="1"/>
  <c r="N1126" i="12" s="1"/>
  <c r="G1126" i="12"/>
  <c r="AA1126" i="12" l="1"/>
  <c r="AB1126" i="12" s="1"/>
  <c r="V1126" i="12"/>
  <c r="Y1126" i="12"/>
  <c r="Z1126" i="12" l="1"/>
  <c r="AC1126" i="12"/>
  <c r="AD1126" i="12" s="1"/>
  <c r="U1126" i="12"/>
  <c r="T1126" i="12" s="1"/>
  <c r="S1126" i="12" l="1"/>
  <c r="M1126" i="12" s="1"/>
  <c r="L1126" i="12" s="1"/>
  <c r="K1126" i="12" s="1"/>
  <c r="AE1126" i="12"/>
  <c r="H1126" i="12" l="1"/>
  <c r="F1127" i="12" s="1"/>
  <c r="P1127" i="12"/>
  <c r="X1127" i="12" l="1"/>
  <c r="G1127" i="12"/>
  <c r="Q1127" i="12"/>
  <c r="O1127" i="12" s="1"/>
  <c r="N1127" i="12" s="1"/>
  <c r="W1127" i="12"/>
  <c r="Y1127" i="12" l="1"/>
  <c r="V1127" i="12"/>
  <c r="AA1127" i="12"/>
  <c r="AB1127" i="12" s="1"/>
  <c r="U1127" i="12" l="1"/>
  <c r="T1127" i="12" s="1"/>
  <c r="Z1127" i="12"/>
  <c r="AC1127" i="12"/>
  <c r="AD1127" i="12" s="1"/>
  <c r="S1127" i="12" l="1"/>
  <c r="M1127" i="12" s="1"/>
  <c r="L1127" i="12" s="1"/>
  <c r="K1127" i="12" s="1"/>
  <c r="AE1127" i="12"/>
  <c r="P1128" i="12" l="1"/>
  <c r="H1127" i="12"/>
  <c r="F1128" i="12" s="1"/>
  <c r="G1128" i="12" l="1"/>
  <c r="X1128" i="12"/>
  <c r="W1128" i="12"/>
  <c r="Q1128" i="12"/>
  <c r="O1128" i="12" s="1"/>
  <c r="N1128" i="12" s="1"/>
  <c r="Y1128" i="12" l="1"/>
  <c r="V1128" i="12"/>
  <c r="AA1128" i="12"/>
  <c r="AB1128" i="12" s="1"/>
  <c r="U1128" i="12" l="1"/>
  <c r="T1128" i="12" s="1"/>
  <c r="AC1128" i="12"/>
  <c r="AD1128" i="12" s="1"/>
  <c r="Z1128" i="12"/>
  <c r="S1128" i="12" l="1"/>
  <c r="M1128" i="12" s="1"/>
  <c r="L1128" i="12" s="1"/>
  <c r="K1128" i="12" s="1"/>
  <c r="AE1128" i="12"/>
  <c r="P1129" i="12" l="1"/>
  <c r="H1128" i="12"/>
  <c r="F1129" i="12" s="1"/>
  <c r="G1129" i="12" l="1"/>
  <c r="W1129" i="12"/>
  <c r="X1129" i="12"/>
  <c r="Q1129" i="12"/>
  <c r="O1129" i="12" s="1"/>
  <c r="N1129" i="12" s="1"/>
  <c r="Y1129" i="12" l="1"/>
  <c r="V1129" i="12"/>
  <c r="AA1129" i="12"/>
  <c r="AB1129" i="12" s="1"/>
  <c r="U1129" i="12" l="1"/>
  <c r="T1129" i="12" s="1"/>
  <c r="Z1129" i="12"/>
  <c r="AC1129" i="12"/>
  <c r="AD1129" i="12" s="1"/>
  <c r="S1129" i="12" l="1"/>
  <c r="M1129" i="12" s="1"/>
  <c r="L1129" i="12" s="1"/>
  <c r="K1129" i="12" s="1"/>
  <c r="AE1129" i="12"/>
  <c r="P1130" i="12" l="1"/>
  <c r="H1129" i="12"/>
  <c r="F1130" i="12" s="1"/>
  <c r="W1130" i="12" l="1"/>
  <c r="G1130" i="12"/>
  <c r="X1130" i="12"/>
  <c r="Q1130" i="12"/>
  <c r="O1130" i="12" s="1"/>
  <c r="N1130" i="12" s="1"/>
  <c r="AA1130" i="12" l="1"/>
  <c r="AB1130" i="12" s="1"/>
  <c r="Y1130" i="12"/>
  <c r="V1130" i="12"/>
  <c r="U1130" i="12" l="1"/>
  <c r="T1130" i="12" s="1"/>
  <c r="Z1130" i="12"/>
  <c r="AC1130" i="12"/>
  <c r="AD1130" i="12" s="1"/>
  <c r="S1130" i="12" l="1"/>
  <c r="M1130" i="12" s="1"/>
  <c r="L1130" i="12" s="1"/>
  <c r="K1130" i="12" s="1"/>
  <c r="AE1130" i="12"/>
  <c r="P1131" i="12" l="1"/>
  <c r="H1130" i="12"/>
  <c r="F1131" i="12" s="1"/>
  <c r="G1131" i="12" l="1"/>
  <c r="X1131" i="12"/>
  <c r="Q1131" i="12"/>
  <c r="O1131" i="12" s="1"/>
  <c r="N1131" i="12" s="1"/>
  <c r="W1131" i="12"/>
  <c r="AA1131" i="12" l="1"/>
  <c r="AB1131" i="12" s="1"/>
  <c r="V1131" i="12"/>
  <c r="Y1131" i="12"/>
  <c r="Z1131" i="12" l="1"/>
  <c r="AC1131" i="12"/>
  <c r="AD1131" i="12" s="1"/>
  <c r="U1131" i="12"/>
  <c r="T1131" i="12" s="1"/>
  <c r="S1131" i="12" s="1"/>
  <c r="AE1131" i="12" l="1"/>
  <c r="M1131" i="12"/>
  <c r="L1131" i="12" s="1"/>
  <c r="K1131" i="12" s="1"/>
  <c r="P1132" i="12" l="1"/>
  <c r="H1131" i="12"/>
  <c r="F1132" i="12" s="1"/>
  <c r="G1132" i="12" l="1"/>
  <c r="X1132" i="12"/>
  <c r="W1132" i="12"/>
  <c r="Q1132" i="12"/>
  <c r="O1132" i="12" s="1"/>
  <c r="N1132" i="12" s="1"/>
  <c r="Y1132" i="12" l="1"/>
  <c r="AA1132" i="12"/>
  <c r="AB1132" i="12" s="1"/>
  <c r="V1132" i="12"/>
  <c r="U1132" i="12" l="1"/>
  <c r="T1132" i="12" s="1"/>
  <c r="AC1132" i="12"/>
  <c r="AD1132" i="12" s="1"/>
  <c r="Z1132" i="12"/>
  <c r="S1132" i="12" l="1"/>
  <c r="M1132" i="12" s="1"/>
  <c r="L1132" i="12" s="1"/>
  <c r="K1132" i="12" s="1"/>
  <c r="AE1132" i="12"/>
  <c r="H1132" i="12" l="1"/>
  <c r="F1133" i="12" s="1"/>
  <c r="P1133" i="12"/>
  <c r="G1133" i="12" l="1"/>
  <c r="X1133" i="12"/>
  <c r="W1133" i="12"/>
  <c r="Q1133" i="12"/>
  <c r="O1133" i="12" s="1"/>
  <c r="N1133" i="12" s="1"/>
  <c r="V1133" i="12" l="1"/>
  <c r="Y1133" i="12"/>
  <c r="AA1133" i="12"/>
  <c r="AB1133" i="12" s="1"/>
  <c r="AC1133" i="12" l="1"/>
  <c r="AD1133" i="12" s="1"/>
  <c r="Z1133" i="12"/>
  <c r="U1133" i="12"/>
  <c r="T1133" i="12" s="1"/>
  <c r="S1133" i="12" l="1"/>
  <c r="M1133" i="12" s="1"/>
  <c r="L1133" i="12" s="1"/>
  <c r="K1133" i="12" s="1"/>
  <c r="AE1133" i="12"/>
  <c r="H1133" i="12" l="1"/>
  <c r="F1134" i="12" s="1"/>
  <c r="P1134" i="12"/>
  <c r="G1134" i="12" l="1"/>
  <c r="W1134" i="12"/>
  <c r="X1134" i="12"/>
  <c r="Q1134" i="12"/>
  <c r="O1134" i="12" s="1"/>
  <c r="N1134" i="12" s="1"/>
  <c r="AA1134" i="12" l="1"/>
  <c r="AB1134" i="12" s="1"/>
  <c r="V1134" i="12"/>
  <c r="Y1134" i="12"/>
  <c r="AC1134" i="12" l="1"/>
  <c r="AD1134" i="12" s="1"/>
  <c r="Z1134" i="12"/>
  <c r="U1134" i="12"/>
  <c r="T1134" i="12" s="1"/>
  <c r="S1134" i="12" l="1"/>
  <c r="M1134" i="12" s="1"/>
  <c r="L1134" i="12" s="1"/>
  <c r="K1134" i="12" s="1"/>
  <c r="AE1134" i="12"/>
  <c r="H1134" i="12" l="1"/>
  <c r="F1135" i="12" s="1"/>
  <c r="P1135" i="12"/>
  <c r="G1135" i="12" l="1"/>
  <c r="X1135" i="12"/>
  <c r="W1135" i="12"/>
  <c r="Q1135" i="12"/>
  <c r="O1135" i="12" s="1"/>
  <c r="N1135" i="12" s="1"/>
  <c r="Y1135" i="12" l="1"/>
  <c r="AA1135" i="12"/>
  <c r="AB1135" i="12" s="1"/>
  <c r="V1135" i="12"/>
  <c r="U1135" i="12" l="1"/>
  <c r="T1135" i="12" s="1"/>
  <c r="Z1135" i="12"/>
  <c r="AC1135" i="12"/>
  <c r="AD1135" i="12" s="1"/>
  <c r="S1135" i="12" l="1"/>
  <c r="M1135" i="12" s="1"/>
  <c r="L1135" i="12" s="1"/>
  <c r="K1135" i="12" s="1"/>
  <c r="AE1135" i="12"/>
  <c r="H1135" i="12" l="1"/>
  <c r="F1136" i="12" s="1"/>
  <c r="P1136" i="12"/>
  <c r="W1136" i="12" l="1"/>
  <c r="X1136" i="12"/>
  <c r="G1136" i="12"/>
  <c r="Q1136" i="12"/>
  <c r="O1136" i="12" s="1"/>
  <c r="N1136" i="12" s="1"/>
  <c r="V1136" i="12" l="1"/>
  <c r="Y1136" i="12"/>
  <c r="AA1136" i="12"/>
  <c r="AB1136" i="12" s="1"/>
  <c r="Z1136" i="12" l="1"/>
  <c r="AC1136" i="12"/>
  <c r="AD1136" i="12" s="1"/>
  <c r="U1136" i="12"/>
  <c r="T1136" i="12" s="1"/>
  <c r="S1136" i="12" s="1"/>
  <c r="AE1136" i="12" l="1"/>
  <c r="M1136" i="12"/>
  <c r="L1136" i="12" s="1"/>
  <c r="K1136" i="12" s="1"/>
  <c r="P1137" i="12" l="1"/>
  <c r="H1136" i="12"/>
  <c r="F1137" i="12" s="1"/>
  <c r="G1137" i="12" l="1"/>
  <c r="W1137" i="12"/>
  <c r="Q1137" i="12"/>
  <c r="X1137" i="12"/>
  <c r="O1137" i="12"/>
  <c r="N1137" i="12" s="1"/>
  <c r="AA1137" i="12" l="1"/>
  <c r="AB1137" i="12" s="1"/>
  <c r="Y1137" i="12"/>
  <c r="V1137" i="12"/>
  <c r="U1137" i="12" l="1"/>
  <c r="T1137" i="12" s="1"/>
  <c r="AC1137" i="12"/>
  <c r="AD1137" i="12" s="1"/>
  <c r="Z1137" i="12"/>
  <c r="S1137" i="12" l="1"/>
  <c r="M1137" i="12" s="1"/>
  <c r="L1137" i="12" s="1"/>
  <c r="K1137" i="12" s="1"/>
  <c r="AE1137" i="12"/>
  <c r="H1137" i="12" l="1"/>
  <c r="F1138" i="12" s="1"/>
  <c r="P1138" i="12"/>
  <c r="X1138" i="12" l="1"/>
  <c r="G1138" i="12"/>
  <c r="W1138" i="12"/>
  <c r="Q1138" i="12"/>
  <c r="O1138" i="12" s="1"/>
  <c r="N1138" i="12" s="1"/>
  <c r="Y1138" i="12" l="1"/>
  <c r="AA1138" i="12"/>
  <c r="AB1138" i="12" s="1"/>
  <c r="V1138" i="12"/>
  <c r="U1138" i="12" l="1"/>
  <c r="T1138" i="12" s="1"/>
  <c r="Z1138" i="12"/>
  <c r="AC1138" i="12"/>
  <c r="AD1138" i="12" s="1"/>
  <c r="S1138" i="12" l="1"/>
  <c r="M1138" i="12" s="1"/>
  <c r="L1138" i="12" s="1"/>
  <c r="K1138" i="12" s="1"/>
  <c r="AE1138" i="12"/>
  <c r="H1138" i="12" l="1"/>
  <c r="F1139" i="12" s="1"/>
  <c r="P1139" i="12"/>
  <c r="W1139" i="12" l="1"/>
  <c r="X1139" i="12"/>
  <c r="Q1139" i="12"/>
  <c r="O1139" i="12" s="1"/>
  <c r="N1139" i="12" s="1"/>
  <c r="G1139" i="12"/>
  <c r="V1139" i="12" l="1"/>
  <c r="Y1139" i="12"/>
  <c r="AA1139" i="12"/>
  <c r="AB1139" i="12" s="1"/>
  <c r="AC1139" i="12" l="1"/>
  <c r="AD1139" i="12" s="1"/>
  <c r="Z1139" i="12"/>
  <c r="U1139" i="12"/>
  <c r="T1139" i="12" s="1"/>
  <c r="S1139" i="12" s="1"/>
  <c r="AE1139" i="12" l="1"/>
  <c r="M1139" i="12"/>
  <c r="L1139" i="12" s="1"/>
  <c r="K1139" i="12" s="1"/>
  <c r="P1140" i="12" l="1"/>
  <c r="H1139" i="12"/>
  <c r="F1140" i="12" s="1"/>
  <c r="G1140" i="12" l="1"/>
  <c r="X1140" i="12"/>
  <c r="Q1140" i="12"/>
  <c r="O1140" i="12" s="1"/>
  <c r="N1140" i="12" s="1"/>
  <c r="W1140" i="12"/>
  <c r="AA1140" i="12" l="1"/>
  <c r="AB1140" i="12" s="1"/>
  <c r="V1140" i="12"/>
  <c r="Y1140" i="12"/>
  <c r="Z1140" i="12" l="1"/>
  <c r="AC1140" i="12"/>
  <c r="AD1140" i="12" s="1"/>
  <c r="U1140" i="12"/>
  <c r="T1140" i="12" s="1"/>
  <c r="S1140" i="12" l="1"/>
  <c r="M1140" i="12" s="1"/>
  <c r="L1140" i="12" s="1"/>
  <c r="K1140" i="12" s="1"/>
  <c r="AE1140" i="12"/>
  <c r="H1140" i="12" l="1"/>
  <c r="F1141" i="12" s="1"/>
  <c r="P1141" i="12"/>
  <c r="W1141" i="12" l="1"/>
  <c r="X1141" i="12"/>
  <c r="G1141" i="12"/>
  <c r="Q1141" i="12"/>
  <c r="O1141" i="12" s="1"/>
  <c r="N1141" i="12" s="1"/>
  <c r="Y1141" i="12" l="1"/>
  <c r="V1141" i="12"/>
  <c r="AA1141" i="12"/>
  <c r="AB1141" i="12" s="1"/>
  <c r="U1141" i="12" l="1"/>
  <c r="T1141" i="12" s="1"/>
  <c r="Z1141" i="12"/>
  <c r="AC1141" i="12"/>
  <c r="AD1141" i="12" s="1"/>
  <c r="S1141" i="12" l="1"/>
  <c r="M1141" i="12" s="1"/>
  <c r="L1141" i="12" s="1"/>
  <c r="K1141" i="12" s="1"/>
  <c r="AE1141" i="12"/>
  <c r="P1142" i="12" l="1"/>
  <c r="H1141" i="12"/>
  <c r="F1142" i="12" s="1"/>
  <c r="X1142" i="12" l="1"/>
  <c r="W1142" i="12"/>
  <c r="Q1142" i="12"/>
  <c r="O1142" i="12" s="1"/>
  <c r="N1142" i="12" s="1"/>
  <c r="G1142" i="12"/>
  <c r="V1142" i="12" l="1"/>
  <c r="Y1142" i="12"/>
  <c r="AA1142" i="12"/>
  <c r="AB1142" i="12" s="1"/>
  <c r="AC1142" i="12" l="1"/>
  <c r="AD1142" i="12" s="1"/>
  <c r="Z1142" i="12"/>
  <c r="U1142" i="12"/>
  <c r="T1142" i="12" s="1"/>
  <c r="S1142" i="12" l="1"/>
  <c r="M1142" i="12" s="1"/>
  <c r="L1142" i="12" s="1"/>
  <c r="K1142" i="12" s="1"/>
  <c r="AE1142" i="12"/>
  <c r="P1143" i="12" l="1"/>
  <c r="H1142" i="12"/>
  <c r="F1143" i="12" s="1"/>
  <c r="G1143" i="12" l="1"/>
  <c r="X1143" i="12"/>
  <c r="W1143" i="12"/>
  <c r="Q1143" i="12"/>
  <c r="O1143" i="12" s="1"/>
  <c r="N1143" i="12" s="1"/>
  <c r="Y1143" i="12" l="1"/>
  <c r="AA1143" i="12"/>
  <c r="AB1143" i="12" s="1"/>
  <c r="V1143" i="12"/>
  <c r="U1143" i="12" l="1"/>
  <c r="T1143" i="12" s="1"/>
  <c r="Z1143" i="12"/>
  <c r="AC1143" i="12"/>
  <c r="AD1143" i="12" s="1"/>
  <c r="S1143" i="12" l="1"/>
  <c r="M1143" i="12" s="1"/>
  <c r="L1143" i="12" s="1"/>
  <c r="K1143" i="12" s="1"/>
  <c r="AE1143" i="12"/>
  <c r="H1143" i="12" l="1"/>
  <c r="F1144" i="12" s="1"/>
  <c r="P1144" i="12"/>
  <c r="W1144" i="12" l="1"/>
  <c r="X1144" i="12"/>
  <c r="G1144" i="12"/>
  <c r="Q1144" i="12"/>
  <c r="O1144" i="12" s="1"/>
  <c r="N1144" i="12" s="1"/>
  <c r="V1144" i="12" l="1"/>
  <c r="Y1144" i="12"/>
  <c r="AA1144" i="12"/>
  <c r="AB1144" i="12" s="1"/>
  <c r="AC1144" i="12" l="1"/>
  <c r="AD1144" i="12" s="1"/>
  <c r="Z1144" i="12"/>
  <c r="U1144" i="12"/>
  <c r="T1144" i="12" s="1"/>
  <c r="S1144" i="12" s="1"/>
  <c r="AE1144" i="12" l="1"/>
  <c r="M1144" i="12"/>
  <c r="L1144" i="12" s="1"/>
  <c r="K1144" i="12" s="1"/>
  <c r="H1144" i="12" l="1"/>
  <c r="F1145" i="12" s="1"/>
  <c r="P1145" i="12"/>
  <c r="G1145" i="12" l="1"/>
  <c r="W1145" i="12"/>
  <c r="Q1145" i="12"/>
  <c r="O1145" i="12" s="1"/>
  <c r="N1145" i="12" s="1"/>
  <c r="X1145" i="12"/>
  <c r="AA1145" i="12" l="1"/>
  <c r="AB1145" i="12" s="1"/>
  <c r="V1145" i="12"/>
  <c r="Y1145" i="12"/>
  <c r="AC1145" i="12" l="1"/>
  <c r="AD1145" i="12" s="1"/>
  <c r="Z1145" i="12"/>
  <c r="U1145" i="12"/>
  <c r="T1145" i="12" s="1"/>
  <c r="S1145" i="12" l="1"/>
  <c r="M1145" i="12" s="1"/>
  <c r="L1145" i="12" s="1"/>
  <c r="K1145" i="12" s="1"/>
  <c r="AE1145" i="12"/>
  <c r="H1145" i="12" l="1"/>
  <c r="F1146" i="12" s="1"/>
  <c r="P1146" i="12"/>
  <c r="X1146" i="12" l="1"/>
  <c r="W1146" i="12"/>
  <c r="G1146" i="12"/>
  <c r="Q1146" i="12"/>
  <c r="O1146" i="12" s="1"/>
  <c r="N1146" i="12" s="1"/>
  <c r="Y1146" i="12" l="1"/>
  <c r="V1146" i="12"/>
  <c r="AA1146" i="12"/>
  <c r="AB1146" i="12" s="1"/>
  <c r="U1146" i="12" l="1"/>
  <c r="T1146" i="12" s="1"/>
  <c r="Z1146" i="12"/>
  <c r="AC1146" i="12"/>
  <c r="AD1146" i="12" s="1"/>
  <c r="S1146" i="12" l="1"/>
  <c r="M1146" i="12" s="1"/>
  <c r="L1146" i="12" s="1"/>
  <c r="K1146" i="12" s="1"/>
  <c r="AE1146" i="12"/>
  <c r="P1147" i="12" l="1"/>
  <c r="H1146" i="12"/>
  <c r="F1147" i="12" s="1"/>
  <c r="W1147" i="12" l="1"/>
  <c r="G1147" i="12"/>
  <c r="X1147" i="12"/>
  <c r="Q1147" i="12"/>
  <c r="O1147" i="12" s="1"/>
  <c r="N1147" i="12" s="1"/>
  <c r="V1147" i="12" l="1"/>
  <c r="AA1147" i="12"/>
  <c r="AB1147" i="12" s="1"/>
  <c r="Y1147" i="12"/>
  <c r="AC1147" i="12" l="1"/>
  <c r="AD1147" i="12" s="1"/>
  <c r="Z1147" i="12"/>
  <c r="U1147" i="12"/>
  <c r="T1147" i="12" s="1"/>
  <c r="S1147" i="12" s="1"/>
  <c r="AE1147" i="12" l="1"/>
  <c r="M1147" i="12"/>
  <c r="L1147" i="12" s="1"/>
  <c r="K1147" i="12" s="1"/>
  <c r="P1148" i="12" l="1"/>
  <c r="H1147" i="12"/>
  <c r="F1148" i="12" s="1"/>
  <c r="G1148" i="12" l="1"/>
  <c r="X1148" i="12"/>
  <c r="Q1148" i="12"/>
  <c r="O1148" i="12" s="1"/>
  <c r="N1148" i="12" s="1"/>
  <c r="W1148" i="12"/>
  <c r="AA1148" i="12" l="1"/>
  <c r="AB1148" i="12" s="1"/>
  <c r="V1148" i="12"/>
  <c r="Y1148" i="12"/>
  <c r="Z1148" i="12" l="1"/>
  <c r="AC1148" i="12"/>
  <c r="AD1148" i="12" s="1"/>
  <c r="U1148" i="12"/>
  <c r="T1148" i="12" s="1"/>
  <c r="S1148" i="12" s="1"/>
  <c r="AE1148" i="12" l="1"/>
  <c r="M1148" i="12"/>
  <c r="L1148" i="12" s="1"/>
  <c r="K1148" i="12" s="1"/>
  <c r="P1149" i="12" l="1"/>
  <c r="H1148" i="12"/>
  <c r="F1149" i="12" s="1"/>
  <c r="G1149" i="12" l="1"/>
  <c r="X1149" i="12"/>
  <c r="W1149" i="12"/>
  <c r="Q1149" i="12"/>
  <c r="O1149" i="12" s="1"/>
  <c r="N1149" i="12" s="1"/>
  <c r="Y1149" i="12" l="1"/>
  <c r="AA1149" i="12"/>
  <c r="AB1149" i="12" s="1"/>
  <c r="V1149" i="12"/>
  <c r="U1149" i="12" l="1"/>
  <c r="T1149" i="12" s="1"/>
  <c r="Z1149" i="12"/>
  <c r="AC1149" i="12"/>
  <c r="AD1149" i="12" s="1"/>
  <c r="S1149" i="12" l="1"/>
  <c r="M1149" i="12" s="1"/>
  <c r="L1149" i="12" s="1"/>
  <c r="K1149" i="12" s="1"/>
  <c r="AE1149" i="12"/>
  <c r="H1149" i="12" l="1"/>
  <c r="F1150" i="12" s="1"/>
  <c r="P1150" i="12"/>
  <c r="G1150" i="12" l="1"/>
  <c r="X1150" i="12"/>
  <c r="Q1150" i="12"/>
  <c r="O1150" i="12" s="1"/>
  <c r="N1150" i="12" s="1"/>
  <c r="W1150" i="12"/>
  <c r="V1150" i="12" l="1"/>
  <c r="Y1150" i="12"/>
  <c r="AA1150" i="12"/>
  <c r="AB1150" i="12" s="1"/>
  <c r="Z1150" i="12" l="1"/>
  <c r="AC1150" i="12"/>
  <c r="AD1150" i="12" s="1"/>
  <c r="U1150" i="12"/>
  <c r="T1150" i="12" s="1"/>
  <c r="S1150" i="12" s="1"/>
  <c r="AE1150" i="12" l="1"/>
  <c r="M1150" i="12"/>
  <c r="L1150" i="12" s="1"/>
  <c r="K1150" i="12" s="1"/>
  <c r="P1151" i="12" l="1"/>
  <c r="H1150" i="12"/>
  <c r="F1151" i="12" s="1"/>
  <c r="G1151" i="12" l="1"/>
  <c r="X1151" i="12"/>
  <c r="W1151" i="12"/>
  <c r="Q1151" i="12"/>
  <c r="O1151" i="12" s="1"/>
  <c r="N1151" i="12" s="1"/>
  <c r="AA1151" i="12" l="1"/>
  <c r="AB1151" i="12" s="1"/>
  <c r="Y1151" i="12"/>
  <c r="V1151" i="12"/>
  <c r="U1151" i="12" l="1"/>
  <c r="T1151" i="12" s="1"/>
  <c r="AC1151" i="12"/>
  <c r="AD1151" i="12" s="1"/>
  <c r="Z1151" i="12"/>
  <c r="S1151" i="12" l="1"/>
  <c r="M1151" i="12" s="1"/>
  <c r="L1151" i="12" s="1"/>
  <c r="K1151" i="12" s="1"/>
  <c r="AE1151" i="12"/>
  <c r="H1151" i="12" l="1"/>
  <c r="F1152" i="12" s="1"/>
  <c r="P1152" i="12"/>
  <c r="X1152" i="12" l="1"/>
  <c r="W1152" i="12"/>
  <c r="G1152" i="12"/>
  <c r="Q1152" i="12"/>
  <c r="O1152" i="12" s="1"/>
  <c r="N1152" i="12" s="1"/>
  <c r="V1152" i="12" l="1"/>
  <c r="AA1152" i="12"/>
  <c r="AB1152" i="12" s="1"/>
  <c r="Y1152" i="12"/>
  <c r="AC1152" i="12" l="1"/>
  <c r="AD1152" i="12" s="1"/>
  <c r="Z1152" i="12"/>
  <c r="U1152" i="12"/>
  <c r="T1152" i="12" s="1"/>
  <c r="S1152" i="12" s="1"/>
  <c r="AE1152" i="12" l="1"/>
  <c r="M1152" i="12"/>
  <c r="L1152" i="12" s="1"/>
  <c r="K1152" i="12" s="1"/>
  <c r="H1152" i="12" l="1"/>
  <c r="F1153" i="12" s="1"/>
  <c r="P1153" i="12"/>
  <c r="G1153" i="12" l="1"/>
  <c r="W1153" i="12"/>
  <c r="Q1153" i="12"/>
  <c r="O1153" i="12" s="1"/>
  <c r="N1153" i="12" s="1"/>
  <c r="X1153" i="12"/>
  <c r="V1153" i="12" l="1"/>
  <c r="AA1153" i="12"/>
  <c r="AB1153" i="12" s="1"/>
  <c r="Y1153" i="12"/>
  <c r="AC1153" i="12" l="1"/>
  <c r="AD1153" i="12" s="1"/>
  <c r="Z1153" i="12"/>
  <c r="U1153" i="12"/>
  <c r="T1153" i="12" s="1"/>
  <c r="S1153" i="12" l="1"/>
  <c r="M1153" i="12" s="1"/>
  <c r="L1153" i="12" s="1"/>
  <c r="K1153" i="12" s="1"/>
  <c r="AE1153" i="12"/>
  <c r="H1153" i="12" l="1"/>
  <c r="F1154" i="12" s="1"/>
  <c r="P1154" i="12"/>
  <c r="G1154" i="12" l="1"/>
  <c r="W1154" i="12"/>
  <c r="Q1154" i="12"/>
  <c r="O1154" i="12" s="1"/>
  <c r="N1154" i="12" s="1"/>
  <c r="X1154" i="12"/>
  <c r="V1154" i="12" l="1"/>
  <c r="AA1154" i="12"/>
  <c r="AB1154" i="12" s="1"/>
  <c r="Y1154" i="12"/>
  <c r="Z1154" i="12" l="1"/>
  <c r="AC1154" i="12"/>
  <c r="AD1154" i="12" s="1"/>
  <c r="U1154" i="12"/>
  <c r="T1154" i="12" s="1"/>
  <c r="S1154" i="12" s="1"/>
  <c r="AE1154" i="12" l="1"/>
  <c r="M1154" i="12"/>
  <c r="L1154" i="12" s="1"/>
  <c r="K1154" i="12" s="1"/>
  <c r="H1154" i="12" l="1"/>
  <c r="F1155" i="12" s="1"/>
  <c r="P1155" i="12"/>
  <c r="W1155" i="12" l="1"/>
  <c r="X1155" i="12"/>
  <c r="G1155" i="12"/>
  <c r="Q1155" i="12"/>
  <c r="O1155" i="12" s="1"/>
  <c r="N1155" i="12" s="1"/>
  <c r="Y1155" i="12" l="1"/>
  <c r="V1155" i="12"/>
  <c r="AA1155" i="12"/>
  <c r="AB1155" i="12" s="1"/>
  <c r="U1155" i="12" l="1"/>
  <c r="T1155" i="12" s="1"/>
  <c r="AC1155" i="12"/>
  <c r="AD1155" i="12" s="1"/>
  <c r="Z1155" i="12"/>
  <c r="S1155" i="12" l="1"/>
  <c r="M1155" i="12" s="1"/>
  <c r="L1155" i="12" s="1"/>
  <c r="K1155" i="12" s="1"/>
  <c r="AE1155" i="12"/>
  <c r="H1155" i="12" l="1"/>
  <c r="F1156" i="12" s="1"/>
  <c r="P1156" i="12"/>
  <c r="W1156" i="12" l="1"/>
  <c r="G1156" i="12"/>
  <c r="X1156" i="12"/>
  <c r="Q1156" i="12"/>
  <c r="O1156" i="12" s="1"/>
  <c r="N1156" i="12" s="1"/>
  <c r="V1156" i="12" l="1"/>
  <c r="AA1156" i="12"/>
  <c r="AB1156" i="12" s="1"/>
  <c r="Y1156" i="12"/>
  <c r="Z1156" i="12" l="1"/>
  <c r="AC1156" i="12"/>
  <c r="AD1156" i="12" s="1"/>
  <c r="U1156" i="12"/>
  <c r="T1156" i="12" s="1"/>
  <c r="S1156" i="12" s="1"/>
  <c r="AE1156" i="12" l="1"/>
  <c r="M1156" i="12"/>
  <c r="L1156" i="12" s="1"/>
  <c r="K1156" i="12" s="1"/>
  <c r="P1157" i="12" l="1"/>
  <c r="H1156" i="12"/>
  <c r="F1157" i="12" s="1"/>
  <c r="X1157" i="12" l="1"/>
  <c r="Q1157" i="12"/>
  <c r="O1157" i="12" s="1"/>
  <c r="N1157" i="12" s="1"/>
  <c r="G1157" i="12"/>
  <c r="W1157" i="12"/>
  <c r="Y1157" i="12" l="1"/>
  <c r="AA1157" i="12"/>
  <c r="AB1157" i="12" s="1"/>
  <c r="V1157" i="12"/>
  <c r="U1157" i="12" l="1"/>
  <c r="T1157" i="12" s="1"/>
  <c r="Z1157" i="12"/>
  <c r="AC1157" i="12"/>
  <c r="AD1157" i="12" s="1"/>
  <c r="S1157" i="12" l="1"/>
  <c r="M1157" i="12" s="1"/>
  <c r="L1157" i="12" s="1"/>
  <c r="K1157" i="12" s="1"/>
  <c r="AE1157" i="12"/>
  <c r="P1158" i="12" l="1"/>
  <c r="H1157" i="12"/>
  <c r="F1158" i="12" s="1"/>
  <c r="X1158" i="12" l="1"/>
  <c r="G1158" i="12"/>
  <c r="Q1158" i="12"/>
  <c r="O1158" i="12" s="1"/>
  <c r="N1158" i="12" s="1"/>
  <c r="W1158" i="12"/>
  <c r="V1158" i="12" l="1"/>
  <c r="Y1158" i="12"/>
  <c r="AA1158" i="12"/>
  <c r="AB1158" i="12" s="1"/>
  <c r="Z1158" i="12" l="1"/>
  <c r="AC1158" i="12"/>
  <c r="AD1158" i="12" s="1"/>
  <c r="U1158" i="12"/>
  <c r="T1158" i="12" s="1"/>
  <c r="S1158" i="12" l="1"/>
  <c r="M1158" i="12" s="1"/>
  <c r="L1158" i="12" s="1"/>
  <c r="K1158" i="12" s="1"/>
  <c r="AE1158" i="12"/>
  <c r="P1159" i="12" l="1"/>
  <c r="H1158" i="12"/>
  <c r="F1159" i="12" s="1"/>
  <c r="X1159" i="12" l="1"/>
  <c r="G1159" i="12"/>
  <c r="Q1159" i="12"/>
  <c r="O1159" i="12" s="1"/>
  <c r="N1159" i="12" s="1"/>
  <c r="W1159" i="12"/>
  <c r="AA1159" i="12" l="1"/>
  <c r="AB1159" i="12" s="1"/>
  <c r="V1159" i="12"/>
  <c r="Y1159" i="12"/>
  <c r="Z1159" i="12" l="1"/>
  <c r="AC1159" i="12"/>
  <c r="AD1159" i="12" s="1"/>
  <c r="U1159" i="12"/>
  <c r="T1159" i="12" s="1"/>
  <c r="S1159" i="12" s="1"/>
  <c r="AE1159" i="12" l="1"/>
  <c r="M1159" i="12"/>
  <c r="L1159" i="12" s="1"/>
  <c r="K1159" i="12" s="1"/>
  <c r="H1159" i="12" l="1"/>
  <c r="F1160" i="12" s="1"/>
  <c r="P1160" i="12"/>
  <c r="X1160" i="12" l="1"/>
  <c r="W1160" i="12"/>
  <c r="G1160" i="12"/>
  <c r="Q1160" i="12"/>
  <c r="O1160" i="12" s="1"/>
  <c r="N1160" i="12" s="1"/>
  <c r="V1160" i="12" l="1"/>
  <c r="AA1160" i="12"/>
  <c r="AB1160" i="12" s="1"/>
  <c r="Y1160" i="12"/>
  <c r="Z1160" i="12" l="1"/>
  <c r="AC1160" i="12"/>
  <c r="AD1160" i="12" s="1"/>
  <c r="U1160" i="12"/>
  <c r="T1160" i="12" s="1"/>
  <c r="S1160" i="12" s="1"/>
  <c r="AE1160" i="12" l="1"/>
  <c r="M1160" i="12"/>
  <c r="L1160" i="12" s="1"/>
  <c r="K1160" i="12" s="1"/>
  <c r="H1160" i="12" l="1"/>
  <c r="F1161" i="12" s="1"/>
  <c r="P1161" i="12"/>
  <c r="W1161" i="12" l="1"/>
  <c r="G1161" i="12"/>
  <c r="Q1161" i="12"/>
  <c r="O1161" i="12" s="1"/>
  <c r="N1161" i="12" s="1"/>
  <c r="X1161" i="12"/>
  <c r="AA1161" i="12" l="1"/>
  <c r="AB1161" i="12" s="1"/>
  <c r="Y1161" i="12"/>
  <c r="V1161" i="12"/>
  <c r="U1161" i="12" l="1"/>
  <c r="T1161" i="12" s="1"/>
  <c r="AC1161" i="12"/>
  <c r="AD1161" i="12" s="1"/>
  <c r="Z1161" i="12"/>
  <c r="S1161" i="12" l="1"/>
  <c r="M1161" i="12" s="1"/>
  <c r="L1161" i="12" s="1"/>
  <c r="K1161" i="12" s="1"/>
  <c r="AE1161" i="12"/>
  <c r="H1161" i="12" l="1"/>
  <c r="F1162" i="12" s="1"/>
  <c r="P1162" i="12"/>
  <c r="G1162" i="12" l="1"/>
  <c r="W1162" i="12"/>
  <c r="Q1162" i="12"/>
  <c r="O1162" i="12" s="1"/>
  <c r="N1162" i="12" s="1"/>
  <c r="X1162" i="12"/>
  <c r="Y1162" i="12" l="1"/>
  <c r="AA1162" i="12"/>
  <c r="AB1162" i="12" s="1"/>
  <c r="V1162" i="12"/>
  <c r="U1162" i="12" l="1"/>
  <c r="T1162" i="12" s="1"/>
  <c r="Z1162" i="12"/>
  <c r="AC1162" i="12"/>
  <c r="AD1162" i="12" s="1"/>
  <c r="S1162" i="12" l="1"/>
  <c r="M1162" i="12" s="1"/>
  <c r="L1162" i="12" s="1"/>
  <c r="K1162" i="12" s="1"/>
  <c r="AE1162" i="12"/>
  <c r="H1162" i="12" l="1"/>
  <c r="F1163" i="12" s="1"/>
  <c r="P1163" i="12"/>
  <c r="W1163" i="12" l="1"/>
  <c r="X1163" i="12"/>
  <c r="G1163" i="12"/>
  <c r="Q1163" i="12"/>
  <c r="O1163" i="12" s="1"/>
  <c r="N1163" i="12" s="1"/>
  <c r="Y1163" i="12" l="1"/>
  <c r="V1163" i="12"/>
  <c r="AA1163" i="12"/>
  <c r="AB1163" i="12" s="1"/>
  <c r="U1163" i="12" l="1"/>
  <c r="T1163" i="12" s="1"/>
  <c r="AC1163" i="12"/>
  <c r="AD1163" i="12" s="1"/>
  <c r="Z1163" i="12"/>
  <c r="S1163" i="12" l="1"/>
  <c r="M1163" i="12" s="1"/>
  <c r="L1163" i="12" s="1"/>
  <c r="K1163" i="12" s="1"/>
  <c r="AE1163" i="12"/>
  <c r="P1164" i="12" l="1"/>
  <c r="H1163" i="12"/>
  <c r="F1164" i="12" s="1"/>
  <c r="X1164" i="12" l="1"/>
  <c r="G1164" i="12"/>
  <c r="W1164" i="12"/>
  <c r="Q1164" i="12"/>
  <c r="O1164" i="12" s="1"/>
  <c r="N1164" i="12" s="1"/>
  <c r="Y1164" i="12" l="1"/>
  <c r="V1164" i="12"/>
  <c r="AA1164" i="12"/>
  <c r="AB1164" i="12" s="1"/>
  <c r="U1164" i="12" l="1"/>
  <c r="T1164" i="12" s="1"/>
  <c r="AC1164" i="12"/>
  <c r="AD1164" i="12" s="1"/>
  <c r="Z1164" i="12"/>
  <c r="S1164" i="12" l="1"/>
  <c r="M1164" i="12" s="1"/>
  <c r="L1164" i="12" s="1"/>
  <c r="K1164" i="12" s="1"/>
  <c r="AE1164" i="12"/>
  <c r="P1165" i="12" l="1"/>
  <c r="H1164" i="12"/>
  <c r="F1165" i="12" s="1"/>
  <c r="X1165" i="12" l="1"/>
  <c r="G1165" i="12"/>
  <c r="W1165" i="12"/>
  <c r="Q1165" i="12"/>
  <c r="O1165" i="12" s="1"/>
  <c r="N1165" i="12" s="1"/>
  <c r="Y1165" i="12" l="1"/>
  <c r="AA1165" i="12"/>
  <c r="AB1165" i="12" s="1"/>
  <c r="V1165" i="12"/>
  <c r="U1165" i="12" l="1"/>
  <c r="T1165" i="12" s="1"/>
  <c r="Z1165" i="12"/>
  <c r="AC1165" i="12"/>
  <c r="AD1165" i="12" s="1"/>
  <c r="S1165" i="12" l="1"/>
  <c r="M1165" i="12" s="1"/>
  <c r="L1165" i="12" s="1"/>
  <c r="K1165" i="12" s="1"/>
  <c r="AE1165" i="12"/>
  <c r="P1166" i="12" l="1"/>
  <c r="H1165" i="12"/>
  <c r="F1166" i="12" s="1"/>
  <c r="W1166" i="12" l="1"/>
  <c r="G1166" i="12"/>
  <c r="Q1166" i="12"/>
  <c r="O1166" i="12" s="1"/>
  <c r="N1166" i="12" s="1"/>
  <c r="X1166" i="12"/>
  <c r="V1166" i="12" l="1"/>
  <c r="AA1166" i="12"/>
  <c r="AB1166" i="12" s="1"/>
  <c r="Y1166" i="12"/>
  <c r="Z1166" i="12" l="1"/>
  <c r="AC1166" i="12"/>
  <c r="AD1166" i="12" s="1"/>
  <c r="U1166" i="12"/>
  <c r="T1166" i="12" s="1"/>
  <c r="S1166" i="12" l="1"/>
  <c r="M1166" i="12" s="1"/>
  <c r="L1166" i="12" s="1"/>
  <c r="K1166" i="12" s="1"/>
  <c r="AE1166" i="12"/>
  <c r="P1167" i="12" l="1"/>
  <c r="H1166" i="12"/>
  <c r="F1167" i="12" s="1"/>
  <c r="W1167" i="12" l="1"/>
  <c r="X1167" i="12"/>
  <c r="G1167" i="12"/>
  <c r="Q1167" i="12"/>
  <c r="O1167" i="12" s="1"/>
  <c r="N1167" i="12" s="1"/>
  <c r="AA1167" i="12" l="1"/>
  <c r="AB1167" i="12" s="1"/>
  <c r="Y1167" i="12"/>
  <c r="V1167" i="12"/>
  <c r="U1167" i="12" l="1"/>
  <c r="T1167" i="12" s="1"/>
  <c r="Z1167" i="12"/>
  <c r="AC1167" i="12"/>
  <c r="AD1167" i="12" s="1"/>
  <c r="S1167" i="12" l="1"/>
  <c r="M1167" i="12" s="1"/>
  <c r="L1167" i="12" s="1"/>
  <c r="K1167" i="12" s="1"/>
  <c r="AE1167" i="12"/>
  <c r="H1167" i="12" l="1"/>
  <c r="F1168" i="12" s="1"/>
  <c r="P1168" i="12"/>
  <c r="X1168" i="12" l="1"/>
  <c r="W1168" i="12"/>
  <c r="G1168" i="12"/>
  <c r="Q1168" i="12"/>
  <c r="O1168" i="12" s="1"/>
  <c r="N1168" i="12" s="1"/>
  <c r="AA1168" i="12" l="1"/>
  <c r="AB1168" i="12" s="1"/>
  <c r="Y1168" i="12"/>
  <c r="V1168" i="12"/>
  <c r="U1168" i="12" l="1"/>
  <c r="T1168" i="12" s="1"/>
  <c r="Z1168" i="12"/>
  <c r="AC1168" i="12"/>
  <c r="AD1168" i="12" s="1"/>
  <c r="S1168" i="12" l="1"/>
  <c r="M1168" i="12" s="1"/>
  <c r="L1168" i="12" s="1"/>
  <c r="K1168" i="12" s="1"/>
  <c r="AE1168" i="12"/>
  <c r="P1169" i="12" l="1"/>
  <c r="H1168" i="12"/>
  <c r="F1169" i="12" l="1"/>
  <c r="G1169" i="12" l="1"/>
  <c r="W1169" i="12"/>
  <c r="Q1169" i="12"/>
  <c r="O1169" i="12" s="1"/>
  <c r="N1169" i="12" s="1"/>
  <c r="X1169" i="12"/>
  <c r="AA1169" i="12" l="1"/>
  <c r="AB1169" i="12" s="1"/>
  <c r="V1169" i="12"/>
  <c r="Y1169" i="12"/>
  <c r="AC1169" i="12" l="1"/>
  <c r="AD1169" i="12" s="1"/>
  <c r="Z1169" i="12"/>
  <c r="U1169" i="12"/>
  <c r="T1169" i="12" s="1"/>
  <c r="S1169" i="12" l="1"/>
  <c r="M1169" i="12" s="1"/>
  <c r="L1169" i="12" s="1"/>
  <c r="K1169" i="12" s="1"/>
  <c r="AE1169" i="12"/>
  <c r="P1170" i="12" l="1"/>
  <c r="H1169" i="12"/>
  <c r="F1170" i="12" s="1"/>
  <c r="G1170" i="12" l="1"/>
  <c r="W1170" i="12"/>
  <c r="X1170" i="12"/>
  <c r="Q1170" i="12"/>
  <c r="O1170" i="12" s="1"/>
  <c r="N1170" i="12" s="1"/>
  <c r="Y1170" i="12" l="1"/>
  <c r="AA1170" i="12"/>
  <c r="AB1170" i="12" s="1"/>
  <c r="V1170" i="12"/>
  <c r="U1170" i="12" l="1"/>
  <c r="T1170" i="12" s="1"/>
  <c r="Z1170" i="12"/>
  <c r="AC1170" i="12"/>
  <c r="AD1170" i="12" s="1"/>
  <c r="S1170" i="12" l="1"/>
  <c r="M1170" i="12" s="1"/>
  <c r="L1170" i="12" s="1"/>
  <c r="K1170" i="12" s="1"/>
  <c r="AE1170" i="12"/>
  <c r="P1171" i="12" l="1"/>
  <c r="H1170" i="12"/>
  <c r="F1171" i="12" s="1"/>
  <c r="W1171" i="12" l="1"/>
  <c r="G1171" i="12"/>
  <c r="Q1171" i="12"/>
  <c r="O1171" i="12" s="1"/>
  <c r="N1171" i="12" s="1"/>
  <c r="X1171" i="12"/>
  <c r="V1171" i="12" l="1"/>
  <c r="AA1171" i="12"/>
  <c r="AB1171" i="12" s="1"/>
  <c r="Y1171" i="12"/>
  <c r="Z1171" i="12" l="1"/>
  <c r="AC1171" i="12"/>
  <c r="AD1171" i="12" s="1"/>
  <c r="U1171" i="12"/>
  <c r="T1171" i="12" s="1"/>
  <c r="S1171" i="12" s="1"/>
  <c r="AE1171" i="12" l="1"/>
  <c r="M1171" i="12"/>
  <c r="L1171" i="12" s="1"/>
  <c r="K1171" i="12" s="1"/>
  <c r="P1172" i="12" l="1"/>
  <c r="H1171" i="12"/>
  <c r="F1172" i="12" s="1"/>
  <c r="W1172" i="12" l="1"/>
  <c r="G1172" i="12"/>
  <c r="X1172" i="12"/>
  <c r="Q1172" i="12"/>
  <c r="O1172" i="12" s="1"/>
  <c r="N1172" i="12" s="1"/>
  <c r="AA1172" i="12" l="1"/>
  <c r="AB1172" i="12" s="1"/>
  <c r="V1172" i="12"/>
  <c r="Y1172" i="12"/>
  <c r="Z1172" i="12" l="1"/>
  <c r="AC1172" i="12"/>
  <c r="AD1172" i="12" s="1"/>
  <c r="U1172" i="12"/>
  <c r="T1172" i="12" s="1"/>
  <c r="S1172" i="12" s="1"/>
  <c r="AE1172" i="12" l="1"/>
  <c r="M1172" i="12"/>
  <c r="L1172" i="12" s="1"/>
  <c r="K1172" i="12" s="1"/>
  <c r="H1172" i="12" l="1"/>
  <c r="F1173" i="12" s="1"/>
  <c r="P1173" i="12"/>
  <c r="X1173" i="12" l="1"/>
  <c r="W1173" i="12"/>
  <c r="Q1173" i="12"/>
  <c r="O1173" i="12" s="1"/>
  <c r="N1173" i="12" s="1"/>
  <c r="G1173" i="12"/>
  <c r="Y1173" i="12" l="1"/>
  <c r="AA1173" i="12"/>
  <c r="AB1173" i="12" s="1"/>
  <c r="V1173" i="12"/>
  <c r="U1173" i="12" l="1"/>
  <c r="T1173" i="12" s="1"/>
  <c r="Z1173" i="12"/>
  <c r="AC1173" i="12"/>
  <c r="AD1173" i="12" s="1"/>
  <c r="S1173" i="12" l="1"/>
  <c r="M1173" i="12" s="1"/>
  <c r="L1173" i="12" s="1"/>
  <c r="K1173" i="12" s="1"/>
  <c r="AE1173" i="12"/>
  <c r="P1174" i="12" l="1"/>
  <c r="H1173" i="12"/>
  <c r="F1174" i="12" s="1"/>
  <c r="G1174" i="12" l="1"/>
  <c r="X1174" i="12"/>
  <c r="W1174" i="12"/>
  <c r="Q1174" i="12"/>
  <c r="O1174" i="12" s="1"/>
  <c r="N1174" i="12" s="1"/>
  <c r="V1174" i="12" l="1"/>
  <c r="AA1174" i="12"/>
  <c r="AB1174" i="12" s="1"/>
  <c r="Y1174" i="12"/>
  <c r="AC1174" i="12" l="1"/>
  <c r="AD1174" i="12" s="1"/>
  <c r="Z1174" i="12"/>
  <c r="U1174" i="12"/>
  <c r="T1174" i="12" s="1"/>
  <c r="S1174" i="12" s="1"/>
  <c r="AE1174" i="12" l="1"/>
  <c r="M1174" i="12"/>
  <c r="L1174" i="12" s="1"/>
  <c r="K1174" i="12" s="1"/>
  <c r="H1174" i="12" l="1"/>
  <c r="F1175" i="12" s="1"/>
  <c r="P1175" i="12"/>
  <c r="G1175" i="12" l="1"/>
  <c r="X1175" i="12"/>
  <c r="Q1175" i="12"/>
  <c r="O1175" i="12" s="1"/>
  <c r="N1175" i="12" s="1"/>
  <c r="W1175" i="12"/>
  <c r="AA1175" i="12" l="1"/>
  <c r="AB1175" i="12" s="1"/>
  <c r="Y1175" i="12"/>
  <c r="V1175" i="12"/>
  <c r="U1175" i="12" l="1"/>
  <c r="T1175" i="12" s="1"/>
  <c r="Z1175" i="12"/>
  <c r="AC1175" i="12"/>
  <c r="AD1175" i="12" s="1"/>
  <c r="S1175" i="12" l="1"/>
  <c r="M1175" i="12" s="1"/>
  <c r="L1175" i="12" s="1"/>
  <c r="K1175" i="12" s="1"/>
  <c r="AE1175" i="12"/>
  <c r="H1175" i="12" l="1"/>
  <c r="F1176" i="12" s="1"/>
  <c r="P1176" i="12"/>
  <c r="W1176" i="12" l="1"/>
  <c r="X1176" i="12"/>
  <c r="G1176" i="12"/>
  <c r="Q1176" i="12"/>
  <c r="O1176" i="12" s="1"/>
  <c r="N1176" i="12" s="1"/>
  <c r="AA1176" i="12" l="1"/>
  <c r="AB1176" i="12" s="1"/>
  <c r="Y1176" i="12"/>
  <c r="V1176" i="12"/>
  <c r="U1176" i="12" l="1"/>
  <c r="T1176" i="12" s="1"/>
  <c r="AC1176" i="12"/>
  <c r="AD1176" i="12" s="1"/>
  <c r="Z1176" i="12"/>
  <c r="S1176" i="12" l="1"/>
  <c r="M1176" i="12" s="1"/>
  <c r="L1176" i="12" s="1"/>
  <c r="K1176" i="12" s="1"/>
  <c r="AE1176" i="12"/>
  <c r="H1176" i="12" l="1"/>
  <c r="F1177" i="12" s="1"/>
  <c r="P1177" i="12"/>
  <c r="X1177" i="12" l="1"/>
  <c r="Q1177" i="12"/>
  <c r="O1177" i="12" s="1"/>
  <c r="N1177" i="12" s="1"/>
  <c r="W1177" i="12"/>
  <c r="G1177" i="12"/>
  <c r="V1177" i="12" l="1"/>
  <c r="Y1177" i="12"/>
  <c r="AA1177" i="12"/>
  <c r="AB1177" i="12" s="1"/>
  <c r="AC1177" i="12" l="1"/>
  <c r="AD1177" i="12" s="1"/>
  <c r="Z1177" i="12"/>
  <c r="U1177" i="12"/>
  <c r="T1177" i="12" s="1"/>
  <c r="S1177" i="12" s="1"/>
  <c r="AE1177" i="12" l="1"/>
  <c r="M1177" i="12"/>
  <c r="L1177" i="12" s="1"/>
  <c r="K1177" i="12" s="1"/>
  <c r="P1178" i="12" l="1"/>
  <c r="H1177" i="12"/>
  <c r="F1178" i="12" s="1"/>
  <c r="G1178" i="12" l="1"/>
  <c r="X1178" i="12"/>
  <c r="W1178" i="12"/>
  <c r="Q1178" i="12"/>
  <c r="O1178" i="12" s="1"/>
  <c r="N1178" i="12" s="1"/>
  <c r="Y1178" i="12" l="1"/>
  <c r="V1178" i="12"/>
  <c r="AA1178" i="12"/>
  <c r="AB1178" i="12" s="1"/>
  <c r="U1178" i="12" l="1"/>
  <c r="T1178" i="12" s="1"/>
  <c r="Z1178" i="12"/>
  <c r="AC1178" i="12"/>
  <c r="AD1178" i="12" s="1"/>
  <c r="S1178" i="12" l="1"/>
  <c r="M1178" i="12" s="1"/>
  <c r="L1178" i="12" s="1"/>
  <c r="K1178" i="12" s="1"/>
  <c r="AE1178" i="12"/>
  <c r="P1179" i="12" l="1"/>
  <c r="H1178" i="12"/>
  <c r="F1179" i="12" s="1"/>
  <c r="W1179" i="12" l="1"/>
  <c r="G1179" i="12"/>
  <c r="X1179" i="12"/>
  <c r="Q1179" i="12"/>
  <c r="O1179" i="12" s="1"/>
  <c r="N1179" i="12" s="1"/>
  <c r="V1179" i="12" l="1"/>
  <c r="Y1179" i="12"/>
  <c r="AA1179" i="12"/>
  <c r="AB1179" i="12" s="1"/>
  <c r="Z1179" i="12" l="1"/>
  <c r="AC1179" i="12"/>
  <c r="AD1179" i="12" s="1"/>
  <c r="U1179" i="12"/>
  <c r="T1179" i="12" s="1"/>
  <c r="S1179" i="12" s="1"/>
  <c r="AE1179" i="12" l="1"/>
  <c r="M1179" i="12"/>
  <c r="L1179" i="12" s="1"/>
  <c r="K1179" i="12" s="1"/>
  <c r="P1180" i="12" l="1"/>
  <c r="H1179" i="12"/>
  <c r="F1180" i="12" s="1"/>
  <c r="W1180" i="12" l="1"/>
  <c r="X1180" i="12"/>
  <c r="G1180" i="12"/>
  <c r="Q1180" i="12"/>
  <c r="O1180" i="12" s="1"/>
  <c r="N1180" i="12" s="1"/>
  <c r="AA1180" i="12" l="1"/>
  <c r="AB1180" i="12" s="1"/>
  <c r="Y1180" i="12"/>
  <c r="V1180" i="12"/>
  <c r="U1180" i="12" l="1"/>
  <c r="T1180" i="12" s="1"/>
  <c r="Z1180" i="12"/>
  <c r="AC1180" i="12"/>
  <c r="AD1180" i="12" s="1"/>
  <c r="S1180" i="12" l="1"/>
  <c r="M1180" i="12" s="1"/>
  <c r="L1180" i="12" s="1"/>
  <c r="K1180" i="12" s="1"/>
  <c r="AE1180" i="12"/>
  <c r="H1180" i="12" l="1"/>
  <c r="F1181" i="12" s="1"/>
  <c r="P1181" i="12"/>
  <c r="X1181" i="12" l="1"/>
  <c r="G1181" i="12"/>
  <c r="Q1181" i="12"/>
  <c r="O1181" i="12" s="1"/>
  <c r="N1181" i="12" s="1"/>
  <c r="W1181" i="12"/>
  <c r="Y1181" i="12" l="1"/>
  <c r="AA1181" i="12"/>
  <c r="AB1181" i="12" s="1"/>
  <c r="V1181" i="12"/>
  <c r="U1181" i="12" l="1"/>
  <c r="T1181" i="12" s="1"/>
  <c r="Z1181" i="12"/>
  <c r="AC1181" i="12"/>
  <c r="AD1181" i="12" s="1"/>
  <c r="S1181" i="12" l="1"/>
  <c r="M1181" i="12" s="1"/>
  <c r="L1181" i="12" s="1"/>
  <c r="K1181" i="12" s="1"/>
  <c r="AE1181" i="12"/>
  <c r="P1182" i="12" l="1"/>
  <c r="H1181" i="12"/>
  <c r="F1182" i="12" s="1"/>
  <c r="G1182" i="12" l="1"/>
  <c r="X1182" i="12"/>
  <c r="Q1182" i="12"/>
  <c r="O1182" i="12" s="1"/>
  <c r="N1182" i="12" s="1"/>
  <c r="W1182" i="12"/>
  <c r="V1182" i="12" l="1"/>
  <c r="AA1182" i="12"/>
  <c r="AB1182" i="12" s="1"/>
  <c r="Y1182" i="12"/>
  <c r="AC1182" i="12" l="1"/>
  <c r="AD1182" i="12" s="1"/>
  <c r="Z1182" i="12"/>
  <c r="U1182" i="12"/>
  <c r="T1182" i="12" s="1"/>
  <c r="S1182" i="12" l="1"/>
  <c r="M1182" i="12" s="1"/>
  <c r="L1182" i="12" s="1"/>
  <c r="K1182" i="12" s="1"/>
  <c r="AE1182" i="12"/>
  <c r="H1182" i="12" l="1"/>
  <c r="F1183" i="12" s="1"/>
  <c r="P1183" i="12"/>
  <c r="G1183" i="12" l="1"/>
  <c r="X1183" i="12"/>
  <c r="W1183" i="12"/>
  <c r="Q1183" i="12"/>
  <c r="O1183" i="12" s="1"/>
  <c r="N1183" i="12" s="1"/>
  <c r="AA1183" i="12" l="1"/>
  <c r="AB1183" i="12" s="1"/>
  <c r="Y1183" i="12"/>
  <c r="V1183" i="12"/>
  <c r="U1183" i="12" l="1"/>
  <c r="T1183" i="12" s="1"/>
  <c r="Z1183" i="12"/>
  <c r="AC1183" i="12"/>
  <c r="AD1183" i="12" s="1"/>
  <c r="S1183" i="12" l="1"/>
  <c r="M1183" i="12" s="1"/>
  <c r="L1183" i="12" s="1"/>
  <c r="K1183" i="12" s="1"/>
  <c r="AE1183" i="12"/>
  <c r="H1183" i="12" l="1"/>
  <c r="F1184" i="12" s="1"/>
  <c r="P1184" i="12"/>
  <c r="W1184" i="12" l="1"/>
  <c r="X1184" i="12"/>
  <c r="G1184" i="12"/>
  <c r="Q1184" i="12"/>
  <c r="O1184" i="12" s="1"/>
  <c r="N1184" i="12" s="1"/>
  <c r="AA1184" i="12" l="1"/>
  <c r="AB1184" i="12" s="1"/>
  <c r="V1184" i="12"/>
  <c r="Y1184" i="12"/>
  <c r="Z1184" i="12" l="1"/>
  <c r="AC1184" i="12"/>
  <c r="AD1184" i="12" s="1"/>
  <c r="U1184" i="12"/>
  <c r="T1184" i="12" s="1"/>
  <c r="S1184" i="12" s="1"/>
  <c r="AE1184" i="12" l="1"/>
  <c r="M1184" i="12"/>
  <c r="L1184" i="12" s="1"/>
  <c r="K1184" i="12" s="1"/>
  <c r="H1184" i="12" l="1"/>
  <c r="F1185" i="12" s="1"/>
  <c r="P1185" i="12"/>
  <c r="X1185" i="12" l="1"/>
  <c r="G1185" i="12"/>
  <c r="W1185" i="12"/>
  <c r="Q1185" i="12"/>
  <c r="O1185" i="12" s="1"/>
  <c r="N1185" i="12" s="1"/>
  <c r="V1185" i="12" l="1"/>
  <c r="AA1185" i="12"/>
  <c r="AB1185" i="12" s="1"/>
  <c r="Y1185" i="12"/>
  <c r="AC1185" i="12" l="1"/>
  <c r="AD1185" i="12" s="1"/>
  <c r="Z1185" i="12"/>
  <c r="U1185" i="12"/>
  <c r="T1185" i="12" s="1"/>
  <c r="S1185" i="12" l="1"/>
  <c r="M1185" i="12" s="1"/>
  <c r="L1185" i="12" s="1"/>
  <c r="K1185" i="12" s="1"/>
  <c r="AE1185" i="12"/>
  <c r="P1186" i="12" l="1"/>
  <c r="H1185" i="12"/>
  <c r="F1186" i="12" s="1"/>
  <c r="G1186" i="12" l="1"/>
  <c r="W1186" i="12"/>
  <c r="Q1186" i="12"/>
  <c r="O1186" i="12" s="1"/>
  <c r="N1186" i="12" s="1"/>
  <c r="X1186" i="12"/>
  <c r="Y1186" i="12" l="1"/>
  <c r="V1186" i="12"/>
  <c r="AA1186" i="12"/>
  <c r="AB1186" i="12" s="1"/>
  <c r="U1186" i="12" l="1"/>
  <c r="T1186" i="12" s="1"/>
  <c r="Z1186" i="12"/>
  <c r="AC1186" i="12"/>
  <c r="AD1186" i="12" s="1"/>
  <c r="S1186" i="12" l="1"/>
  <c r="M1186" i="12" s="1"/>
  <c r="L1186" i="12" s="1"/>
  <c r="K1186" i="12" s="1"/>
  <c r="AE1186" i="12"/>
  <c r="P1187" i="12" l="1"/>
  <c r="H1186" i="12"/>
  <c r="F1187" i="12" s="1"/>
  <c r="W1187" i="12" l="1"/>
  <c r="G1187" i="12"/>
  <c r="Q1187" i="12"/>
  <c r="O1187" i="12" s="1"/>
  <c r="N1187" i="12" s="1"/>
  <c r="X1187" i="12"/>
  <c r="V1187" i="12" l="1"/>
  <c r="AA1187" i="12"/>
  <c r="AB1187" i="12" s="1"/>
  <c r="Y1187" i="12"/>
  <c r="Z1187" i="12" l="1"/>
  <c r="AC1187" i="12"/>
  <c r="AD1187" i="12" s="1"/>
  <c r="U1187" i="12"/>
  <c r="T1187" i="12" s="1"/>
  <c r="S1187" i="12" l="1"/>
  <c r="M1187" i="12" s="1"/>
  <c r="L1187" i="12" s="1"/>
  <c r="K1187" i="12" s="1"/>
  <c r="AE1187" i="12"/>
  <c r="P1188" i="12" l="1"/>
  <c r="H1187" i="12"/>
  <c r="F1188" i="12" s="1"/>
  <c r="W1188" i="12" l="1"/>
  <c r="G1188" i="12"/>
  <c r="X1188" i="12"/>
  <c r="Q1188" i="12"/>
  <c r="O1188" i="12" s="1"/>
  <c r="N1188" i="12" s="1"/>
  <c r="AA1188" i="12" l="1"/>
  <c r="AB1188" i="12" s="1"/>
  <c r="Y1188" i="12"/>
  <c r="V1188" i="12"/>
  <c r="U1188" i="12" l="1"/>
  <c r="T1188" i="12" s="1"/>
  <c r="Z1188" i="12"/>
  <c r="AC1188" i="12"/>
  <c r="AD1188" i="12" s="1"/>
  <c r="S1188" i="12" l="1"/>
  <c r="M1188" i="12" s="1"/>
  <c r="L1188" i="12" s="1"/>
  <c r="K1188" i="12" s="1"/>
  <c r="AE1188" i="12"/>
  <c r="H1188" i="12" l="1"/>
  <c r="F1189" i="12" s="1"/>
  <c r="P1189" i="12"/>
  <c r="X1189" i="12" l="1"/>
  <c r="G1189" i="12"/>
  <c r="Q1189" i="12"/>
  <c r="O1189" i="12" s="1"/>
  <c r="N1189" i="12" s="1"/>
  <c r="W1189" i="12"/>
  <c r="Y1189" i="12" l="1"/>
  <c r="AA1189" i="12"/>
  <c r="AB1189" i="12" s="1"/>
  <c r="V1189" i="12"/>
  <c r="U1189" i="12" l="1"/>
  <c r="T1189" i="12" s="1"/>
  <c r="Z1189" i="12"/>
  <c r="AC1189" i="12"/>
  <c r="AD1189" i="12" s="1"/>
  <c r="S1189" i="12" l="1"/>
  <c r="M1189" i="12" s="1"/>
  <c r="L1189" i="12" s="1"/>
  <c r="K1189" i="12" s="1"/>
  <c r="AE1189" i="12"/>
  <c r="P1190" i="12" l="1"/>
  <c r="H1189" i="12"/>
  <c r="F1190" i="12" s="1"/>
  <c r="X1190" i="12" l="1"/>
  <c r="G1190" i="12"/>
  <c r="W1190" i="12"/>
  <c r="Q1190" i="12"/>
  <c r="O1190" i="12" s="1"/>
  <c r="N1190" i="12" s="1"/>
  <c r="V1190" i="12" l="1"/>
  <c r="Y1190" i="12"/>
  <c r="AA1190" i="12"/>
  <c r="AB1190" i="12" s="1"/>
  <c r="AC1190" i="12" l="1"/>
  <c r="AD1190" i="12" s="1"/>
  <c r="Z1190" i="12"/>
  <c r="U1190" i="12"/>
  <c r="T1190" i="12" s="1"/>
  <c r="S1190" i="12" l="1"/>
  <c r="M1190" i="12" s="1"/>
  <c r="L1190" i="12" s="1"/>
  <c r="K1190" i="12" s="1"/>
  <c r="AE1190" i="12"/>
  <c r="H1190" i="12" l="1"/>
  <c r="F1191" i="12" s="1"/>
  <c r="P1191" i="12"/>
  <c r="G1191" i="12" l="1"/>
  <c r="X1191" i="12"/>
  <c r="Q1191" i="12"/>
  <c r="O1191" i="12" s="1"/>
  <c r="N1191" i="12" s="1"/>
  <c r="W1191" i="12"/>
  <c r="AA1191" i="12" l="1"/>
  <c r="AB1191" i="12" s="1"/>
  <c r="Y1191" i="12"/>
  <c r="V1191" i="12"/>
  <c r="U1191" i="12" l="1"/>
  <c r="T1191" i="12" s="1"/>
  <c r="Z1191" i="12"/>
  <c r="AC1191" i="12"/>
  <c r="AD1191" i="12" s="1"/>
  <c r="S1191" i="12" l="1"/>
  <c r="M1191" i="12" s="1"/>
  <c r="L1191" i="12" s="1"/>
  <c r="K1191" i="12" s="1"/>
  <c r="AE1191" i="12"/>
  <c r="H1191" i="12" l="1"/>
  <c r="F1192" i="12" s="1"/>
  <c r="P1192" i="12"/>
  <c r="W1192" i="12" l="1"/>
  <c r="X1192" i="12"/>
  <c r="G1192" i="12"/>
  <c r="Q1192" i="12"/>
  <c r="O1192" i="12" s="1"/>
  <c r="N1192" i="12" s="1"/>
  <c r="AA1192" i="12" l="1"/>
  <c r="AB1192" i="12" s="1"/>
  <c r="V1192" i="12"/>
  <c r="Y1192" i="12"/>
  <c r="Z1192" i="12" l="1"/>
  <c r="AC1192" i="12"/>
  <c r="AD1192" i="12" s="1"/>
  <c r="U1192" i="12"/>
  <c r="T1192" i="12" s="1"/>
  <c r="S1192" i="12" s="1"/>
  <c r="AE1192" i="12" l="1"/>
  <c r="M1192" i="12"/>
  <c r="L1192" i="12" s="1"/>
  <c r="K1192" i="12" s="1"/>
  <c r="H1192" i="12" l="1"/>
  <c r="F1193" i="12" s="1"/>
  <c r="P1193" i="12"/>
  <c r="X1193" i="12" l="1"/>
  <c r="W1193" i="12"/>
  <c r="Q1193" i="12"/>
  <c r="O1193" i="12" s="1"/>
  <c r="N1193" i="12" s="1"/>
  <c r="G1193" i="12"/>
  <c r="V1193" i="12" l="1"/>
  <c r="AA1193" i="12"/>
  <c r="AB1193" i="12" s="1"/>
  <c r="Y1193" i="12"/>
  <c r="AC1193" i="12" l="1"/>
  <c r="AD1193" i="12" s="1"/>
  <c r="Z1193" i="12"/>
  <c r="U1193" i="12"/>
  <c r="T1193" i="12" s="1"/>
  <c r="S1193" i="12" l="1"/>
  <c r="M1193" i="12" s="1"/>
  <c r="L1193" i="12" s="1"/>
  <c r="K1193" i="12" s="1"/>
  <c r="AE1193" i="12"/>
  <c r="P1194" i="12" l="1"/>
  <c r="H1193" i="12"/>
  <c r="F1194" i="12" s="1"/>
  <c r="G1194" i="12" l="1"/>
  <c r="W1194" i="12"/>
  <c r="X1194" i="12"/>
  <c r="Q1194" i="12"/>
  <c r="O1194" i="12" s="1"/>
  <c r="N1194" i="12" s="1"/>
  <c r="Y1194" i="12" l="1"/>
  <c r="AA1194" i="12"/>
  <c r="AB1194" i="12" s="1"/>
  <c r="V1194" i="12"/>
  <c r="U1194" i="12" l="1"/>
  <c r="T1194" i="12" s="1"/>
  <c r="Z1194" i="12"/>
  <c r="AC1194" i="12"/>
  <c r="AD1194" i="12" s="1"/>
  <c r="S1194" i="12" l="1"/>
  <c r="M1194" i="12" s="1"/>
  <c r="L1194" i="12" s="1"/>
  <c r="K1194" i="12" s="1"/>
  <c r="AE1194" i="12"/>
  <c r="P1195" i="12" l="1"/>
  <c r="H1194" i="12"/>
  <c r="F1195" i="12" s="1"/>
  <c r="W1195" i="12" l="1"/>
  <c r="G1195" i="12"/>
  <c r="X1195" i="12"/>
  <c r="Q1195" i="12"/>
  <c r="O1195" i="12" s="1"/>
  <c r="N1195" i="12" s="1"/>
  <c r="V1195" i="12" l="1"/>
  <c r="Y1195" i="12"/>
  <c r="AA1195" i="12"/>
  <c r="AB1195" i="12" s="1"/>
  <c r="Z1195" i="12" l="1"/>
  <c r="AC1195" i="12"/>
  <c r="AD1195" i="12" s="1"/>
  <c r="U1195" i="12"/>
  <c r="T1195" i="12" s="1"/>
  <c r="S1195" i="12" s="1"/>
  <c r="AE1195" i="12" l="1"/>
  <c r="M1195" i="12"/>
  <c r="L1195" i="12" s="1"/>
  <c r="K1195" i="12" s="1"/>
  <c r="P1196" i="12" l="1"/>
  <c r="H1195" i="12"/>
  <c r="F1196" i="12" s="1"/>
  <c r="W1196" i="12" l="1"/>
  <c r="G1196" i="12"/>
  <c r="X1196" i="12"/>
  <c r="Q1196" i="12"/>
  <c r="O1196" i="12" s="1"/>
  <c r="N1196" i="12" s="1"/>
  <c r="AA1196" i="12" l="1"/>
  <c r="AB1196" i="12" s="1"/>
  <c r="V1196" i="12"/>
  <c r="Y1196" i="12"/>
  <c r="AC1196" i="12" l="1"/>
  <c r="AD1196" i="12" s="1"/>
  <c r="Z1196" i="12"/>
  <c r="U1196" i="12"/>
  <c r="T1196" i="12" s="1"/>
  <c r="S1196" i="12" l="1"/>
  <c r="M1196" i="12" s="1"/>
  <c r="L1196" i="12" s="1"/>
  <c r="K1196" i="12" s="1"/>
  <c r="AE1196" i="12"/>
  <c r="H1196" i="12" l="1"/>
  <c r="F1197" i="12" s="1"/>
  <c r="P1197" i="12"/>
  <c r="X1197" i="12" l="1"/>
  <c r="W1197" i="12"/>
  <c r="G1197" i="12"/>
  <c r="Q1197" i="12"/>
  <c r="O1197" i="12" s="1"/>
  <c r="N1197" i="12" s="1"/>
  <c r="Y1197" i="12" l="1"/>
  <c r="V1197" i="12"/>
  <c r="AA1197" i="12"/>
  <c r="AB1197" i="12" s="1"/>
  <c r="U1197" i="12" l="1"/>
  <c r="T1197" i="12" s="1"/>
  <c r="AC1197" i="12"/>
  <c r="AD1197" i="12" s="1"/>
  <c r="Z1197" i="12"/>
  <c r="S1197" i="12" l="1"/>
  <c r="M1197" i="12" s="1"/>
  <c r="L1197" i="12" s="1"/>
  <c r="K1197" i="12" s="1"/>
  <c r="AE1197" i="12"/>
  <c r="P1198" i="12" l="1"/>
  <c r="H1197" i="12"/>
  <c r="F1198" i="12" s="1"/>
  <c r="W1198" i="12" l="1"/>
  <c r="X1198" i="12"/>
  <c r="G1198" i="12"/>
  <c r="Q1198" i="12"/>
  <c r="O1198" i="12" s="1"/>
  <c r="N1198" i="12" s="1"/>
  <c r="V1198" i="12" l="1"/>
  <c r="AA1198" i="12"/>
  <c r="AB1198" i="12" s="1"/>
  <c r="Y1198" i="12"/>
  <c r="AC1198" i="12" l="1"/>
  <c r="AD1198" i="12" s="1"/>
  <c r="Z1198" i="12"/>
  <c r="U1198" i="12"/>
  <c r="T1198" i="12" s="1"/>
  <c r="S1198" i="12" s="1"/>
  <c r="AE1198" i="12" l="1"/>
  <c r="M1198" i="12"/>
  <c r="L1198" i="12" s="1"/>
  <c r="K1198" i="12" s="1"/>
  <c r="P1199" i="12" l="1"/>
  <c r="H1198" i="12"/>
  <c r="F1199" i="12" s="1"/>
  <c r="G1199" i="12" l="1"/>
  <c r="W1199" i="12"/>
  <c r="Q1199" i="12"/>
  <c r="O1199" i="12" s="1"/>
  <c r="N1199" i="12" s="1"/>
  <c r="X1199" i="12"/>
  <c r="AA1199" i="12" l="1"/>
  <c r="AB1199" i="12" s="1"/>
  <c r="Y1199" i="12"/>
  <c r="V1199" i="12"/>
  <c r="U1199" i="12" l="1"/>
  <c r="T1199" i="12" s="1"/>
  <c r="Z1199" i="12"/>
  <c r="AC1199" i="12"/>
  <c r="AD1199" i="12" s="1"/>
  <c r="S1199" i="12" l="1"/>
  <c r="M1199" i="12" s="1"/>
  <c r="L1199" i="12" s="1"/>
  <c r="K1199" i="12" s="1"/>
  <c r="AE1199" i="12"/>
  <c r="H1199" i="12" l="1"/>
  <c r="F1200" i="12" s="1"/>
  <c r="P1200" i="12"/>
  <c r="W1200" i="12" l="1"/>
  <c r="X1200" i="12"/>
  <c r="G1200" i="12"/>
  <c r="Q1200" i="12"/>
  <c r="O1200" i="12" s="1"/>
  <c r="N1200" i="12" s="1"/>
  <c r="AA1200" i="12" l="1"/>
  <c r="AB1200" i="12" s="1"/>
  <c r="V1200" i="12"/>
  <c r="Y1200" i="12"/>
  <c r="U1200" i="12" l="1"/>
  <c r="T1200" i="12" s="1"/>
  <c r="Z1200" i="12"/>
  <c r="AC1200" i="12"/>
  <c r="AD1200" i="12" s="1"/>
  <c r="S1200" i="12" l="1"/>
  <c r="M1200" i="12" s="1"/>
  <c r="L1200" i="12" s="1"/>
  <c r="K1200" i="12" s="1"/>
  <c r="AE1200" i="12"/>
  <c r="H1200" i="12" l="1"/>
  <c r="F1201" i="12" s="1"/>
  <c r="P1201" i="12"/>
  <c r="X1201" i="12" l="1"/>
  <c r="W1201" i="12"/>
  <c r="G1201" i="12"/>
  <c r="Q1201" i="12"/>
  <c r="O1201" i="12" s="1"/>
  <c r="N1201" i="12" s="1"/>
  <c r="V1201" i="12" l="1"/>
  <c r="Y1201" i="12"/>
  <c r="AA1201" i="12"/>
  <c r="AB1201" i="12" s="1"/>
  <c r="AC1201" i="12" l="1"/>
  <c r="AD1201" i="12" s="1"/>
  <c r="Z1201" i="12"/>
  <c r="U1201" i="12"/>
  <c r="T1201" i="12" s="1"/>
  <c r="S1201" i="12" s="1"/>
  <c r="AE1201" i="12" l="1"/>
  <c r="M1201" i="12"/>
  <c r="L1201" i="12" s="1"/>
  <c r="K1201" i="12" s="1"/>
  <c r="P1202" i="12" l="1"/>
  <c r="H1201" i="12"/>
  <c r="F1202" i="12" s="1"/>
  <c r="G1202" i="12" l="1"/>
  <c r="X1202" i="12"/>
  <c r="Q1202" i="12"/>
  <c r="O1202" i="12" s="1"/>
  <c r="N1202" i="12" s="1"/>
  <c r="W1202" i="12"/>
  <c r="Y1202" i="12" l="1"/>
  <c r="AA1202" i="12"/>
  <c r="AB1202" i="12" s="1"/>
  <c r="V1202" i="12"/>
  <c r="U1202" i="12" l="1"/>
  <c r="T1202" i="12" s="1"/>
  <c r="Z1202" i="12"/>
  <c r="AC1202" i="12"/>
  <c r="AD1202" i="12" s="1"/>
  <c r="S1202" i="12" l="1"/>
  <c r="M1202" i="12" s="1"/>
  <c r="L1202" i="12" s="1"/>
  <c r="K1202" i="12" s="1"/>
  <c r="AE1202" i="12"/>
  <c r="H1202" i="12" l="1"/>
  <c r="F1203" i="12" s="1"/>
  <c r="P1203" i="12"/>
  <c r="W1203" i="12" l="1"/>
  <c r="G1203" i="12"/>
  <c r="X1203" i="12"/>
  <c r="Q1203" i="12"/>
  <c r="O1203" i="12" s="1"/>
  <c r="N1203" i="12" s="1"/>
  <c r="V1203" i="12" l="1"/>
  <c r="AA1203" i="12"/>
  <c r="AB1203" i="12" s="1"/>
  <c r="Y1203" i="12"/>
  <c r="Z1203" i="12" l="1"/>
  <c r="AC1203" i="12"/>
  <c r="AD1203" i="12" s="1"/>
  <c r="U1203" i="12"/>
  <c r="T1203" i="12" s="1"/>
  <c r="S1203" i="12" s="1"/>
  <c r="AE1203" i="12" l="1"/>
  <c r="M1203" i="12"/>
  <c r="L1203" i="12" s="1"/>
  <c r="K1203" i="12" s="1"/>
  <c r="P1204" i="12" l="1"/>
  <c r="H1203" i="12"/>
  <c r="F1204" i="12" s="1"/>
  <c r="W1204" i="12" l="1"/>
  <c r="G1204" i="12"/>
  <c r="X1204" i="12"/>
  <c r="Q1204" i="12"/>
  <c r="O1204" i="12" s="1"/>
  <c r="N1204" i="12" s="1"/>
  <c r="AA1204" i="12" l="1"/>
  <c r="AB1204" i="12" s="1"/>
  <c r="Y1204" i="12"/>
  <c r="V1204" i="12"/>
  <c r="U1204" i="12" l="1"/>
  <c r="T1204" i="12" s="1"/>
  <c r="AC1204" i="12"/>
  <c r="AD1204" i="12" s="1"/>
  <c r="Z1204" i="12"/>
  <c r="S1204" i="12" l="1"/>
  <c r="M1204" i="12" s="1"/>
  <c r="L1204" i="12" s="1"/>
  <c r="K1204" i="12" s="1"/>
  <c r="AE1204" i="12"/>
  <c r="H1204" i="12" l="1"/>
  <c r="F1205" i="12" s="1"/>
  <c r="P1205" i="12"/>
  <c r="X1205" i="12" l="1"/>
  <c r="W1205" i="12"/>
  <c r="G1205" i="12"/>
  <c r="Q1205" i="12"/>
  <c r="O1205" i="12" s="1"/>
  <c r="N1205" i="12" s="1"/>
  <c r="Y1205" i="12" l="1"/>
  <c r="AA1205" i="12"/>
  <c r="AB1205" i="12" s="1"/>
  <c r="V1205" i="12"/>
  <c r="U1205" i="12" l="1"/>
  <c r="T1205" i="12" s="1"/>
  <c r="AC1205" i="12"/>
  <c r="AD1205" i="12" s="1"/>
  <c r="Z1205" i="12"/>
  <c r="S1205" i="12" l="1"/>
  <c r="M1205" i="12" s="1"/>
  <c r="L1205" i="12" s="1"/>
  <c r="K1205" i="12" s="1"/>
  <c r="AE1205" i="12"/>
  <c r="P1206" i="12" l="1"/>
  <c r="H1205" i="12"/>
  <c r="F1206" i="12" s="1"/>
  <c r="X1206" i="12" l="1"/>
  <c r="G1206" i="12"/>
  <c r="Q1206" i="12"/>
  <c r="O1206" i="12" s="1"/>
  <c r="N1206" i="12" s="1"/>
  <c r="W1206" i="12"/>
  <c r="V1206" i="12" l="1"/>
  <c r="AA1206" i="12"/>
  <c r="AB1206" i="12" s="1"/>
  <c r="Y1206" i="12"/>
  <c r="AC1206" i="12" l="1"/>
  <c r="AD1206" i="12" s="1"/>
  <c r="Z1206" i="12"/>
  <c r="U1206" i="12"/>
  <c r="T1206" i="12" s="1"/>
  <c r="S1206" i="12" l="1"/>
  <c r="M1206" i="12" s="1"/>
  <c r="L1206" i="12" s="1"/>
  <c r="K1206" i="12" s="1"/>
  <c r="AE1206" i="12"/>
  <c r="H1206" i="12" l="1"/>
  <c r="F1207" i="12" s="1"/>
  <c r="P1207" i="12"/>
  <c r="G1207" i="12" l="1"/>
  <c r="W1207" i="12"/>
  <c r="Q1207" i="12"/>
  <c r="O1207" i="12" s="1"/>
  <c r="N1207" i="12" s="1"/>
  <c r="X1207" i="12"/>
  <c r="AA1207" i="12" l="1"/>
  <c r="AB1207" i="12" s="1"/>
  <c r="Y1207" i="12"/>
  <c r="V1207" i="12"/>
  <c r="U1207" i="12" l="1"/>
  <c r="T1207" i="12" s="1"/>
  <c r="Z1207" i="12"/>
  <c r="AC1207" i="12"/>
  <c r="AD1207" i="12" s="1"/>
  <c r="S1207" i="12" l="1"/>
  <c r="M1207" i="12" s="1"/>
  <c r="L1207" i="12" s="1"/>
  <c r="K1207" i="12" s="1"/>
  <c r="AE1207" i="12"/>
  <c r="H1207" i="12" l="1"/>
  <c r="F1208" i="12" s="1"/>
  <c r="P1208" i="12"/>
  <c r="W1208" i="12" l="1"/>
  <c r="X1208" i="12"/>
  <c r="G1208" i="12"/>
  <c r="Q1208" i="12"/>
  <c r="O1208" i="12" s="1"/>
  <c r="N1208" i="12" s="1"/>
  <c r="AA1208" i="12" l="1"/>
  <c r="AB1208" i="12" s="1"/>
  <c r="V1208" i="12"/>
  <c r="Y1208" i="12"/>
  <c r="Z1208" i="12" l="1"/>
  <c r="AC1208" i="12"/>
  <c r="AD1208" i="12" s="1"/>
  <c r="U1208" i="12"/>
  <c r="T1208" i="12" s="1"/>
  <c r="S1208" i="12" s="1"/>
  <c r="AE1208" i="12" l="1"/>
  <c r="M1208" i="12"/>
  <c r="L1208" i="12" s="1"/>
  <c r="K1208" i="12" s="1"/>
  <c r="H1208" i="12" l="1"/>
  <c r="F1209" i="12" s="1"/>
  <c r="P1209" i="12"/>
  <c r="X1209" i="12" l="1"/>
  <c r="W1209" i="12"/>
  <c r="Q1209" i="12"/>
  <c r="O1209" i="12" s="1"/>
  <c r="N1209" i="12" s="1"/>
  <c r="G1209" i="12"/>
  <c r="Y1209" i="12" l="1"/>
  <c r="AA1209" i="12"/>
  <c r="AB1209" i="12" s="1"/>
  <c r="V1209" i="12"/>
  <c r="U1209" i="12" l="1"/>
  <c r="T1209" i="12" s="1"/>
  <c r="AC1209" i="12"/>
  <c r="AD1209" i="12" s="1"/>
  <c r="Z1209" i="12"/>
  <c r="S1209" i="12" l="1"/>
  <c r="M1209" i="12" s="1"/>
  <c r="L1209" i="12" s="1"/>
  <c r="K1209" i="12" s="1"/>
  <c r="AE1209" i="12"/>
  <c r="P1210" i="12" l="1"/>
  <c r="H1209" i="12"/>
  <c r="F1210" i="12" s="1"/>
  <c r="G1210" i="12" l="1"/>
  <c r="X1210" i="12"/>
  <c r="Q1210" i="12"/>
  <c r="O1210" i="12" s="1"/>
  <c r="N1210" i="12" s="1"/>
  <c r="W1210" i="12"/>
  <c r="Y1210" i="12" l="1"/>
  <c r="AA1210" i="12"/>
  <c r="AB1210" i="12" s="1"/>
  <c r="V1210" i="12"/>
  <c r="U1210" i="12" l="1"/>
  <c r="T1210" i="12" s="1"/>
  <c r="Z1210" i="12"/>
  <c r="AC1210" i="12"/>
  <c r="AD1210" i="12" s="1"/>
  <c r="S1210" i="12" l="1"/>
  <c r="M1210" i="12" s="1"/>
  <c r="L1210" i="12" s="1"/>
  <c r="K1210" i="12" s="1"/>
  <c r="AE1210" i="12"/>
  <c r="H1210" i="12" l="1"/>
  <c r="F1211" i="12" s="1"/>
  <c r="P1211" i="12"/>
  <c r="W1211" i="12" l="1"/>
  <c r="G1211" i="12"/>
  <c r="X1211" i="12"/>
  <c r="Q1211" i="12"/>
  <c r="O1211" i="12" s="1"/>
  <c r="N1211" i="12" s="1"/>
  <c r="V1211" i="12" l="1"/>
  <c r="Y1211" i="12"/>
  <c r="AA1211" i="12"/>
  <c r="AB1211" i="12" s="1"/>
  <c r="Z1211" i="12" l="1"/>
  <c r="AC1211" i="12"/>
  <c r="AD1211" i="12" s="1"/>
  <c r="U1211" i="12"/>
  <c r="T1211" i="12" s="1"/>
  <c r="S1211" i="12" s="1"/>
  <c r="AE1211" i="12" l="1"/>
  <c r="M1211" i="12"/>
  <c r="L1211" i="12" s="1"/>
  <c r="K1211" i="12" s="1"/>
  <c r="H1211" i="12" l="1"/>
  <c r="F1212" i="12" s="1"/>
  <c r="P1212" i="12"/>
  <c r="W1212" i="12" l="1"/>
  <c r="G1212" i="12"/>
  <c r="X1212" i="12"/>
  <c r="Q1212" i="12"/>
  <c r="O1212" i="12" s="1"/>
  <c r="N1212" i="12" s="1"/>
  <c r="AA1212" i="12" l="1"/>
  <c r="AB1212" i="12" s="1"/>
  <c r="V1212" i="12"/>
  <c r="Y1212" i="12"/>
  <c r="Z1212" i="12" l="1"/>
  <c r="AC1212" i="12"/>
  <c r="AD1212" i="12" s="1"/>
  <c r="U1212" i="12"/>
  <c r="T1212" i="12" s="1"/>
  <c r="S1212" i="12" s="1"/>
  <c r="AE1212" i="12" l="1"/>
  <c r="M1212" i="12"/>
  <c r="L1212" i="12" s="1"/>
  <c r="K1212" i="12" s="1"/>
  <c r="H1212" i="12" l="1"/>
  <c r="F1213" i="12" s="1"/>
  <c r="P1213" i="12"/>
  <c r="X1213" i="12" l="1"/>
  <c r="W1213" i="12"/>
  <c r="Q1213" i="12"/>
  <c r="O1213" i="12" s="1"/>
  <c r="N1213" i="12" s="1"/>
  <c r="G1213" i="12"/>
  <c r="Y1213" i="12" l="1"/>
  <c r="AA1213" i="12"/>
  <c r="AB1213" i="12" s="1"/>
  <c r="V1213" i="12"/>
  <c r="U1213" i="12" l="1"/>
  <c r="T1213" i="12" s="1"/>
  <c r="Z1213" i="12"/>
  <c r="AC1213" i="12"/>
  <c r="AD1213" i="12" s="1"/>
  <c r="S1213" i="12" l="1"/>
  <c r="M1213" i="12" s="1"/>
  <c r="L1213" i="12" s="1"/>
  <c r="K1213" i="12" s="1"/>
  <c r="AE1213" i="12"/>
  <c r="H1213" i="12" l="1"/>
  <c r="F1214" i="12" s="1"/>
  <c r="P1214" i="12"/>
  <c r="G1214" i="12" l="1"/>
  <c r="W1214" i="12"/>
  <c r="Q1214" i="12"/>
  <c r="O1214" i="12" s="1"/>
  <c r="N1214" i="12" s="1"/>
  <c r="X1214" i="12"/>
  <c r="V1214" i="12" l="1"/>
  <c r="AA1214" i="12"/>
  <c r="AB1214" i="12" s="1"/>
  <c r="Y1214" i="12"/>
  <c r="AC1214" i="12" l="1"/>
  <c r="AD1214" i="12" s="1"/>
  <c r="Z1214" i="12"/>
  <c r="U1214" i="12"/>
  <c r="T1214" i="12" s="1"/>
  <c r="S1214" i="12" s="1"/>
  <c r="AE1214" i="12" l="1"/>
  <c r="M1214" i="12"/>
  <c r="L1214" i="12" s="1"/>
  <c r="K1214" i="12" s="1"/>
  <c r="H1214" i="12" l="1"/>
  <c r="F1215" i="12" s="1"/>
  <c r="P1215" i="12"/>
  <c r="G1215" i="12" l="1"/>
  <c r="Q1215" i="12"/>
  <c r="X1215" i="12"/>
  <c r="W1215" i="12"/>
  <c r="O1215" i="12"/>
  <c r="N1215" i="12" s="1"/>
  <c r="AA1215" i="12" l="1"/>
  <c r="AB1215" i="12" s="1"/>
  <c r="Y1215" i="12"/>
  <c r="V1215" i="12"/>
  <c r="U1215" i="12" l="1"/>
  <c r="T1215" i="12" s="1"/>
  <c r="Z1215" i="12"/>
  <c r="AC1215" i="12"/>
  <c r="AD1215" i="12" s="1"/>
  <c r="S1215" i="12" l="1"/>
  <c r="M1215" i="12" s="1"/>
  <c r="L1215" i="12" s="1"/>
  <c r="K1215" i="12" s="1"/>
  <c r="AE1215" i="12"/>
  <c r="H1215" i="12" l="1"/>
  <c r="F1216" i="12" s="1"/>
  <c r="P1216" i="12"/>
  <c r="W1216" i="12" l="1"/>
  <c r="G1216" i="12"/>
  <c r="Q1216" i="12"/>
  <c r="O1216" i="12" s="1"/>
  <c r="N1216" i="12" s="1"/>
  <c r="X1216" i="12"/>
  <c r="AA1216" i="12" l="1"/>
  <c r="AB1216" i="12" s="1"/>
  <c r="V1216" i="12"/>
  <c r="Y1216" i="12"/>
  <c r="Z1216" i="12" l="1"/>
  <c r="AC1216" i="12"/>
  <c r="AD1216" i="12" s="1"/>
  <c r="U1216" i="12"/>
  <c r="T1216" i="12" s="1"/>
  <c r="S1216" i="12" s="1"/>
  <c r="AE1216" i="12" l="1"/>
  <c r="M1216" i="12"/>
  <c r="L1216" i="12" s="1"/>
  <c r="K1216" i="12" s="1"/>
  <c r="H1216" i="12" l="1"/>
  <c r="F1217" i="12" s="1"/>
  <c r="P1217" i="12"/>
  <c r="X1217" i="12" l="1"/>
  <c r="G1217" i="12"/>
  <c r="W1217" i="12"/>
  <c r="Q1217" i="12"/>
  <c r="O1217" i="12" s="1"/>
  <c r="N1217" i="12" s="1"/>
  <c r="Y1217" i="12" l="1"/>
  <c r="V1217" i="12"/>
  <c r="AA1217" i="12"/>
  <c r="AB1217" i="12" s="1"/>
  <c r="U1217" i="12" l="1"/>
  <c r="T1217" i="12" s="1"/>
  <c r="AC1217" i="12"/>
  <c r="AD1217" i="12" s="1"/>
  <c r="Z1217" i="12"/>
  <c r="S1217" i="12" l="1"/>
  <c r="M1217" i="12" s="1"/>
  <c r="L1217" i="12" s="1"/>
  <c r="K1217" i="12" s="1"/>
  <c r="AE1217" i="12"/>
  <c r="P1218" i="12" l="1"/>
  <c r="H1217" i="12"/>
  <c r="F1218" i="12" s="1"/>
  <c r="G1218" i="12" l="1"/>
  <c r="W1218" i="12"/>
  <c r="X1218" i="12"/>
  <c r="Q1218" i="12"/>
  <c r="O1218" i="12" s="1"/>
  <c r="N1218" i="12" s="1"/>
  <c r="Y1218" i="12" l="1"/>
  <c r="V1218" i="12"/>
  <c r="AA1218" i="12"/>
  <c r="AB1218" i="12" s="1"/>
  <c r="U1218" i="12" l="1"/>
  <c r="T1218" i="12" s="1"/>
  <c r="Z1218" i="12"/>
  <c r="AC1218" i="12"/>
  <c r="AD1218" i="12" s="1"/>
  <c r="S1218" i="12" l="1"/>
  <c r="M1218" i="12" s="1"/>
  <c r="L1218" i="12" s="1"/>
  <c r="K1218" i="12" s="1"/>
  <c r="AE1218" i="12"/>
  <c r="H1218" i="12" l="1"/>
  <c r="F1219" i="12" s="1"/>
  <c r="P1219" i="12"/>
  <c r="W1219" i="12" l="1"/>
  <c r="X1219" i="12"/>
  <c r="Q1219" i="12"/>
  <c r="O1219" i="12" s="1"/>
  <c r="N1219" i="12" s="1"/>
  <c r="G1219" i="12"/>
  <c r="V1219" i="12" l="1"/>
  <c r="AA1219" i="12"/>
  <c r="AB1219" i="12" s="1"/>
  <c r="Y1219" i="12"/>
  <c r="Z1219" i="12" l="1"/>
  <c r="AC1219" i="12"/>
  <c r="AD1219" i="12" s="1"/>
  <c r="U1219" i="12"/>
  <c r="T1219" i="12" s="1"/>
  <c r="S1219" i="12" s="1"/>
  <c r="AE1219" i="12" l="1"/>
  <c r="M1219" i="12"/>
  <c r="L1219" i="12" s="1"/>
  <c r="K1219" i="12" s="1"/>
  <c r="P1220" i="12" l="1"/>
  <c r="H1219" i="12"/>
  <c r="F1220" i="12" s="1"/>
  <c r="W1220" i="12" l="1"/>
  <c r="G1220" i="12"/>
  <c r="X1220" i="12"/>
  <c r="Q1220" i="12"/>
  <c r="O1220" i="12" s="1"/>
  <c r="N1220" i="12" s="1"/>
  <c r="Y1220" i="12" l="1"/>
  <c r="V1220" i="12"/>
  <c r="AA1220" i="12"/>
  <c r="AB1220" i="12" s="1"/>
  <c r="U1220" i="12" l="1"/>
  <c r="T1220" i="12" s="1"/>
  <c r="AC1220" i="12"/>
  <c r="AD1220" i="12" s="1"/>
  <c r="Z1220" i="12"/>
  <c r="S1220" i="12" l="1"/>
  <c r="M1220" i="12" s="1"/>
  <c r="L1220" i="12" s="1"/>
  <c r="K1220" i="12" s="1"/>
  <c r="AE1220" i="12"/>
  <c r="H1220" i="12" l="1"/>
  <c r="F1221" i="12" s="1"/>
  <c r="P1221" i="12"/>
  <c r="W1221" i="12" l="1"/>
  <c r="X1221" i="12"/>
  <c r="Q1221" i="12"/>
  <c r="O1221" i="12" s="1"/>
  <c r="N1221" i="12" s="1"/>
  <c r="G1221" i="12"/>
  <c r="V1221" i="12" l="1"/>
  <c r="AA1221" i="12"/>
  <c r="AB1221" i="12" s="1"/>
  <c r="Y1221" i="12"/>
  <c r="Z1221" i="12" l="1"/>
  <c r="AC1221" i="12"/>
  <c r="AD1221" i="12" s="1"/>
  <c r="U1221" i="12"/>
  <c r="T1221" i="12" s="1"/>
  <c r="S1221" i="12" l="1"/>
  <c r="M1221" i="12" s="1"/>
  <c r="L1221" i="12" s="1"/>
  <c r="K1221" i="12" s="1"/>
  <c r="AE1221" i="12"/>
  <c r="P1222" i="12" l="1"/>
  <c r="H1221" i="12"/>
  <c r="F1222" i="12" s="1"/>
  <c r="X1222" i="12" l="1"/>
  <c r="Q1222" i="12"/>
  <c r="O1222" i="12" s="1"/>
  <c r="N1222" i="12" s="1"/>
  <c r="G1222" i="12"/>
  <c r="W1222" i="12"/>
  <c r="AA1222" i="12" l="1"/>
  <c r="AB1222" i="12" s="1"/>
  <c r="Y1222" i="12"/>
  <c r="V1222" i="12"/>
  <c r="U1222" i="12" l="1"/>
  <c r="T1222" i="12" s="1"/>
  <c r="AC1222" i="12"/>
  <c r="AD1222" i="12" s="1"/>
  <c r="Z1222" i="12"/>
  <c r="S1222" i="12" l="1"/>
  <c r="M1222" i="12" s="1"/>
  <c r="L1222" i="12" s="1"/>
  <c r="K1222" i="12" s="1"/>
  <c r="H1222" i="12" s="1"/>
  <c r="AE1222" i="12"/>
</calcChain>
</file>

<file path=xl/sharedStrings.xml><?xml version="1.0" encoding="utf-8"?>
<sst xmlns="http://schemas.openxmlformats.org/spreadsheetml/2006/main" count="2258" uniqueCount="885">
  <si>
    <t>Diameter</t>
  </si>
  <si>
    <t>CG, Z</t>
  </si>
  <si>
    <t>CG, X</t>
  </si>
  <si>
    <t>CG, Y</t>
  </si>
  <si>
    <t>(Future)</t>
  </si>
  <si>
    <t>inches</t>
  </si>
  <si>
    <t>Ball location</t>
  </si>
  <si>
    <t>Bumper contact</t>
  </si>
  <si>
    <t>X</t>
  </si>
  <si>
    <t>Y</t>
  </si>
  <si>
    <t>Z</t>
  </si>
  <si>
    <t>Robot geometry</t>
  </si>
  <si>
    <t>Ground clearance</t>
  </si>
  <si>
    <t>Height</t>
  </si>
  <si>
    <t>Width</t>
  </si>
  <si>
    <t>Height (Z)</t>
  </si>
  <si>
    <t>Width (X)</t>
  </si>
  <si>
    <t>Depth (Y)</t>
  </si>
  <si>
    <t>Catapult geometry</t>
  </si>
  <si>
    <t>Fulcrum X</t>
  </si>
  <si>
    <t>Fulcrum Y</t>
  </si>
  <si>
    <t>Ball link 1</t>
  </si>
  <si>
    <t>Length</t>
  </si>
  <si>
    <t>Angle</t>
  </si>
  <si>
    <t>Ball link 2</t>
  </si>
  <si>
    <t>Tension link 1</t>
  </si>
  <si>
    <t>Tension link 2</t>
  </si>
  <si>
    <t>Beam width</t>
  </si>
  <si>
    <t>Degrees</t>
  </si>
  <si>
    <t>Ball center point</t>
  </si>
  <si>
    <t>Spring attach point</t>
  </si>
  <si>
    <t>Bumper geometry</t>
  </si>
  <si>
    <t>Robot</t>
  </si>
  <si>
    <t>Bumper</t>
  </si>
  <si>
    <t>Left</t>
  </si>
  <si>
    <t>Right</t>
  </si>
  <si>
    <t>Master angle</t>
  </si>
  <si>
    <t>degrees</t>
  </si>
  <si>
    <t>Ball</t>
  </si>
  <si>
    <t>Contact point</t>
  </si>
  <si>
    <t>CG</t>
  </si>
  <si>
    <t>Ball Contact position</t>
  </si>
  <si>
    <t>(future)</t>
  </si>
  <si>
    <t>At shooter location</t>
  </si>
  <si>
    <t>Ball at contact</t>
  </si>
  <si>
    <t>Resting on bumper</t>
  </si>
  <si>
    <t>Stored location</t>
  </si>
  <si>
    <t>Test condition</t>
  </si>
  <si>
    <t>Top corner of bumper</t>
  </si>
  <si>
    <t>Top corner of frame</t>
  </si>
  <si>
    <t>On catapult</t>
  </si>
  <si>
    <t>Capture mechanism</t>
  </si>
  <si>
    <t>Arm length</t>
  </si>
  <si>
    <t>Arm width</t>
  </si>
  <si>
    <t>Base attachment offset</t>
  </si>
  <si>
    <t>Wheel shaft offset</t>
  </si>
  <si>
    <t>Capture angle</t>
  </si>
  <si>
    <t>Capture wheel</t>
  </si>
  <si>
    <t>Capture arm</t>
  </si>
  <si>
    <t>Minimum in X</t>
  </si>
  <si>
    <t>Arm</t>
  </si>
  <si>
    <t>Wheel</t>
  </si>
  <si>
    <t>Overall</t>
  </si>
  <si>
    <t>Capture arm extent</t>
  </si>
  <si>
    <t>Spring</t>
  </si>
  <si>
    <t>Base attach X</t>
  </si>
  <si>
    <t>Base attach Z</t>
  </si>
  <si>
    <t>Base</t>
  </si>
  <si>
    <t>End</t>
  </si>
  <si>
    <t>Spring length</t>
  </si>
  <si>
    <t>O.D.</t>
  </si>
  <si>
    <t>Wire Dia</t>
  </si>
  <si>
    <t>Ext Length</t>
  </si>
  <si>
    <t>F Min</t>
  </si>
  <si>
    <t>F Max</t>
  </si>
  <si>
    <t>Ks</t>
  </si>
  <si>
    <t>Qty</t>
  </si>
  <si>
    <t>Price</t>
  </si>
  <si>
    <t>Rated L</t>
  </si>
  <si>
    <t>Min L</t>
  </si>
  <si>
    <t>3932K15</t>
  </si>
  <si>
    <t>3932K16</t>
  </si>
  <si>
    <t>3932K26</t>
  </si>
  <si>
    <t>3932K27</t>
  </si>
  <si>
    <t>3932K28</t>
  </si>
  <si>
    <t>3932K31</t>
  </si>
  <si>
    <t>3932K33</t>
  </si>
  <si>
    <t>3932K34</t>
  </si>
  <si>
    <t>3932K35</t>
  </si>
  <si>
    <t>3932K41</t>
  </si>
  <si>
    <t>3932K42</t>
  </si>
  <si>
    <t>3932K47</t>
  </si>
  <si>
    <t>3932K52</t>
  </si>
  <si>
    <t>3932K53</t>
  </si>
  <si>
    <t>3932K54</t>
  </si>
  <si>
    <t>3932K55</t>
  </si>
  <si>
    <t>3932K59</t>
  </si>
  <si>
    <t>3932K62</t>
  </si>
  <si>
    <t>94135K28</t>
  </si>
  <si>
    <t>94135K29</t>
  </si>
  <si>
    <t>94135K31</t>
  </si>
  <si>
    <t>94135K36</t>
  </si>
  <si>
    <t>94135K37</t>
  </si>
  <si>
    <t>94135K43</t>
  </si>
  <si>
    <t>94135K44</t>
  </si>
  <si>
    <t>94135K59</t>
  </si>
  <si>
    <t>94135K61</t>
  </si>
  <si>
    <t>Selection</t>
  </si>
  <si>
    <t>Quantity</t>
  </si>
  <si>
    <t>Spring constant</t>
  </si>
  <si>
    <t>Spring force</t>
  </si>
  <si>
    <t>Initial length</t>
  </si>
  <si>
    <t>g/cm^2</t>
  </si>
  <si>
    <t>h</t>
  </si>
  <si>
    <t>Alluminum</t>
  </si>
  <si>
    <t>d</t>
  </si>
  <si>
    <t>Steel</t>
  </si>
  <si>
    <t>cm^2</t>
  </si>
  <si>
    <t>length</t>
  </si>
  <si>
    <t>cm</t>
  </si>
  <si>
    <t>mass</t>
  </si>
  <si>
    <t>g</t>
  </si>
  <si>
    <t>pounds</t>
  </si>
  <si>
    <t>inertia</t>
  </si>
  <si>
    <t>g-cm^2</t>
  </si>
  <si>
    <t>radius to cr</t>
  </si>
  <si>
    <t>P.A.T</t>
  </si>
  <si>
    <t>Inertia at cr</t>
  </si>
  <si>
    <t>kg-m^2</t>
  </si>
  <si>
    <t>kg</t>
  </si>
  <si>
    <t>diameter</t>
  </si>
  <si>
    <t>radius</t>
  </si>
  <si>
    <t>g=cm^2</t>
  </si>
  <si>
    <t>Material selection</t>
  </si>
  <si>
    <t>Weight</t>
  </si>
  <si>
    <t>Pounds</t>
  </si>
  <si>
    <t>Spring attach to spring anchor</t>
  </si>
  <si>
    <t>Spring attach to fulcrum</t>
  </si>
  <si>
    <t>Time</t>
  </si>
  <si>
    <t>Theta</t>
  </si>
  <si>
    <t>velocity</t>
  </si>
  <si>
    <t>accel</t>
  </si>
  <si>
    <t>torque</t>
  </si>
  <si>
    <t>Force</t>
  </si>
  <si>
    <t>extension</t>
  </si>
  <si>
    <t>spring location</t>
  </si>
  <si>
    <t>Alpha</t>
  </si>
  <si>
    <t>Beta</t>
  </si>
  <si>
    <t>Delta</t>
  </si>
  <si>
    <t>Vball</t>
  </si>
  <si>
    <t>Fspring</t>
  </si>
  <si>
    <t>sec</t>
  </si>
  <si>
    <t>rad</t>
  </si>
  <si>
    <t>deg</t>
  </si>
  <si>
    <t>rad/sec</t>
  </si>
  <si>
    <t>rad/sec^2</t>
  </si>
  <si>
    <t>Nm</t>
  </si>
  <si>
    <t>N</t>
  </si>
  <si>
    <t>m</t>
  </si>
  <si>
    <t>in</t>
  </si>
  <si>
    <t>Ball states</t>
  </si>
  <si>
    <t>Catapult states</t>
  </si>
  <si>
    <t>Initial position</t>
  </si>
  <si>
    <t>Max extent</t>
  </si>
  <si>
    <t>Final position</t>
  </si>
  <si>
    <t>User</t>
  </si>
  <si>
    <t>Armed</t>
  </si>
  <si>
    <t>Released</t>
  </si>
  <si>
    <t>m/sec</t>
  </si>
  <si>
    <t>Warm</t>
  </si>
  <si>
    <t>Qarm</t>
  </si>
  <si>
    <t>Unit force</t>
  </si>
  <si>
    <t>Extension</t>
  </si>
  <si>
    <t>Type</t>
  </si>
  <si>
    <t>ratio</t>
  </si>
  <si>
    <t>peak torque (at output)</t>
  </si>
  <si>
    <t>viscous friction (at output)</t>
  </si>
  <si>
    <t>Inertia</t>
  </si>
  <si>
    <t>Gears</t>
  </si>
  <si>
    <t>(kg-m^2)</t>
  </si>
  <si>
    <t>Input</t>
  </si>
  <si>
    <t>Idler in</t>
  </si>
  <si>
    <t>Idler out</t>
  </si>
  <si>
    <t>Output</t>
  </si>
  <si>
    <t>{Note 1}</t>
  </si>
  <si>
    <t>CIMple</t>
  </si>
  <si>
    <t>:1</t>
  </si>
  <si>
    <t>12 tooth CIM gear</t>
  </si>
  <si>
    <t>56 tooth output gear</t>
  </si>
  <si>
    <t>Direct</t>
  </si>
  <si>
    <t>SuperHigh0</t>
  </si>
  <si>
    <t>SuperHigh1</t>
  </si>
  <si>
    <t>SuperHigh2</t>
  </si>
  <si>
    <t>SuperHigh3</t>
  </si>
  <si>
    <t>SuperLow0</t>
  </si>
  <si>
    <t>SuperLow1</t>
  </si>
  <si>
    <t>SuperLow2</t>
  </si>
  <si>
    <t>SuperLow3</t>
  </si>
  <si>
    <t>Toughbox0</t>
  </si>
  <si>
    <t>14 tooth CIM gear</t>
  </si>
  <si>
    <t>50 tooth output gear</t>
  </si>
  <si>
    <t>14 tooth cluster gear</t>
  </si>
  <si>
    <t>Toughbox1</t>
  </si>
  <si>
    <t>Toughbox2</t>
  </si>
  <si>
    <t>16 tooth cluster gear</t>
  </si>
  <si>
    <t>48 tooth output gear</t>
  </si>
  <si>
    <t>Toughbox3</t>
  </si>
  <si>
    <t>Toughbox4</t>
  </si>
  <si>
    <t>19 tooth cluster gear</t>
  </si>
  <si>
    <t>45 tooth output gear</t>
  </si>
  <si>
    <t>Toughbox5</t>
  </si>
  <si>
    <t>Toughbox6</t>
  </si>
  <si>
    <t>24 tooth cluster gear</t>
  </si>
  <si>
    <t>40 tooth output gear</t>
  </si>
  <si>
    <t>Toughbox7</t>
  </si>
  <si>
    <t>ToughboxNano0</t>
  </si>
  <si>
    <t>ToughboxNano1</t>
  </si>
  <si>
    <t>ToughboxNano2</t>
  </si>
  <si>
    <t>ToughboxNano3</t>
  </si>
  <si>
    <t>VersaPlan_10</t>
  </si>
  <si>
    <t>VersaPlan_100</t>
  </si>
  <si>
    <t>VersaPlan_3</t>
  </si>
  <si>
    <t>VersaPlan_4</t>
  </si>
  <si>
    <t>VersaPlan_5</t>
  </si>
  <si>
    <t>Note 1</t>
  </si>
  <si>
    <t>This inertia is reflected to the input side of the gearbox; i.e. the motor shaft side!</t>
  </si>
  <si>
    <r>
      <t>10:1</t>
    </r>
    <r>
      <rPr>
        <sz val="11"/>
        <color indexed="63"/>
        <rFont val="Inherit"/>
      </rPr>
      <t xml:space="preserve"> 0.62 lbs</t>
    </r>
  </si>
  <si>
    <r>
      <t>3:1</t>
    </r>
    <r>
      <rPr>
        <sz val="11"/>
        <color indexed="63"/>
        <rFont val="Inherit"/>
      </rPr>
      <t xml:space="preserve"> 0.59 lbs</t>
    </r>
  </si>
  <si>
    <r>
      <t>4:1</t>
    </r>
    <r>
      <rPr>
        <sz val="11"/>
        <color indexed="63"/>
        <rFont val="Inherit"/>
      </rPr>
      <t xml:space="preserve"> 0.59 lbs</t>
    </r>
  </si>
  <si>
    <r>
      <t>5:1</t>
    </r>
    <r>
      <rPr>
        <sz val="11"/>
        <color indexed="63"/>
        <rFont val="Inherit"/>
      </rPr>
      <t xml:space="preserve"> 0.62 lbs</t>
    </r>
  </si>
  <si>
    <r>
      <t>100:1</t>
    </r>
    <r>
      <rPr>
        <sz val="11"/>
        <color indexed="63"/>
        <rFont val="Inherit"/>
      </rPr>
      <t xml:space="preserve"> 0.81 lbs</t>
    </r>
  </si>
  <si>
    <t>OD</t>
  </si>
  <si>
    <t>ID</t>
  </si>
  <si>
    <t>(inch)</t>
  </si>
  <si>
    <t>(Inch)</t>
  </si>
  <si>
    <t>(pounds)</t>
  </si>
  <si>
    <t>(kg)</t>
  </si>
  <si>
    <t>64 tooth output gear</t>
  </si>
  <si>
    <t>72 tooth output gear</t>
  </si>
  <si>
    <t>80 tooth output gear</t>
  </si>
  <si>
    <t>35 tooth output gear</t>
  </si>
  <si>
    <t>28 tooth output gear</t>
  </si>
  <si>
    <t>28 tooth cluster gear</t>
  </si>
  <si>
    <t>35 tooth cluster gear</t>
  </si>
  <si>
    <t>45 tooth cluster gear</t>
  </si>
  <si>
    <t>48 tooth cluster gear</t>
  </si>
  <si>
    <t>17 tooth gear</t>
  </si>
  <si>
    <t>20 tooth gear</t>
  </si>
  <si>
    <t>Legal 2013 motors</t>
  </si>
  <si>
    <t>Allowable Qty</t>
  </si>
  <si>
    <t>Intended Voltage</t>
  </si>
  <si>
    <t>Stall Torque</t>
  </si>
  <si>
    <t>Stall current</t>
  </si>
  <si>
    <t>Armature Resistance</t>
  </si>
  <si>
    <t>Torque Constant</t>
  </si>
  <si>
    <t>No-Load speed</t>
  </si>
  <si>
    <t>No load current</t>
  </si>
  <si>
    <t>Effective Voltage</t>
  </si>
  <si>
    <t>Back EMF Constant</t>
  </si>
  <si>
    <t>Rotor inertia</t>
  </si>
  <si>
    <t>Comments</t>
  </si>
  <si>
    <t>Reference</t>
  </si>
  <si>
    <t>Name</t>
  </si>
  <si>
    <t>Part No.</t>
  </si>
  <si>
    <t>Ra</t>
  </si>
  <si>
    <t>Km</t>
  </si>
  <si>
    <t>Ke</t>
  </si>
  <si>
    <t>Jm</t>
  </si>
  <si>
    <t>Volts</t>
  </si>
  <si>
    <t>Ft-Lbf</t>
  </si>
  <si>
    <t>In-Lbf</t>
  </si>
  <si>
    <t>Oz-in</t>
  </si>
  <si>
    <t>Amps</t>
  </si>
  <si>
    <t>Ohms</t>
  </si>
  <si>
    <t>Nm/Amp</t>
  </si>
  <si>
    <t>rpm</t>
  </si>
  <si>
    <t>Volt-sec/rad</t>
  </si>
  <si>
    <t>Lb</t>
  </si>
  <si>
    <t>oz</t>
  </si>
  <si>
    <t>Inch</t>
  </si>
  <si>
    <t>AndyMark 9015</t>
  </si>
  <si>
    <t>am-0912</t>
  </si>
  <si>
    <t>http://www.andymark.com/product-p/am-0912.htm</t>
  </si>
  <si>
    <t>AndyMark PG1</t>
  </si>
  <si>
    <t>am-2161</t>
  </si>
  <si>
    <t>Includes 71:1 gear reduction</t>
  </si>
  <si>
    <t>http://www.andymark.com/RS775-p/am-2161.htm</t>
  </si>
  <si>
    <t>AndyMark PG2</t>
  </si>
  <si>
    <t>am-2194</t>
  </si>
  <si>
    <t>Includes 26.9:1 gear reduction</t>
  </si>
  <si>
    <t>http://www.andymark.com/RS775-p/am-2194.htm</t>
  </si>
  <si>
    <t>BAGmotor</t>
  </si>
  <si>
    <t>217-3371</t>
  </si>
  <si>
    <t>http://www.vexrobotics.com/vexpro/motor-controllers/217-3351.html</t>
  </si>
  <si>
    <t>Banebots RS390</t>
  </si>
  <si>
    <t>M3-RS390-12</t>
  </si>
  <si>
    <t>http://banebots.com/pc/MOTOR-BRUSH/M3-RS390-12</t>
  </si>
  <si>
    <t>Banebots RS395</t>
  </si>
  <si>
    <t>M3-RS395-12</t>
  </si>
  <si>
    <t>http://banebots.com/pc/MOTOR-BRUSH/M3-RS395-12</t>
  </si>
  <si>
    <t>Banebots RS540</t>
  </si>
  <si>
    <t>M5-RS540-12</t>
  </si>
  <si>
    <t>http://banebots.com/pc/MOTOR-BRUSH/M5-RS540-12</t>
  </si>
  <si>
    <t>Banebots RS545</t>
  </si>
  <si>
    <t>M5-RS545-12</t>
  </si>
  <si>
    <t>http://banebots.com/pc/MOTOR-BRUSH/M5-RS545-12</t>
  </si>
  <si>
    <t>Banebots RS550</t>
  </si>
  <si>
    <t>M5-RS550-12</t>
  </si>
  <si>
    <t>http://banebots.com/pc/MOTOR-BRUSH/M5-RS550-12</t>
  </si>
  <si>
    <t>Banebots RS550B</t>
  </si>
  <si>
    <t>M5-RS550-12-B</t>
  </si>
  <si>
    <t>http://banebots.com/pc/MOTOR-BRUSH/M5-RS550-12-B</t>
  </si>
  <si>
    <t>Banebots RS775-12</t>
  </si>
  <si>
    <t>M7-RS775-12</t>
  </si>
  <si>
    <t>http://banebots.com/pc/MOTOR-BRUSH/M7-RS775-12</t>
  </si>
  <si>
    <t>Banebots RS775-18</t>
  </si>
  <si>
    <t>M7-RS775-18</t>
  </si>
  <si>
    <t>http://banebots.com/pc/MOTOR-BRUSH/M7-RS775-18</t>
  </si>
  <si>
    <t>CIM</t>
  </si>
  <si>
    <t>am-0255</t>
  </si>
  <si>
    <t>http://www.andymark.com/CIM-motor-FIRST-p/am-0255.htm</t>
  </si>
  <si>
    <t>Denso Throttle</t>
  </si>
  <si>
    <t>AE235100-0160</t>
  </si>
  <si>
    <t>http://www.usfirst.org/sites/default/files/MotorInfo4.1.pdf</t>
  </si>
  <si>
    <t>MiniCIM</t>
  </si>
  <si>
    <t>217-3351</t>
  </si>
  <si>
    <t>http://www.vexrobotics.com/vexpro/motor-controllers/217-3371.html</t>
  </si>
  <si>
    <t>Snowblower motor</t>
  </si>
  <si>
    <t>am-2235</t>
  </si>
  <si>
    <t>Includes TBD gear reduction</t>
  </si>
  <si>
    <t>http://www.andymark.com/product-p/am-2235.htm</t>
  </si>
  <si>
    <t>Window motor left</t>
  </si>
  <si>
    <t>262100-3030</t>
  </si>
  <si>
    <t>Window motor right</t>
  </si>
  <si>
    <t>262100-3040</t>
  </si>
  <si>
    <t>15 Tooth Hex bore gear</t>
  </si>
  <si>
    <t>Reloader</t>
  </si>
  <si>
    <t>Motor</t>
  </si>
  <si>
    <t>Ratio</t>
  </si>
  <si>
    <t>Voltage</t>
  </si>
  <si>
    <t>Voltages</t>
  </si>
  <si>
    <t>Battery</t>
  </si>
  <si>
    <t>Drive drop</t>
  </si>
  <si>
    <t>BackEMF</t>
  </si>
  <si>
    <t>Drive</t>
  </si>
  <si>
    <t>Current</t>
  </si>
  <si>
    <t>Etorque</t>
  </si>
  <si>
    <t>Ntorque</t>
  </si>
  <si>
    <t>rate</t>
  </si>
  <si>
    <t>rad_sec</t>
  </si>
  <si>
    <t>inches to front</t>
  </si>
  <si>
    <t>along arm</t>
  </si>
  <si>
    <t>below arm</t>
  </si>
  <si>
    <t>radians</t>
  </si>
  <si>
    <t>Spring C/L</t>
  </si>
  <si>
    <t>Fulcrum Z</t>
  </si>
  <si>
    <t>Center of ball</t>
  </si>
  <si>
    <t>Radius</t>
  </si>
  <si>
    <t>Capture wheel data</t>
  </si>
  <si>
    <t>Div</t>
  </si>
  <si>
    <t>V</t>
  </si>
  <si>
    <t>A</t>
  </si>
  <si>
    <t>Va</t>
  </si>
  <si>
    <t>Ia</t>
  </si>
  <si>
    <t>Continuous</t>
  </si>
  <si>
    <t>Peak</t>
  </si>
  <si>
    <t>V/div</t>
  </si>
  <si>
    <t>Rsense</t>
  </si>
  <si>
    <t>Torque</t>
  </si>
  <si>
    <t>Shaft</t>
  </si>
  <si>
    <t>rade/sec</t>
  </si>
  <si>
    <t>Transient</t>
  </si>
  <si>
    <t>Offset</t>
  </si>
  <si>
    <t>Absolute</t>
  </si>
  <si>
    <t>Part number</t>
  </si>
  <si>
    <t>Bore</t>
  </si>
  <si>
    <t>Stroke</t>
  </si>
  <si>
    <t>Mounting</t>
  </si>
  <si>
    <t>Retraction</t>
  </si>
  <si>
    <t>http://www.bimba.com/Global/Library/Catalogs/Bimba%20Catalogs/FL_OriginalLine.pdf#page=3</t>
  </si>
  <si>
    <t>040.5-DP</t>
  </si>
  <si>
    <t>DP</t>
  </si>
  <si>
    <t>041.5-DP</t>
  </si>
  <si>
    <t>0410-DP</t>
  </si>
  <si>
    <t>0412-DP</t>
  </si>
  <si>
    <t>041-DP</t>
  </si>
  <si>
    <t>042.5-DP</t>
  </si>
  <si>
    <t>042-DP</t>
  </si>
  <si>
    <t>044-DP</t>
  </si>
  <si>
    <t>046-DP</t>
  </si>
  <si>
    <t>048-DP</t>
  </si>
  <si>
    <t>090.5-DP</t>
  </si>
  <si>
    <t>091.5-DP</t>
  </si>
  <si>
    <t>0910-DP</t>
  </si>
  <si>
    <t>0912-DP</t>
  </si>
  <si>
    <t>091-DP</t>
  </si>
  <si>
    <t>092.5-DP</t>
  </si>
  <si>
    <t>092-DP</t>
  </si>
  <si>
    <t>094-DP</t>
  </si>
  <si>
    <t>096-DP</t>
  </si>
  <si>
    <t>098-DP</t>
  </si>
  <si>
    <t>170.5-DP</t>
  </si>
  <si>
    <t>171.5-DP</t>
  </si>
  <si>
    <t>1710-DP</t>
  </si>
  <si>
    <t>1712-DP</t>
  </si>
  <si>
    <t>171-DP</t>
  </si>
  <si>
    <t>172.5-DP</t>
  </si>
  <si>
    <t>172-DP</t>
  </si>
  <si>
    <t>174-DP</t>
  </si>
  <si>
    <t>176-DP</t>
  </si>
  <si>
    <t>178-DP</t>
  </si>
  <si>
    <t>310.5-DXP</t>
  </si>
  <si>
    <t>DXP</t>
  </si>
  <si>
    <t>311.5-DXP</t>
  </si>
  <si>
    <t>3110-DXP</t>
  </si>
  <si>
    <t>3112-DXP</t>
  </si>
  <si>
    <t>3118-DXP</t>
  </si>
  <si>
    <t>311-DXP</t>
  </si>
  <si>
    <t>312.5-DXP</t>
  </si>
  <si>
    <t>3120-DXP</t>
  </si>
  <si>
    <t>3124-DXP</t>
  </si>
  <si>
    <t>312-DXP</t>
  </si>
  <si>
    <t>3132-DXP</t>
  </si>
  <si>
    <t>3136-DXP</t>
  </si>
  <si>
    <t>314-DXP</t>
  </si>
  <si>
    <t>316-DXP</t>
  </si>
  <si>
    <t>318-DXP</t>
  </si>
  <si>
    <t>Capture Arm actuation</t>
  </si>
  <si>
    <t>Cylinder Selection</t>
  </si>
  <si>
    <t>Pressure</t>
  </si>
  <si>
    <t>psi</t>
  </si>
  <si>
    <t>Cylinder selection</t>
  </si>
  <si>
    <t>Operating pressure</t>
  </si>
  <si>
    <t>Min length</t>
  </si>
  <si>
    <t>Base mount</t>
  </si>
  <si>
    <t>End mount</t>
  </si>
  <si>
    <t>Extending factor</t>
  </si>
  <si>
    <t>Retracting factor</t>
  </si>
  <si>
    <t xml:space="preserve">Minimum length </t>
  </si>
  <si>
    <t xml:space="preserve">Maximum length </t>
  </si>
  <si>
    <t>Extension force</t>
  </si>
  <si>
    <t>Retraction force</t>
  </si>
  <si>
    <t>Base mounting</t>
  </si>
  <si>
    <t>Attachment angle</t>
  </si>
  <si>
    <t>Attachment radius</t>
  </si>
  <si>
    <t>Velocity</t>
  </si>
  <si>
    <t>Acceleration</t>
  </si>
  <si>
    <t>Net</t>
  </si>
  <si>
    <t>Gravity</t>
  </si>
  <si>
    <t>Actuator</t>
  </si>
  <si>
    <t>Attach,X</t>
  </si>
  <si>
    <t>Attach,Z</t>
  </si>
  <si>
    <t>Item</t>
  </si>
  <si>
    <t>Capture shaft wheel</t>
  </si>
  <si>
    <t>T40P-244BO-HS4</t>
  </si>
  <si>
    <t>Capture shaft</t>
  </si>
  <si>
    <t>Capture shaft sprocket</t>
  </si>
  <si>
    <t>AM-749</t>
  </si>
  <si>
    <t>Capture shaft chain</t>
  </si>
  <si>
    <t>Inertia of a rod, not of chain!</t>
  </si>
  <si>
    <t>Drive shaft sprocket</t>
  </si>
  <si>
    <t>Drive shaft gearbox</t>
  </si>
  <si>
    <t>These are all estimated numbers</t>
  </si>
  <si>
    <t>Drive shaft motor</t>
  </si>
  <si>
    <t>Arm structure</t>
  </si>
  <si>
    <t>Hex shaft</t>
  </si>
  <si>
    <t>Supplier</t>
  </si>
  <si>
    <t>Material</t>
  </si>
  <si>
    <t>weight</t>
  </si>
  <si>
    <t>Mass</t>
  </si>
  <si>
    <t>feet</t>
  </si>
  <si>
    <t>Grainger</t>
  </si>
  <si>
    <t>2HJN1</t>
  </si>
  <si>
    <t>Andy-Mark</t>
  </si>
  <si>
    <t>AM-2291</t>
  </si>
  <si>
    <t>Selected shaft</t>
  </si>
  <si>
    <t>I_shaft</t>
  </si>
  <si>
    <t>Sprocket</t>
  </si>
  <si>
    <t>Teeth</t>
  </si>
  <si>
    <t>Wsprocket</t>
  </si>
  <si>
    <t>Woverall</t>
  </si>
  <si>
    <t>AM-646</t>
  </si>
  <si>
    <t>Banebot wheels</t>
  </si>
  <si>
    <t>Part No</t>
  </si>
  <si>
    <t>Tread</t>
  </si>
  <si>
    <t>(inches)</t>
  </si>
  <si>
    <t>(g)</t>
  </si>
  <si>
    <t>T40P-243BG-HS4</t>
  </si>
  <si>
    <t>1/2" Hex</t>
  </si>
  <si>
    <t>Soft</t>
  </si>
  <si>
    <t>Medium</t>
  </si>
  <si>
    <t>T40P-245BA-HS4</t>
  </si>
  <si>
    <t>Hard</t>
  </si>
  <si>
    <t>T80P-293BG-HS4</t>
  </si>
  <si>
    <t>T80P-293BO-HS4</t>
  </si>
  <si>
    <t>T80P-295BA-HS4</t>
  </si>
  <si>
    <t>T80P-393BG-HS4</t>
  </si>
  <si>
    <t>T80P-394BO-HS5</t>
  </si>
  <si>
    <t>T80P-395BA-HS6</t>
  </si>
  <si>
    <t>T80P-493BG-HS4</t>
  </si>
  <si>
    <t>T80P-494BO-HS5</t>
  </si>
  <si>
    <t>T80P-495BA-HS6</t>
  </si>
  <si>
    <t>Reference:</t>
  </si>
  <si>
    <t>http://banebots.com/c/WHB-WM-HS4</t>
  </si>
  <si>
    <t>Stop</t>
  </si>
  <si>
    <t>Arm extension time</t>
  </si>
  <si>
    <t>Arm retraction time</t>
  </si>
  <si>
    <t>Shaft separation</t>
  </si>
  <si>
    <t>AM-0367</t>
  </si>
  <si>
    <t>#35 Roller chain</t>
  </si>
  <si>
    <t>Structure length</t>
  </si>
  <si>
    <t>Shaft offset</t>
  </si>
  <si>
    <t>Selected sprocket</t>
  </si>
  <si>
    <t>Avg OD</t>
  </si>
  <si>
    <t>Sprocket circumference</t>
  </si>
  <si>
    <t>Chain length</t>
  </si>
  <si>
    <t>Selected chain</t>
  </si>
  <si>
    <t>Chain mass</t>
  </si>
  <si>
    <t>Reference chain length</t>
  </si>
  <si>
    <t>Predicted chaing weight</t>
  </si>
  <si>
    <t>Thickness</t>
  </si>
  <si>
    <t>Density</t>
  </si>
  <si>
    <t>g/cm^3</t>
  </si>
  <si>
    <t>cm^3</t>
  </si>
  <si>
    <t>These items are no longer used</t>
  </si>
  <si>
    <t xml:space="preserve"> </t>
  </si>
  <si>
    <t>Verticle</t>
  </si>
  <si>
    <t>Lateral</t>
  </si>
  <si>
    <t>Face</t>
  </si>
  <si>
    <t>Volume</t>
  </si>
  <si>
    <t>inches^3</t>
  </si>
  <si>
    <t>I</t>
  </si>
  <si>
    <t>Side</t>
  </si>
  <si>
    <t>Itotal</t>
  </si>
  <si>
    <t>PAT</t>
  </si>
  <si>
    <t>Iside</t>
  </si>
  <si>
    <t>Ifulcrum</t>
  </si>
  <si>
    <t>Mtotal</t>
  </si>
  <si>
    <t>Cross support</t>
  </si>
  <si>
    <t>Custom C Channel</t>
  </si>
  <si>
    <t>kg-m</t>
  </si>
  <si>
    <t>Totals</t>
  </si>
  <si>
    <t>Moment</t>
  </si>
  <si>
    <t>http://www.livephysics.com/physical-constants/mechanics-pc/moment-inertia-uniform-objects/</t>
  </si>
  <si>
    <t>Catapult shaft pulley</t>
  </si>
  <si>
    <t>SuperShifter shaft pulley</t>
  </si>
  <si>
    <t>SuperShifter output torque</t>
  </si>
  <si>
    <t>SupperShifter gear ratio</t>
  </si>
  <si>
    <t>SuperShifter input torque</t>
  </si>
  <si>
    <t>Required torque per CIM</t>
  </si>
  <si>
    <t>Torque constant</t>
  </si>
  <si>
    <t>Nm/A</t>
  </si>
  <si>
    <t>Required CIM current</t>
  </si>
  <si>
    <t>Capture Shaft puuley OD</t>
  </si>
  <si>
    <t>Spool OD</t>
  </si>
  <si>
    <t xml:space="preserve"> Spool shaft torque</t>
  </si>
  <si>
    <t>Capture arm cylinder</t>
  </si>
  <si>
    <t>Catapult latch cylinder</t>
  </si>
  <si>
    <t>SooperShifter cylinder</t>
  </si>
  <si>
    <t>Start of autonomous</t>
  </si>
  <si>
    <t>Drive to shooting location</t>
  </si>
  <si>
    <t>Shoot ball</t>
  </si>
  <si>
    <t>Shift into drive</t>
  </si>
  <si>
    <t>Deploy capture arm</t>
  </si>
  <si>
    <t>Release shooter</t>
  </si>
  <si>
    <t>Re-load catapult</t>
  </si>
  <si>
    <t>Shift into neutral</t>
  </si>
  <si>
    <t>End of autonomous</t>
  </si>
  <si>
    <t>Air tank</t>
  </si>
  <si>
    <t>Initial pressure</t>
  </si>
  <si>
    <t>Regulated pressure</t>
  </si>
  <si>
    <t>Retract capture arm</t>
  </si>
  <si>
    <t>Start of teleoperation</t>
  </si>
  <si>
    <t>Drive to ball pickup</t>
  </si>
  <si>
    <t>Load ball</t>
  </si>
  <si>
    <t>Drive to truss</t>
  </si>
  <si>
    <t>Drive to ball</t>
  </si>
  <si>
    <t>Hose length</t>
  </si>
  <si>
    <t/>
  </si>
  <si>
    <t>Inches</t>
  </si>
  <si>
    <t>in^3</t>
  </si>
  <si>
    <t>AM-0845</t>
  </si>
  <si>
    <t>SS</t>
  </si>
  <si>
    <t>http://www.andymark.com/product-p/am-0845.htm</t>
  </si>
  <si>
    <t>AM-2478</t>
  </si>
  <si>
    <t>PolyProp</t>
  </si>
  <si>
    <t>http://www.andymark.com/product-p/am-2478.htm</t>
  </si>
  <si>
    <t>AM-2479</t>
  </si>
  <si>
    <t>http://www.andymark.com/product-p/am-2479.htm</t>
  </si>
  <si>
    <t>AM-2481</t>
  </si>
  <si>
    <t>http://www.andymark.com/product-p/am-2481.htm</t>
  </si>
  <si>
    <t>AM-2483</t>
  </si>
  <si>
    <t>http://www.andymark.com/product-p/am-2483.htm</t>
  </si>
  <si>
    <t>m^3</t>
  </si>
  <si>
    <t>Capture</t>
  </si>
  <si>
    <t>Shoot</t>
  </si>
  <si>
    <t>Shift</t>
  </si>
  <si>
    <t>psig</t>
  </si>
  <si>
    <t>psia</t>
  </si>
  <si>
    <t>moles</t>
  </si>
  <si>
    <t>moles1</t>
  </si>
  <si>
    <t>moles2</t>
  </si>
  <si>
    <t>moles3</t>
  </si>
  <si>
    <t>Get Ball #2</t>
  </si>
  <si>
    <t>Get ball #1</t>
  </si>
  <si>
    <t>Get Ball #3</t>
  </si>
  <si>
    <t>Get Ball #4</t>
  </si>
  <si>
    <t>Get Ball #5</t>
  </si>
  <si>
    <t>:2</t>
  </si>
  <si>
    <t>:3</t>
  </si>
  <si>
    <t>:4</t>
  </si>
  <si>
    <t>VersaPlan_7</t>
  </si>
  <si>
    <t>VersaPlan_9</t>
  </si>
  <si>
    <t>x1</t>
  </si>
  <si>
    <t>Simulation time step</t>
  </si>
  <si>
    <t>Arm Inertia</t>
  </si>
  <si>
    <t>meters</t>
  </si>
  <si>
    <t>Extension factor</t>
  </si>
  <si>
    <t>Number of cylinders</t>
  </si>
  <si>
    <t>Working pressure</t>
  </si>
  <si>
    <t>Filter coefficient</t>
  </si>
  <si>
    <t>Capture arm fulcrum</t>
  </si>
  <si>
    <t>Cylinder fulcrum</t>
  </si>
  <si>
    <t>Pounds/psi</t>
  </si>
  <si>
    <t>Acceleration constant</t>
  </si>
  <si>
    <t>m/sec^2</t>
  </si>
  <si>
    <t>(q1)</t>
  </si>
  <si>
    <t>(w1)</t>
  </si>
  <si>
    <t>(a1)</t>
  </si>
  <si>
    <t>(t1)</t>
  </si>
  <si>
    <t>(x1)</t>
  </si>
  <si>
    <t>(z1)</t>
  </si>
  <si>
    <t>(q2)</t>
  </si>
  <si>
    <t>(X1)</t>
  </si>
  <si>
    <t>(Z1)</t>
  </si>
  <si>
    <t>(R1)</t>
  </si>
  <si>
    <t>(R2)</t>
  </si>
  <si>
    <t>T1</t>
  </si>
  <si>
    <t>a1_k = t1_k/J1</t>
  </si>
  <si>
    <t>(J1)</t>
  </si>
  <si>
    <t>(t2)</t>
  </si>
  <si>
    <t>(t3)</t>
  </si>
  <si>
    <t>(t4)</t>
  </si>
  <si>
    <t>(r1)</t>
  </si>
  <si>
    <t>t1_k = t2_k + t3_k + t4_k</t>
  </si>
  <si>
    <t>(f1)</t>
  </si>
  <si>
    <t>(G1)</t>
  </si>
  <si>
    <t>x1_k = X1 +R1*cos(q1_k)</t>
  </si>
  <si>
    <t>z1_k = Z1 +R1*sin(q1_k)</t>
  </si>
  <si>
    <t>(X2)</t>
  </si>
  <si>
    <t>(Z2)</t>
  </si>
  <si>
    <t>t4_k = R1 * f1_k * sin (q1_k - q2_k)</t>
  </si>
  <si>
    <t>(M1)</t>
  </si>
  <si>
    <t>t3_k = -G1 * M1 * R2 * cos( q1_k)</t>
  </si>
  <si>
    <t>q2_k = atan2((x1_k - X2),(z1_k - Z2))</t>
  </si>
  <si>
    <t>r1_k = sqrt ( (x1_k - X2)^2 + (z1_k - Z2)^2 )</t>
  </si>
  <si>
    <t>(p1)</t>
  </si>
  <si>
    <t>(P1)</t>
  </si>
  <si>
    <t>(K1)</t>
  </si>
  <si>
    <t>(N1)</t>
  </si>
  <si>
    <t>(K2)</t>
  </si>
  <si>
    <t>p1_k = K2 * P1 + (1-K2)*p1_k-1</t>
  </si>
  <si>
    <t>t_k = t_k-1+ T1</t>
  </si>
  <si>
    <t>q1_k = q1_k-1 + T1*w1_k-1</t>
  </si>
  <si>
    <t>w1_k = w1_k-1 + T1*a1_k-1</t>
  </si>
  <si>
    <t>Actuation time</t>
  </si>
  <si>
    <t>Minimum length</t>
  </si>
  <si>
    <t>Maximum length</t>
  </si>
  <si>
    <t>(L1)</t>
  </si>
  <si>
    <t>(L2)</t>
  </si>
  <si>
    <t>Cylinder parameters</t>
  </si>
  <si>
    <t>Spring intial length</t>
  </si>
  <si>
    <t>Turnbuckle length</t>
  </si>
  <si>
    <t>Catpult fulcrum</t>
  </si>
  <si>
    <t>Turnbuckle anchor</t>
  </si>
  <si>
    <t>Catpult parameters</t>
  </si>
  <si>
    <t>Ball parameters</t>
  </si>
  <si>
    <t>Total inertia</t>
  </si>
  <si>
    <t>Spring anchor</t>
  </si>
  <si>
    <t>Spring parameters</t>
  </si>
  <si>
    <t>Stiffness</t>
  </si>
  <si>
    <t>Lb/in</t>
  </si>
  <si>
    <t>N/m</t>
  </si>
  <si>
    <t>Aggregate stiffness</t>
  </si>
  <si>
    <t>Anchor radius</t>
  </si>
  <si>
    <t>Fulcrum to anchor angle</t>
  </si>
  <si>
    <t>0,0</t>
  </si>
  <si>
    <t>Catapult inertia computation</t>
  </si>
  <si>
    <t>http://en.wikipedia.org/wiki/List_of_moments_of_inertia</t>
  </si>
  <si>
    <t>w</t>
  </si>
  <si>
    <t>Dh</t>
  </si>
  <si>
    <t>Dw</t>
  </si>
  <si>
    <t>in^2</t>
  </si>
  <si>
    <t>I_fulcrum</t>
  </si>
  <si>
    <t>Sheets</t>
  </si>
  <si>
    <t>Arm and ball inertia</t>
  </si>
  <si>
    <t>Catapult contact</t>
  </si>
  <si>
    <t>Radius to ball</t>
  </si>
  <si>
    <t>(x2)</t>
  </si>
  <si>
    <t>(x3)</t>
  </si>
  <si>
    <t>(z3)</t>
  </si>
  <si>
    <t>(q3)</t>
  </si>
  <si>
    <t>(q4)</t>
  </si>
  <si>
    <t>(v1)</t>
  </si>
  <si>
    <t>(T1)</t>
  </si>
  <si>
    <t>t1_k = R1 * f1_k * sin( q4_k )</t>
  </si>
  <si>
    <t>f1_k = K1 * x1_k</t>
  </si>
  <si>
    <t>x1_k = x2_k - L1 - L2</t>
  </si>
  <si>
    <t>(X3)</t>
  </si>
  <si>
    <t>(Z3)</t>
  </si>
  <si>
    <t>x3_k = X1 + X3*cos( q1_k ) + Z3*sin( q1_k )</t>
  </si>
  <si>
    <t>z3_k = Z1 + Z3*cos( q1_k ) - X3*sin( q1_k )</t>
  </si>
  <si>
    <t>Catapult location</t>
  </si>
  <si>
    <t>GearBox</t>
  </si>
  <si>
    <t>Shaft Sprocket</t>
  </si>
  <si>
    <t>Catapult Sprocket</t>
  </si>
  <si>
    <t>Reloader data items</t>
  </si>
  <si>
    <t>Rated max spring force</t>
  </si>
  <si>
    <t>Rated max spring length</t>
  </si>
  <si>
    <t>Capture arm results</t>
  </si>
  <si>
    <t>User angle</t>
  </si>
  <si>
    <t>x2_k = (0.01*2.54) * sqrt { (X2 - x3)^2 + (Z2 - z3)^2 }</t>
  </si>
  <si>
    <t>q2_k = ATAN2 ( (X2 - x3),(Z2 - z3) )</t>
  </si>
  <si>
    <t>q3_k = ATAN2 ( (x3 - X1),(z3 - Z1) )</t>
  </si>
  <si>
    <t>q4_k = q2_k - q3_k</t>
  </si>
  <si>
    <t>v1_k = R2 * w1_k</t>
  </si>
  <si>
    <t>Standard atmosphere</t>
  </si>
  <si>
    <t>Ideal gas constant</t>
  </si>
  <si>
    <t>Room temperature</t>
  </si>
  <si>
    <t>F</t>
  </si>
  <si>
    <t>C</t>
  </si>
  <si>
    <t>K</t>
  </si>
  <si>
    <t>J/K-mol</t>
  </si>
  <si>
    <t>Cylinder #1</t>
  </si>
  <si>
    <t>Capture arms</t>
  </si>
  <si>
    <t>quantity</t>
  </si>
  <si>
    <t>stroke</t>
  </si>
  <si>
    <t>volume</t>
  </si>
  <si>
    <t>hose</t>
  </si>
  <si>
    <t>Cylinder #2</t>
  </si>
  <si>
    <t>Cylinder #3</t>
  </si>
  <si>
    <t>Catapult latch</t>
  </si>
  <si>
    <t>Reloader super shifter</t>
  </si>
  <si>
    <t>Pascal</t>
  </si>
  <si>
    <t>Tanks</t>
  </si>
  <si>
    <t>total volume</t>
  </si>
  <si>
    <t>Reload motor</t>
  </si>
  <si>
    <t>Motor type</t>
  </si>
  <si>
    <t>Resistance</t>
  </si>
  <si>
    <t>Kt torque constant</t>
  </si>
  <si>
    <t>Ke Back EMF constant</t>
  </si>
  <si>
    <t>Motor shaft inertia</t>
  </si>
  <si>
    <t>Drive Voltage</t>
  </si>
  <si>
    <t>Drive loss</t>
  </si>
  <si>
    <t>t_k = t_k-1 + T1</t>
  </si>
  <si>
    <t>(w2)</t>
  </si>
  <si>
    <t>w2_k = w2_k-1 + T1*a1_k-1</t>
  </si>
  <si>
    <t>w1_k = w2_k/N1</t>
  </si>
  <si>
    <t>a1_k = t1_k / J1</t>
  </si>
  <si>
    <t>(v2)</t>
  </si>
  <si>
    <t>(i1)</t>
  </si>
  <si>
    <t>t1_k = t2_k + t3_k /N1</t>
  </si>
  <si>
    <t>(Ra)</t>
  </si>
  <si>
    <t>(Ke)</t>
  </si>
  <si>
    <t>(Km)</t>
  </si>
  <si>
    <t>(N2)</t>
  </si>
  <si>
    <t>t2_k = i1_k * N2 * Km</t>
  </si>
  <si>
    <t>i1_k = (v2_k - v1_k) / Ra</t>
  </si>
  <si>
    <t>v1_k = w2_k * Ke</t>
  </si>
  <si>
    <t>Vd</t>
  </si>
  <si>
    <t>Vl</t>
  </si>
  <si>
    <t>v2_k = Vd - Vl</t>
  </si>
  <si>
    <t>f1_k = x1_k * Ks</t>
  </si>
  <si>
    <t>t3_k = f1_k * R1 * sin ( q4_k )</t>
  </si>
  <si>
    <t>n = PV/RT</t>
  </si>
  <si>
    <t>psia = psig + A</t>
  </si>
  <si>
    <t>R</t>
  </si>
  <si>
    <t>T</t>
  </si>
  <si>
    <t>Pascal = 6894.75728 * psia</t>
  </si>
  <si>
    <t>n_k = n_k-1 - n1 -n2 - n3</t>
  </si>
  <si>
    <t>P = nRT/V</t>
  </si>
  <si>
    <t>psia = Pascal / 6894.75728</t>
  </si>
  <si>
    <t>psig = psia - A</t>
  </si>
  <si>
    <t>Ball inertia calculation</t>
  </si>
  <si>
    <t>ball cg</t>
  </si>
  <si>
    <t>x</t>
  </si>
  <si>
    <t>z</t>
  </si>
  <si>
    <t>fulrum</t>
  </si>
  <si>
    <t>q1</t>
  </si>
  <si>
    <t>x4</t>
  </si>
  <si>
    <t>z4</t>
  </si>
  <si>
    <t>x11</t>
  </si>
  <si>
    <t>z11</t>
  </si>
  <si>
    <t>x21 = cos(q1)*x11 + sin(q1)*z11</t>
  </si>
  <si>
    <t>z21 = cos(q1)*z11 - sin(q1)*x11</t>
  </si>
  <si>
    <t>x21</t>
  </si>
  <si>
    <t>z21</t>
  </si>
  <si>
    <t>X31</t>
  </si>
  <si>
    <t>Z31</t>
  </si>
  <si>
    <t>z31 = z21 + z4</t>
  </si>
  <si>
    <t>x31 = x21 + x4</t>
  </si>
  <si>
    <t>x12</t>
  </si>
  <si>
    <t>z12</t>
  </si>
  <si>
    <t>X22</t>
  </si>
  <si>
    <t>Z22</t>
  </si>
  <si>
    <t>X32</t>
  </si>
  <si>
    <t>Z32</t>
  </si>
  <si>
    <t>Catapult X</t>
  </si>
  <si>
    <t>Catapult Z</t>
  </si>
  <si>
    <t>Turnbuckle</t>
  </si>
  <si>
    <t>tip</t>
  </si>
  <si>
    <t>shaft</t>
  </si>
  <si>
    <t>case</t>
  </si>
  <si>
    <t>base point</t>
  </si>
  <si>
    <t>base frame model'</t>
  </si>
  <si>
    <t>rotated frame model</t>
  </si>
  <si>
    <t>Translated frame model</t>
  </si>
  <si>
    <t>Translation offset</t>
  </si>
  <si>
    <t>X1</t>
  </si>
  <si>
    <t>Z1</t>
  </si>
  <si>
    <t>Rotation angle</t>
  </si>
  <si>
    <t>cosine</t>
  </si>
  <si>
    <t>sine</t>
  </si>
  <si>
    <t>x3(k) = x2(k) + X1</t>
  </si>
  <si>
    <t>z3(k) = z2(k) + Z1</t>
  </si>
  <si>
    <t>x3</t>
  </si>
  <si>
    <t>z3</t>
  </si>
  <si>
    <t>x2</t>
  </si>
  <si>
    <t>z2</t>
  </si>
  <si>
    <t>x2(k) = C*x1(k) + S*z1(k)</t>
  </si>
  <si>
    <t>z2(k) = C*z1(k) - S*x1(k)</t>
  </si>
  <si>
    <t>z1</t>
  </si>
  <si>
    <t>(blue)</t>
  </si>
  <si>
    <t>(red)</t>
  </si>
  <si>
    <t>(green)</t>
  </si>
  <si>
    <t>Attachment</t>
  </si>
  <si>
    <t>Compute cylinder length</t>
  </si>
  <si>
    <t>Attachment point</t>
  </si>
  <si>
    <t>From fulcrum</t>
  </si>
  <si>
    <t>From ground</t>
  </si>
  <si>
    <t>Base of cylinder</t>
  </si>
  <si>
    <t>Angle from base to attach point</t>
  </si>
  <si>
    <t>Distance between attach points</t>
  </si>
  <si>
    <t>Required cylinder stroke</t>
  </si>
  <si>
    <t>Fulcrum location</t>
  </si>
  <si>
    <t>Initial angle</t>
  </si>
  <si>
    <t>Spring end</t>
  </si>
  <si>
    <t>Overall length</t>
  </si>
  <si>
    <t>Turnbuckle end</t>
  </si>
  <si>
    <t>Base end offset</t>
  </si>
  <si>
    <t>Shaft end offset</t>
  </si>
  <si>
    <t>C Channel width</t>
  </si>
  <si>
    <t>Capture arm angle</t>
  </si>
  <si>
    <t>Arm in base frame</t>
  </si>
  <si>
    <t>cos</t>
  </si>
  <si>
    <t>sin</t>
  </si>
  <si>
    <t>Arm in rotated frame</t>
  </si>
  <si>
    <t>Arm base offset</t>
  </si>
  <si>
    <t>Arm in offset and rotated frame</t>
  </si>
  <si>
    <t>Fulcrum</t>
  </si>
  <si>
    <t>Shaft position</t>
  </si>
  <si>
    <t>Capture wheel diameter</t>
  </si>
  <si>
    <t>Final arm profile</t>
  </si>
  <si>
    <t>Bag motor</t>
  </si>
  <si>
    <t>Gearbox</t>
  </si>
  <si>
    <t>Capture wheels</t>
  </si>
  <si>
    <t>width</t>
  </si>
  <si>
    <t>Base frame</t>
  </si>
  <si>
    <t>Rotated frame</t>
  </si>
  <si>
    <t>C-Channel</t>
  </si>
  <si>
    <t>Wheel #1</t>
  </si>
  <si>
    <t>Wheel #2</t>
  </si>
  <si>
    <t>Wheel #3</t>
  </si>
  <si>
    <t>Wheel #4</t>
  </si>
  <si>
    <t>Capture shaft wheel #1</t>
  </si>
  <si>
    <t>Capture shaft wheel #2</t>
  </si>
  <si>
    <t>Capture shaft wheel #3</t>
  </si>
  <si>
    <t>Capture shaft wheel #4</t>
  </si>
  <si>
    <t>(f2)</t>
  </si>
  <si>
    <t>f2_k = p1_k * N1 * K1</t>
  </si>
  <si>
    <t>f1_k = 4.448 *f2_k</t>
  </si>
  <si>
    <t>Original configuration</t>
  </si>
  <si>
    <t>Configuration at competition</t>
  </si>
  <si>
    <t>Turnbuckle base</t>
  </si>
  <si>
    <t>Rated min spring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</si>
</sst>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Calibri"/>
      <family val="2"/>
      <scheme val="minor"/>
    </font>
    <font>
      <sz val="12"/>
      <color rgb="FF333333"/>
      <name val="Calibri"/>
      <family val="2"/>
      <scheme val="minor"/>
    </font>
    <font>
      <sz val="10"/>
      <name val="Arial"/>
      <family val="2"/>
    </font>
    <font>
      <b/>
      <sz val="11"/>
      <color rgb="FF222222"/>
      <name val="Inherit"/>
    </font>
    <font>
      <sz val="11"/>
      <color indexed="63"/>
      <name val="Inherit"/>
    </font>
    <font>
      <i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/>
    <xf numFmtId="0" fontId="2" fillId="3" borderId="0" xfId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2" fontId="0" fillId="0" borderId="0" xfId="0" applyNumberFormat="1"/>
    <xf numFmtId="0" fontId="0" fillId="4" borderId="0" xfId="0" applyFill="1"/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6" fillId="0" borderId="0" xfId="0" applyFont="1"/>
    <xf numFmtId="0" fontId="8" fillId="0" borderId="0" xfId="0" applyFont="1"/>
    <xf numFmtId="164" fontId="0" fillId="0" borderId="0" xfId="0" applyNumberFormat="1"/>
    <xf numFmtId="0" fontId="0" fillId="5" borderId="0" xfId="0" applyFill="1"/>
    <xf numFmtId="164" fontId="0" fillId="6" borderId="0" xfId="0" applyNumberFormat="1" applyFill="1"/>
    <xf numFmtId="2" fontId="0" fillId="6" borderId="0" xfId="0" applyNumberFormat="1" applyFill="1"/>
    <xf numFmtId="165" fontId="0" fillId="6" borderId="0" xfId="0" applyNumberFormat="1" applyFill="1"/>
    <xf numFmtId="0" fontId="0" fillId="6" borderId="0" xfId="0" applyFill="1"/>
    <xf numFmtId="0" fontId="9" fillId="0" borderId="0" xfId="1" applyFont="1" applyAlignment="1" applyProtection="1"/>
    <xf numFmtId="0" fontId="0" fillId="0" borderId="0" xfId="0" applyAlignment="1">
      <alignment wrapText="1"/>
    </xf>
    <xf numFmtId="0" fontId="10" fillId="0" borderId="0" xfId="0" applyFont="1"/>
    <xf numFmtId="0" fontId="11" fillId="0" borderId="0" xfId="0" applyFont="1"/>
    <xf numFmtId="0" fontId="0" fillId="3" borderId="0" xfId="0" applyFill="1"/>
    <xf numFmtId="0" fontId="0" fillId="7" borderId="0" xfId="0" applyFill="1"/>
    <xf numFmtId="0" fontId="2" fillId="0" borderId="0" xfId="1"/>
    <xf numFmtId="0" fontId="0" fillId="0" borderId="0" xfId="0" applyAlignment="1">
      <alignment horizontal="right"/>
    </xf>
    <xf numFmtId="0" fontId="12" fillId="0" borderId="0" xfId="0" applyFont="1"/>
    <xf numFmtId="0" fontId="0" fillId="8" borderId="0" xfId="0" applyFill="1"/>
    <xf numFmtId="0" fontId="8" fillId="8" borderId="0" xfId="0" applyFont="1" applyFill="1"/>
    <xf numFmtId="0" fontId="0" fillId="0" borderId="0" xfId="0" applyAlignment="1">
      <alignment horizontal="center"/>
    </xf>
    <xf numFmtId="0" fontId="2" fillId="0" borderId="0" xfId="1" applyAlignment="1" applyProtection="1"/>
    <xf numFmtId="0" fontId="0" fillId="9" borderId="0" xfId="0" applyFill="1"/>
    <xf numFmtId="0" fontId="2" fillId="0" borderId="0" xfId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10" borderId="0" xfId="0" applyFill="1"/>
    <xf numFmtId="0" fontId="0" fillId="11" borderId="0" xfId="0" applyFill="1"/>
    <xf numFmtId="0" fontId="0" fillId="0" borderId="0" xfId="0" quotePrefix="1"/>
    <xf numFmtId="0" fontId="0" fillId="0" borderId="0" xfId="0" applyAlignment="1">
      <alignment horizontal="left"/>
    </xf>
    <xf numFmtId="2" fontId="0" fillId="0" borderId="0" xfId="0" applyNumberFormat="1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2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D632DA"/>
      <color rgb="FF4CEE1A"/>
      <color rgb="FFE6F018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733536160040026E-2"/>
          <c:y val="5.7258040289452215E-2"/>
          <c:w val="0.91589679007515368"/>
          <c:h val="0.9236906000693722"/>
        </c:manualLayout>
      </c:layout>
      <c:scatterChart>
        <c:scatterStyle val="lineMarker"/>
        <c:varyColors val="0"/>
        <c:ser>
          <c:idx val="0"/>
          <c:order val="0"/>
          <c:tx>
            <c:v>Robot frame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FixedRobotGeometry!$D$10:$D$14</c:f>
              <c:numCache>
                <c:formatCode>General</c:formatCode>
                <c:ptCount val="5"/>
                <c:pt idx="0">
                  <c:v>0</c:v>
                </c:pt>
                <c:pt idx="1">
                  <c:v>28</c:v>
                </c:pt>
                <c:pt idx="2">
                  <c:v>28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FixedRobotGeometry!$E$10:$E$14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50.5</c:v>
                </c:pt>
                <c:pt idx="3">
                  <c:v>50.5</c:v>
                </c:pt>
                <c:pt idx="4">
                  <c:v>0.5</c:v>
                </c:pt>
              </c:numCache>
            </c:numRef>
          </c:yVal>
          <c:smooth val="0"/>
        </c:ser>
        <c:ser>
          <c:idx val="1"/>
          <c:order val="1"/>
          <c:tx>
            <c:v>Left bumper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FixedRobotGeometry!$I$10:$I$14</c:f>
              <c:numCache>
                <c:formatCode>General</c:formatCode>
                <c:ptCount val="5"/>
                <c:pt idx="0">
                  <c:v>0</c:v>
                </c:pt>
                <c:pt idx="1">
                  <c:v>-3.25</c:v>
                </c:pt>
                <c:pt idx="2">
                  <c:v>-3.25</c:v>
                </c:pt>
                <c:pt idx="3">
                  <c:v>0</c:v>
                </c:pt>
                <c:pt idx="4">
                  <c:v>0</c:v>
                </c:pt>
              </c:numCache>
            </c:numRef>
          </c:xVal>
          <c:yVal>
            <c:numRef>
              <c:f>FixedRobotGeometry!$J$10:$J$14</c:f>
              <c:numCache>
                <c:formatCode>General</c:formatCode>
                <c:ptCount val="5"/>
                <c:pt idx="0">
                  <c:v>2.5</c:v>
                </c:pt>
                <c:pt idx="1">
                  <c:v>2.5</c:v>
                </c:pt>
                <c:pt idx="2">
                  <c:v>7.5</c:v>
                </c:pt>
                <c:pt idx="3">
                  <c:v>7.5</c:v>
                </c:pt>
                <c:pt idx="4">
                  <c:v>2.5</c:v>
                </c:pt>
              </c:numCache>
            </c:numRef>
          </c:yVal>
          <c:smooth val="0"/>
        </c:ser>
        <c:ser>
          <c:idx val="2"/>
          <c:order val="2"/>
          <c:tx>
            <c:v>Right bumper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FixedRobotGeometry!$I$17:$I$21</c:f>
              <c:numCache>
                <c:formatCode>General</c:formatCode>
                <c:ptCount val="5"/>
                <c:pt idx="0">
                  <c:v>28</c:v>
                </c:pt>
                <c:pt idx="1">
                  <c:v>31.25</c:v>
                </c:pt>
                <c:pt idx="2">
                  <c:v>31.25</c:v>
                </c:pt>
                <c:pt idx="3">
                  <c:v>28</c:v>
                </c:pt>
                <c:pt idx="4">
                  <c:v>28</c:v>
                </c:pt>
              </c:numCache>
            </c:numRef>
          </c:xVal>
          <c:yVal>
            <c:numRef>
              <c:f>FixedRobotGeometry!$J$17:$J$21</c:f>
              <c:numCache>
                <c:formatCode>General</c:formatCode>
                <c:ptCount val="5"/>
                <c:pt idx="0">
                  <c:v>2.5</c:v>
                </c:pt>
                <c:pt idx="1">
                  <c:v>2.5</c:v>
                </c:pt>
                <c:pt idx="2">
                  <c:v>7.5</c:v>
                </c:pt>
                <c:pt idx="3">
                  <c:v>7.5</c:v>
                </c:pt>
                <c:pt idx="4">
                  <c:v>2.5</c:v>
                </c:pt>
              </c:numCache>
            </c:numRef>
          </c:yVal>
          <c:smooth val="0"/>
        </c:ser>
        <c:ser>
          <c:idx val="7"/>
          <c:order val="3"/>
          <c:tx>
            <c:v>Ball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CatapultGeometry!$AN$14:$AN$77</c:f>
              <c:numCache>
                <c:formatCode>General</c:formatCode>
                <c:ptCount val="64"/>
                <c:pt idx="0">
                  <c:v>16.000128608847721</c:v>
                </c:pt>
                <c:pt idx="1">
                  <c:v>15.937680674823044</c:v>
                </c:pt>
                <c:pt idx="2">
                  <c:v>15.750960831863241</c:v>
                </c:pt>
                <c:pt idx="3">
                  <c:v>15.441834722917795</c:v>
                </c:pt>
                <c:pt idx="4">
                  <c:v>15.013391033883785</c:v>
                </c:pt>
                <c:pt idx="5">
                  <c:v>14.469910632477379</c:v>
                </c:pt>
                <c:pt idx="6">
                  <c:v>13.816823795218699</c:v>
                </c:pt>
                <c:pt idx="7">
                  <c:v>13.060655949903827</c:v>
                </c:pt>
                <c:pt idx="8">
                  <c:v>12.20896247568729</c:v>
                </c:pt>
                <c:pt idx="9">
                  <c:v>11.270253212231026</c:v>
                </c:pt>
                <c:pt idx="10">
                  <c:v>10.253907432199469</c:v>
                </c:pt>
                <c:pt idx="11">
                  <c:v>9.1700801266674397</c:v>
                </c:pt>
                <c:pt idx="12">
                  <c:v>8.0296005398061414</c:v>
                </c:pt>
                <c:pt idx="13">
                  <c:v>6.8438639666550625</c:v>
                </c:pt>
                <c:pt idx="14">
                  <c:v>5.6247178951007308</c:v>
                </c:pt>
                <c:pt idx="15">
                  <c:v>4.3843436296940048</c:v>
                </c:pt>
                <c:pt idx="16">
                  <c:v>3.1351345800816079</c:v>
                </c:pt>
                <c:pt idx="17">
                  <c:v>1.8895724301536574</c:v>
                </c:pt>
                <c:pt idx="18">
                  <c:v>0.66010242518412676</c:v>
                </c:pt>
                <c:pt idx="19">
                  <c:v>-0.54099097694607856</c:v>
                </c:pt>
                <c:pt idx="20">
                  <c:v>-1.7017068479915638</c:v>
                </c:pt>
                <c:pt idx="21">
                  <c:v>-2.8104476986505027</c:v>
                </c:pt>
                <c:pt idx="22">
                  <c:v>-3.8561353568441072</c:v>
                </c:pt>
                <c:pt idx="23">
                  <c:v>-4.828321657150088</c:v>
                </c:pt>
                <c:pt idx="24">
                  <c:v>-5.7172928354178545</c:v>
                </c:pt>
                <c:pt idx="25">
                  <c:v>-6.5141665854889581</c:v>
                </c:pt>
                <c:pt idx="26">
                  <c:v>-7.2109808082641269</c:v>
                </c:pt>
                <c:pt idx="27">
                  <c:v>-7.8007731663655502</c:v>
                </c:pt>
                <c:pt idx="28">
                  <c:v>-8.2776506495105107</c:v>
                </c:pt>
                <c:pt idx="29">
                  <c:v>-8.6368484555221645</c:v>
                </c:pt>
                <c:pt idx="30">
                  <c:v>-8.8747775986578503</c:v>
                </c:pt>
                <c:pt idx="31">
                  <c:v>-8.9890607695682725</c:v>
                </c:pt>
                <c:pt idx="32">
                  <c:v>-8.9785560885866911</c:v>
                </c:pt>
                <c:pt idx="33">
                  <c:v>-8.8433685150130881</c:v>
                </c:pt>
                <c:pt idx="34">
                  <c:v>-8.5848487983955355</c:v>
                </c:pt>
                <c:pt idx="35">
                  <c:v>-8.205579982287226</c:v>
                </c:pt>
                <c:pt idx="36">
                  <c:v>-7.7093515953291067</c:v>
                </c:pt>
                <c:pt idx="37">
                  <c:v>-7.1011217875323691</c:v>
                </c:pt>
                <c:pt idx="38">
                  <c:v>-6.3869677900824726</c:v>
                </c:pt>
                <c:pt idx="39">
                  <c:v>-5.5740251936540126</c:v>
                </c:pt>
                <c:pt idx="40">
                  <c:v>-4.6704166519474111</c:v>
                </c:pt>
                <c:pt idx="41">
                  <c:v>-3.6851707228181256</c:v>
                </c:pt>
                <c:pt idx="42">
                  <c:v>-2.6281316579110126</c:v>
                </c:pt>
                <c:pt idx="43">
                  <c:v>-1.5098610421519618</c:v>
                </c:pt>
                <c:pt idx="44">
                  <c:v>-0.34153226588252128</c:v>
                </c:pt>
                <c:pt idx="45">
                  <c:v>0.86518111596297453</c:v>
                </c:pt>
                <c:pt idx="46">
                  <c:v>2.0982220221595349</c:v>
                </c:pt>
                <c:pt idx="47">
                  <c:v>3.3452703155615775</c:v>
                </c:pt>
                <c:pt idx="48">
                  <c:v>4.5938659018407897</c:v>
                </c:pt>
                <c:pt idx="49">
                  <c:v>5.8315332266298956</c:v>
                </c:pt>
                <c:pt idx="50">
                  <c:v>7.045905927138028</c:v>
                </c:pt>
                <c:pt idx="51">
                  <c:v>8.2248503927599526</c:v>
                </c:pt>
                <c:pt idx="52">
                  <c:v>9.3565870001024045</c:v>
                </c:pt>
                <c:pt idx="53">
                  <c:v>10.429807811087203</c:v>
                </c:pt>
                <c:pt idx="54">
                  <c:v>11.43378955813062</c:v>
                </c:pt>
                <c:pt idx="55">
                  <c:v>12.35850078748844</c:v>
                </c:pt>
                <c:pt idx="56">
                  <c:v>13.194702090225812</c:v>
                </c:pt>
                <c:pt idx="57">
                  <c:v>13.934038419337188</c:v>
                </c:pt>
                <c:pt idx="58">
                  <c:v>14.56912257061418</c:v>
                </c:pt>
                <c:pt idx="59">
                  <c:v>15.093608993148145</c:v>
                </c:pt>
                <c:pt idx="60">
                  <c:v>15.502257191977277</c:v>
                </c:pt>
                <c:pt idx="61">
                  <c:v>15.790984089380016</c:v>
                </c:pt>
                <c:pt idx="62">
                  <c:v>15.956904821637933</c:v>
                </c:pt>
                <c:pt idx="63">
                  <c:v>15.998361563640412</c:v>
                </c:pt>
              </c:numCache>
            </c:numRef>
          </c:xVal>
          <c:yVal>
            <c:numRef>
              <c:f>CatapultGeometry!$AO$14:$AO$77</c:f>
              <c:numCache>
                <c:formatCode>General</c:formatCode>
                <c:ptCount val="64"/>
                <c:pt idx="0">
                  <c:v>19.816383368673375</c:v>
                </c:pt>
                <c:pt idx="1">
                  <c:v>21.064301076758728</c:v>
                </c:pt>
                <c:pt idx="2">
                  <c:v>22.299750003611639</c:v>
                </c:pt>
                <c:pt idx="3">
                  <c:v>23.510385951940119</c:v>
                </c:pt>
                <c:pt idx="4">
                  <c:v>24.684112647531506</c:v>
                </c:pt>
                <c:pt idx="5">
                  <c:v>25.809202601225913</c:v>
                </c:pt>
                <c:pt idx="6">
                  <c:v>26.874414286111318</c:v>
                </c:pt>
                <c:pt idx="7">
                  <c:v>27.869104459144513</c:v>
                </c:pt>
                <c:pt idx="8">
                  <c:v>28.783334504917406</c:v>
                </c:pt>
                <c:pt idx="9">
                  <c:v>29.607969739016916</c:v>
                </c:pt>
                <c:pt idx="10">
                  <c:v>30.334770678772081</c:v>
                </c:pt>
                <c:pt idx="11">
                  <c:v>30.956475369441314</c:v>
                </c:pt>
                <c:pt idx="12">
                  <c:v>31.466871943263705</c:v>
                </c:pt>
                <c:pt idx="13">
                  <c:v>31.860860686388286</c:v>
                </c:pt>
                <c:pt idx="14">
                  <c:v>32.134504993529127</c:v>
                </c:pt>
                <c:pt idx="15">
                  <c:v>32.285070701224058</c:v>
                </c:pt>
                <c:pt idx="16">
                  <c:v>32.311053406692189</c:v>
                </c:pt>
                <c:pt idx="17">
                  <c:v>32.212193499329231</c:v>
                </c:pt>
                <c:pt idx="18">
                  <c:v>31.989478754650811</c:v>
                </c:pt>
                <c:pt idx="19">
                  <c:v>31.645134464766052</c:v>
                </c:pt>
                <c:pt idx="20">
                  <c:v>31.182601203994395</c:v>
                </c:pt>
                <c:pt idx="21">
                  <c:v>30.606500451784292</c:v>
                </c:pt>
                <c:pt idx="22">
                  <c:v>29.92258841641825</c:v>
                </c:pt>
                <c:pt idx="23">
                  <c:v>29.13769852088237</c:v>
                </c:pt>
                <c:pt idx="24">
                  <c:v>28.259673125562752</c:v>
                </c:pt>
                <c:pt idx="25">
                  <c:v>27.297285169972824</c:v>
                </c:pt>
                <c:pt idx="26">
                  <c:v>26.260150516441666</c:v>
                </c:pt>
                <c:pt idx="27">
                  <c:v>25.158631871596235</c:v>
                </c:pt>
                <c:pt idx="28">
                  <c:v>24.003735245622174</c:v>
                </c:pt>
                <c:pt idx="29">
                  <c:v>22.80699998384814</c:v>
                </c:pt>
                <c:pt idx="30">
                  <c:v>21.580383469421697</c:v>
                </c:pt>
                <c:pt idx="31">
                  <c:v>20.336141649089488</c:v>
                </c:pt>
                <c:pt idx="32">
                  <c:v>19.086706575828607</c:v>
                </c:pt>
                <c:pt idx="33">
                  <c:v>17.844562191882751</c:v>
                </c:pt>
                <c:pt idx="34">
                  <c:v>16.622119593337963</c:v>
                </c:pt>
                <c:pt idx="35">
                  <c:v>15.431593022553105</c:v>
                </c:pt>
                <c:pt idx="36">
                  <c:v>14.284877827487698</c:v>
                </c:pt>
                <c:pt idx="37">
                  <c:v>13.193431607317189</c:v>
                </c:pt>
                <c:pt idx="38">
                  <c:v>12.168159731889366</c:v>
                </c:pt>
                <c:pt idx="39">
                  <c:v>11.219306378873682</c:v>
                </c:pt>
                <c:pt idx="40">
                  <c:v>10.356352177324256</c:v>
                </c:pt>
                <c:pt idx="41">
                  <c:v>9.5879194803682317</c:v>
                </c:pt>
                <c:pt idx="42">
                  <c:v>8.9216862135035164</c:v>
                </c:pt>
                <c:pt idx="43">
                  <c:v>8.3643091593051846</c:v>
                </c:pt>
                <c:pt idx="44">
                  <c:v>7.921357445054424</c:v>
                </c:pt>
                <c:pt idx="45">
                  <c:v>7.597256897859662</c:v>
                </c:pt>
                <c:pt idx="46">
                  <c:v>7.3952458232550686</c:v>
                </c:pt>
                <c:pt idx="47">
                  <c:v>7.3173426491221143</c:v>
                </c:pt>
                <c:pt idx="48">
                  <c:v>7.3643257582253643</c:v>
                </c:pt>
                <c:pt idx="49">
                  <c:v>7.5357257108692153</c:v>
                </c:pt>
                <c:pt idx="50">
                  <c:v>7.8298299353841365</c:v>
                </c:pt>
                <c:pt idx="51">
                  <c:v>8.2436998395767098</c:v>
                </c:pt>
                <c:pt idx="52">
                  <c:v>8.7732001721714443</c:v>
                </c:pt>
                <c:pt idx="53">
                  <c:v>9.4130403408745913</c:v>
                </c:pt>
                <c:pt idx="54">
                  <c:v>10.156827274223508</c:v>
                </c:pt>
                <c:pt idx="55">
                  <c:v>10.997129299043443</c:v>
                </c:pt>
                <c:pt idx="56">
                  <c:v>11.925550395269321</c:v>
                </c:pt>
                <c:pt idx="57">
                  <c:v>12.932814086202857</c:v>
                </c:pt>
                <c:pt idx="58">
                  <c:v>14.008856126001358</c:v>
                </c:pt>
                <c:pt idx="59">
                  <c:v>15.142925058295361</c:v>
                </c:pt>
                <c:pt idx="60">
                  <c:v>16.323689641186739</c:v>
                </c:pt>
                <c:pt idx="61">
                  <c:v>17.539352065272112</c:v>
                </c:pt>
                <c:pt idx="62">
                  <c:v>18.777765833454591</c:v>
                </c:pt>
                <c:pt idx="63">
                  <c:v>20.026557124727667</c:v>
                </c:pt>
              </c:numCache>
            </c:numRef>
          </c:yVal>
          <c:smooth val="0"/>
        </c:ser>
        <c:ser>
          <c:idx val="10"/>
          <c:order val="6"/>
          <c:tx>
            <c:v>Spring</c:v>
          </c:tx>
          <c:marker>
            <c:symbol val="none"/>
          </c:marker>
          <c:xVal>
            <c:numRef>
              <c:f>(CatapultGeometry!$F$5,CatapultGeometry!$F$11)</c:f>
              <c:numCache>
                <c:formatCode>General</c:formatCode>
                <c:ptCount val="2"/>
                <c:pt idx="0">
                  <c:v>15.88105057647082</c:v>
                </c:pt>
                <c:pt idx="1">
                  <c:v>27.044455038074574</c:v>
                </c:pt>
              </c:numCache>
            </c:numRef>
          </c:xVal>
          <c:yVal>
            <c:numRef>
              <c:f>(CatapultGeometry!$F$6,CatapultGeometry!$F$12)</c:f>
              <c:numCache>
                <c:formatCode>General</c:formatCode>
                <c:ptCount val="2"/>
                <c:pt idx="0">
                  <c:v>7.214158265998023</c:v>
                </c:pt>
                <c:pt idx="1">
                  <c:v>22.212096711593041</c:v>
                </c:pt>
              </c:numCache>
            </c:numRef>
          </c:yVal>
          <c:smooth val="0"/>
        </c:ser>
        <c:ser>
          <c:idx val="11"/>
          <c:order val="7"/>
          <c:tx>
            <c:v>Turnbuckle</c:v>
          </c:tx>
          <c:marker>
            <c:symbol val="none"/>
          </c:marker>
          <c:xVal>
            <c:numRef>
              <c:f>(CatapultGeometry!$B$11,CatapultGeometry!$F$5)</c:f>
              <c:numCache>
                <c:formatCode>General</c:formatCode>
                <c:ptCount val="2"/>
                <c:pt idx="0">
                  <c:v>12</c:v>
                </c:pt>
                <c:pt idx="1">
                  <c:v>15.88105057647082</c:v>
                </c:pt>
              </c:numCache>
            </c:numRef>
          </c:xVal>
          <c:yVal>
            <c:numRef>
              <c:f>(CatapultGeometry!$B$12,CatapultGeometry!$F$6)</c:f>
              <c:numCache>
                <c:formatCode>General</c:formatCode>
                <c:ptCount val="2"/>
                <c:pt idx="0">
                  <c:v>2</c:v>
                </c:pt>
                <c:pt idx="1">
                  <c:v>7.214158265998023</c:v>
                </c:pt>
              </c:numCache>
            </c:numRef>
          </c:yVal>
          <c:smooth val="0"/>
        </c:ser>
        <c:ser>
          <c:idx val="17"/>
          <c:order val="13"/>
          <c:tx>
            <c:v>CriticalPoints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E6F018"/>
              </a:solidFill>
              <a:ln>
                <a:solidFill>
                  <a:schemeClr val="tx1">
                    <a:lumMod val="95000"/>
                    <a:lumOff val="5000"/>
                  </a:schemeClr>
                </a:solidFill>
              </a:ln>
            </c:spPr>
          </c:marker>
          <c:xVal>
            <c:numRef>
              <c:f>CatapultGeometry!$F$61:$F$62</c:f>
              <c:numCache>
                <c:formatCode>General</c:formatCode>
                <c:ptCount val="2"/>
                <c:pt idx="0">
                  <c:v>19</c:v>
                </c:pt>
                <c:pt idx="1">
                  <c:v>27.044455038074574</c:v>
                </c:pt>
              </c:numCache>
            </c:numRef>
          </c:xVal>
          <c:yVal>
            <c:numRef>
              <c:f>CatapultGeometry!$G$61:$G$62</c:f>
              <c:numCache>
                <c:formatCode>General</c:formatCode>
                <c:ptCount val="2"/>
                <c:pt idx="0">
                  <c:v>18</c:v>
                </c:pt>
                <c:pt idx="1">
                  <c:v>22.212096711593041</c:v>
                </c:pt>
              </c:numCache>
            </c:numRef>
          </c:yVal>
          <c:smooth val="0"/>
        </c:ser>
        <c:ser>
          <c:idx val="18"/>
          <c:order val="14"/>
          <c:tx>
            <c:v>Rigid link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FF6699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(CatapultGeometry!$B$62,CatapultGeometry!$B$71)</c:f>
              <c:numCache>
                <c:formatCode>General</c:formatCode>
                <c:ptCount val="2"/>
                <c:pt idx="0">
                  <c:v>12</c:v>
                </c:pt>
                <c:pt idx="1">
                  <c:v>15.88105057647082</c:v>
                </c:pt>
              </c:numCache>
            </c:numRef>
          </c:xVal>
          <c:yVal>
            <c:numRef>
              <c:f>(CatapultGeometry!$C$62,CatapultGeometry!$C$71)</c:f>
              <c:numCache>
                <c:formatCode>General</c:formatCode>
                <c:ptCount val="2"/>
                <c:pt idx="0">
                  <c:v>2</c:v>
                </c:pt>
                <c:pt idx="1">
                  <c:v>7.2141582659980239</c:v>
                </c:pt>
              </c:numCache>
            </c:numRef>
          </c:yVal>
          <c:smooth val="0"/>
        </c:ser>
        <c:ser>
          <c:idx val="19"/>
          <c:order val="15"/>
          <c:tx>
            <c:v>Capture cylinder</c:v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CylinderGeometry!$S$48:$S$57</c:f>
              <c:numCache>
                <c:formatCode>General</c:formatCode>
                <c:ptCount val="10"/>
                <c:pt idx="0">
                  <c:v>14</c:v>
                </c:pt>
                <c:pt idx="1">
                  <c:v>13.820256631805787</c:v>
                </c:pt>
                <c:pt idx="2">
                  <c:v>2.4222257443322128</c:v>
                </c:pt>
                <c:pt idx="3">
                  <c:v>2.5491880011131602</c:v>
                </c:pt>
                <c:pt idx="4">
                  <c:v>-4.7709101546939294</c:v>
                </c:pt>
                <c:pt idx="5">
                  <c:v>-4.6653479318674016</c:v>
                </c:pt>
                <c:pt idx="6">
                  <c:v>2.6547502239396916</c:v>
                </c:pt>
                <c:pt idx="7">
                  <c:v>2.781712480720639</c:v>
                </c:pt>
                <c:pt idx="8">
                  <c:v>14.179743368194213</c:v>
                </c:pt>
                <c:pt idx="9">
                  <c:v>14</c:v>
                </c:pt>
              </c:numCache>
            </c:numRef>
          </c:xVal>
          <c:yVal>
            <c:numRef>
              <c:f>CylinderGeometry!$T$48:$T$57</c:f>
              <c:numCache>
                <c:formatCode>General</c:formatCode>
                <c:ptCount val="10"/>
                <c:pt idx="0">
                  <c:v>10.375</c:v>
                </c:pt>
                <c:pt idx="1">
                  <c:v>9.7357259386644497</c:v>
                </c:pt>
                <c:pt idx="2">
                  <c:v>12.940486754731442</c:v>
                </c:pt>
                <c:pt idx="3">
                  <c:v>13.392039868173635</c:v>
                </c:pt>
                <c:pt idx="4">
                  <c:v>15.450216756014534</c:v>
                </c:pt>
                <c:pt idx="5">
                  <c:v>15.825658651801248</c:v>
                </c:pt>
                <c:pt idx="6">
                  <c:v>13.767481763960348</c:v>
                </c:pt>
                <c:pt idx="7">
                  <c:v>14.219034877402542</c:v>
                </c:pt>
                <c:pt idx="8">
                  <c:v>11.01427406133555</c:v>
                </c:pt>
                <c:pt idx="9">
                  <c:v>10.375</c:v>
                </c:pt>
              </c:numCache>
            </c:numRef>
          </c:yVal>
          <c:smooth val="0"/>
        </c:ser>
        <c:ser>
          <c:idx val="20"/>
          <c:order val="16"/>
          <c:tx>
            <c:v>Critical arm points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4CEE1A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bubble3D val="0"/>
          </c:dPt>
          <c:dPt>
            <c:idx val="2"/>
            <c:bubble3D val="0"/>
          </c:dPt>
          <c:xVal>
            <c:numRef>
              <c:f>CylinderGeometry!$X$8:$X$10</c:f>
              <c:numCache>
                <c:formatCode>General</c:formatCode>
                <c:ptCount val="3"/>
              </c:numCache>
            </c:numRef>
          </c:xVal>
          <c:yVal>
            <c:numRef>
              <c:f>CylinderGeometry!$Y$8:$Y$10</c:f>
              <c:numCache>
                <c:formatCode>General</c:formatCode>
                <c:ptCount val="3"/>
              </c:numCache>
            </c:numRef>
          </c:yVal>
          <c:smooth val="0"/>
        </c:ser>
        <c:ser>
          <c:idx val="21"/>
          <c:order val="17"/>
          <c:tx>
            <c:v>Cylinder points</c:v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D632DA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(CylinderGeometry!$L$12,CylinderGeometry!$L$14)</c:f>
              <c:numCache>
                <c:formatCode>General</c:formatCode>
                <c:ptCount val="2"/>
                <c:pt idx="0">
                  <c:v>-4.7181290432806628</c:v>
                </c:pt>
                <c:pt idx="1">
                  <c:v>14</c:v>
                </c:pt>
              </c:numCache>
            </c:numRef>
          </c:xVal>
          <c:yVal>
            <c:numRef>
              <c:f>(CylinderGeometry!$M$12,CylinderGeometry!$M$14)</c:f>
              <c:numCache>
                <c:formatCode>General</c:formatCode>
                <c:ptCount val="2"/>
                <c:pt idx="0">
                  <c:v>15.637937703907902</c:v>
                </c:pt>
                <c:pt idx="1">
                  <c:v>10.375</c:v>
                </c:pt>
              </c:numCache>
            </c:numRef>
          </c:yVal>
          <c:smooth val="0"/>
        </c:ser>
        <c:ser>
          <c:idx val="3"/>
          <c:order val="18"/>
          <c:tx>
            <c:v>Catapult arm</c:v>
          </c:tx>
          <c:marker>
            <c:symbol val="none"/>
          </c:marker>
          <c:xVal>
            <c:numRef>
              <c:f>CatapultGeometry!$AU$14:$AU$43</c:f>
              <c:numCache>
                <c:formatCode>General</c:formatCode>
                <c:ptCount val="30"/>
                <c:pt idx="0">
                  <c:v>18.75</c:v>
                </c:pt>
                <c:pt idx="1">
                  <c:v>27.040245358166384</c:v>
                </c:pt>
                <c:pt idx="2">
                  <c:v>27.727467739966791</c:v>
                </c:pt>
                <c:pt idx="3">
                  <c:v>26.861442336182353</c:v>
                </c:pt>
                <c:pt idx="4">
                  <c:v>26.674219954381947</c:v>
                </c:pt>
                <c:pt idx="5">
                  <c:v>20.247470798830999</c:v>
                </c:pt>
                <c:pt idx="6">
                  <c:v>20.247470798830999</c:v>
                </c:pt>
                <c:pt idx="7">
                  <c:v>15.339684776857645</c:v>
                </c:pt>
                <c:pt idx="8">
                  <c:v>15.339684776857645</c:v>
                </c:pt>
                <c:pt idx="9">
                  <c:v>8.5442887464330024</c:v>
                </c:pt>
                <c:pt idx="10">
                  <c:v>0.73093476579623839</c:v>
                </c:pt>
                <c:pt idx="11">
                  <c:v>0.86166590868642245</c:v>
                </c:pt>
                <c:pt idx="12">
                  <c:v>2.00945252168097</c:v>
                </c:pt>
                <c:pt idx="13">
                  <c:v>3.1763754790553627</c:v>
                </c:pt>
                <c:pt idx="14">
                  <c:v>4.3507752723529549</c:v>
                </c:pt>
                <c:pt idx="15">
                  <c:v>5.520917687044081</c:v>
                </c:pt>
                <c:pt idx="16">
                  <c:v>6.6751110469188042</c:v>
                </c:pt>
                <c:pt idx="17">
                  <c:v>7.8018230334508534</c:v>
                </c:pt>
                <c:pt idx="18">
                  <c:v>8.8897959129122679</c:v>
                </c:pt>
                <c:pt idx="19">
                  <c:v>9.9281590199274863</c:v>
                </c:pt>
                <c:pt idx="20">
                  <c:v>10.906537373568424</c:v>
                </c:pt>
                <c:pt idx="21">
                  <c:v>11.815155340734384</c:v>
                </c:pt>
                <c:pt idx="22">
                  <c:v>12.644934311046612</c:v>
                </c:pt>
                <c:pt idx="23">
                  <c:v>13.387583407322207</c:v>
                </c:pt>
                <c:pt idx="24">
                  <c:v>14.035682325278339</c:v>
                </c:pt>
                <c:pt idx="25">
                  <c:v>14.582755474759807</c:v>
                </c:pt>
                <c:pt idx="26">
                  <c:v>15.023336681695334</c:v>
                </c:pt>
                <c:pt idx="27">
                  <c:v>15.353023804302003</c:v>
                </c:pt>
                <c:pt idx="28">
                  <c:v>15.241504168450531</c:v>
                </c:pt>
                <c:pt idx="29">
                  <c:v>18.75</c:v>
                </c:pt>
              </c:numCache>
            </c:numRef>
          </c:xVal>
          <c:yVal>
            <c:numRef>
              <c:f>CatapultGeometry!$AV$14:$AV$43</c:f>
              <c:numCache>
                <c:formatCode>General</c:formatCode>
                <c:ptCount val="30"/>
                <c:pt idx="0">
                  <c:v>18.433012701892221</c:v>
                </c:pt>
                <c:pt idx="1">
                  <c:v>23.219388091077626</c:v>
                </c:pt>
                <c:pt idx="2">
                  <c:v>22.029084009700824</c:v>
                </c:pt>
                <c:pt idx="3">
                  <c:v>21.529084009700824</c:v>
                </c:pt>
                <c:pt idx="4">
                  <c:v>21.853362687293188</c:v>
                </c:pt>
                <c:pt idx="5">
                  <c:v>15.839317195466174</c:v>
                </c:pt>
                <c:pt idx="6">
                  <c:v>15.839317195466174</c:v>
                </c:pt>
                <c:pt idx="7">
                  <c:v>11.339851938200368</c:v>
                </c:pt>
                <c:pt idx="8">
                  <c:v>11.339851938200368</c:v>
                </c:pt>
                <c:pt idx="9">
                  <c:v>5.1098231204477145</c:v>
                </c:pt>
                <c:pt idx="10">
                  <c:v>5.142949192431125</c:v>
                </c:pt>
                <c:pt idx="11">
                  <c:v>7.7674762643539133</c:v>
                </c:pt>
                <c:pt idx="12">
                  <c:v>7.5183563060293253</c:v>
                </c:pt>
                <c:pt idx="13">
                  <c:v>7.3850683689992103</c:v>
                </c:pt>
                <c:pt idx="14">
                  <c:v>7.3689442222712369</c:v>
                </c:pt>
                <c:pt idx="15">
                  <c:v>7.4701449729895746</c:v>
                </c:pt>
                <c:pt idx="16">
                  <c:v>7.6876594567055712</c:v>
                </c:pt>
                <c:pt idx="17">
                  <c:v>8.0193143405986618</c:v>
                </c:pt>
                <c:pt idx="18">
                  <c:v>8.4617958386995173</c:v>
                </c:pt>
                <c:pt idx="19">
                  <c:v>9.0106828221440498</c:v>
                </c:pt>
                <c:pt idx="20">
                  <c:v>9.6604909936315959</c:v>
                </c:pt>
                <c:pt idx="21">
                  <c:v>10.404727684710677</c:v>
                </c:pt>
                <c:pt idx="22">
                  <c:v>11.235956728375967</c:v>
                </c:pt>
                <c:pt idx="23">
                  <c:v>12.145872758790961</c:v>
                </c:pt>
                <c:pt idx="24">
                  <c:v>13.125384195757999</c:v>
                </c:pt>
                <c:pt idx="25">
                  <c:v>14.164704084782336</c:v>
                </c:pt>
                <c:pt idx="26">
                  <c:v>15.253447885086324</c:v>
                </c:pt>
                <c:pt idx="27">
                  <c:v>16.380737228508174</c:v>
                </c:pt>
                <c:pt idx="28">
                  <c:v>16.407381689096454</c:v>
                </c:pt>
                <c:pt idx="29">
                  <c:v>18.433012701892221</c:v>
                </c:pt>
              </c:numCache>
            </c:numRef>
          </c:yVal>
          <c:smooth val="0"/>
        </c:ser>
        <c:ser>
          <c:idx val="4"/>
          <c:order val="19"/>
          <c:tx>
            <c:v>BagMotor</c:v>
          </c:tx>
          <c:marker>
            <c:symbol val="none"/>
          </c:marker>
          <c:xVal>
            <c:numRef>
              <c:f>CaptureArmGeometry!$T$31:$T$37</c:f>
              <c:numCache>
                <c:formatCode>General</c:formatCode>
                <c:ptCount val="7"/>
                <c:pt idx="0">
                  <c:v>3.5559838695899173</c:v>
                </c:pt>
                <c:pt idx="1">
                  <c:v>3.0665329967060191</c:v>
                </c:pt>
                <c:pt idx="2">
                  <c:v>0.92314374689573508</c:v>
                </c:pt>
                <c:pt idx="3">
                  <c:v>1.4125946197796333</c:v>
                </c:pt>
                <c:pt idx="4">
                  <c:v>1.902045492663532</c:v>
                </c:pt>
                <c:pt idx="5">
                  <c:v>4.045434742473816</c:v>
                </c:pt>
                <c:pt idx="6">
                  <c:v>3.5559838695899173</c:v>
                </c:pt>
              </c:numCache>
            </c:numRef>
          </c:xVal>
          <c:yVal>
            <c:numRef>
              <c:f>CaptureArmGeometry!$U$31:$U$37</c:f>
              <c:numCache>
                <c:formatCode>General</c:formatCode>
                <c:ptCount val="7"/>
                <c:pt idx="0">
                  <c:v>9.1734922129884868</c:v>
                </c:pt>
                <c:pt idx="1">
                  <c:v>8.5470236638711423</c:v>
                </c:pt>
                <c:pt idx="2">
                  <c:v>10.221622876756934</c:v>
                </c:pt>
                <c:pt idx="3">
                  <c:v>10.848091425874278</c:v>
                </c:pt>
                <c:pt idx="4">
                  <c:v>11.474559974991623</c:v>
                </c:pt>
                <c:pt idx="5">
                  <c:v>9.7999607621058313</c:v>
                </c:pt>
                <c:pt idx="6">
                  <c:v>9.1734922129884868</c:v>
                </c:pt>
              </c:numCache>
            </c:numRef>
          </c:yVal>
          <c:smooth val="0"/>
        </c:ser>
        <c:ser>
          <c:idx val="5"/>
          <c:order val="20"/>
          <c:tx>
            <c:v>VexGearBox</c:v>
          </c:tx>
          <c:marker>
            <c:symbol val="none"/>
          </c:marker>
          <c:xVal>
            <c:numRef>
              <c:f>CaptureArmGeometry!$X$31:$X$37</c:f>
              <c:numCache>
                <c:formatCode>General</c:formatCode>
                <c:ptCount val="7"/>
                <c:pt idx="0">
                  <c:v>1.4125946197796333</c:v>
                </c:pt>
                <c:pt idx="1">
                  <c:v>0.64301777562256046</c:v>
                </c:pt>
                <c:pt idx="2">
                  <c:v>-1.7210144851976059</c:v>
                </c:pt>
                <c:pt idx="3">
                  <c:v>-0.95143764104053297</c:v>
                </c:pt>
                <c:pt idx="4">
                  <c:v>-0.18186079688346002</c:v>
                </c:pt>
                <c:pt idx="5">
                  <c:v>2.1821714639367062</c:v>
                </c:pt>
                <c:pt idx="6">
                  <c:v>1.4125946197796333</c:v>
                </c:pt>
              </c:numCache>
            </c:numRef>
          </c:xVal>
          <c:yVal>
            <c:numRef>
              <c:f>CaptureArmGeometry!$Y$31:$Y$37</c:f>
              <c:numCache>
                <c:formatCode>General</c:formatCode>
                <c:ptCount val="7"/>
                <c:pt idx="0">
                  <c:v>10.848091425874278</c:v>
                </c:pt>
                <c:pt idx="1">
                  <c:v>9.8630779838658764</c:v>
                </c:pt>
                <c:pt idx="2">
                  <c:v>11.71006240984285</c:v>
                </c:pt>
                <c:pt idx="3">
                  <c:v>12.695075851851254</c:v>
                </c:pt>
                <c:pt idx="4">
                  <c:v>13.680089293859655</c:v>
                </c:pt>
                <c:pt idx="5">
                  <c:v>11.83310486788268</c:v>
                </c:pt>
                <c:pt idx="6">
                  <c:v>10.848091425874278</c:v>
                </c:pt>
              </c:numCache>
            </c:numRef>
          </c:yVal>
          <c:smooth val="0"/>
        </c:ser>
        <c:ser>
          <c:idx val="6"/>
          <c:order val="21"/>
          <c:tx>
            <c:v>HexShaft</c:v>
          </c:tx>
          <c:marker>
            <c:symbol val="none"/>
          </c:marker>
          <c:xVal>
            <c:numRef>
              <c:f>CaptureArmGeometry!$AB$31:$AB$37</c:f>
              <c:numCache>
                <c:formatCode>General</c:formatCode>
                <c:ptCount val="7"/>
                <c:pt idx="0">
                  <c:v>-0.95143764104053297</c:v>
                </c:pt>
                <c:pt idx="1">
                  <c:v>-1.1053530098719475</c:v>
                </c:pt>
                <c:pt idx="2">
                  <c:v>-13.7135250675795</c:v>
                </c:pt>
                <c:pt idx="3">
                  <c:v>-13.559609698748085</c:v>
                </c:pt>
                <c:pt idx="4">
                  <c:v>-13.40569432991667</c:v>
                </c:pt>
                <c:pt idx="5">
                  <c:v>-0.79752227220911842</c:v>
                </c:pt>
                <c:pt idx="6">
                  <c:v>-0.95143764104053297</c:v>
                </c:pt>
              </c:numCache>
            </c:numRef>
          </c:xVal>
          <c:yVal>
            <c:numRef>
              <c:f>CaptureArmGeometry!$AC$31:$AC$37</c:f>
              <c:numCache>
                <c:formatCode>General</c:formatCode>
                <c:ptCount val="7"/>
                <c:pt idx="0">
                  <c:v>12.695075851851254</c:v>
                </c:pt>
                <c:pt idx="1">
                  <c:v>12.498073163449574</c:v>
                </c:pt>
                <c:pt idx="2">
                  <c:v>22.348656768660106</c:v>
                </c:pt>
                <c:pt idx="3">
                  <c:v>22.545659457061788</c:v>
                </c:pt>
                <c:pt idx="4">
                  <c:v>22.742662145463466</c:v>
                </c:pt>
                <c:pt idx="5">
                  <c:v>12.892078540252934</c:v>
                </c:pt>
                <c:pt idx="6">
                  <c:v>12.695075851851254</c:v>
                </c:pt>
              </c:numCache>
            </c:numRef>
          </c:yVal>
          <c:smooth val="0"/>
        </c:ser>
        <c:ser>
          <c:idx val="22"/>
          <c:order val="22"/>
          <c:tx>
            <c:v>CaptureWheels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(CaptureArmGeometry!$AF$31:$AF$37,CaptureArmGeometry!$AF$44:$AF$50,CaptureArmGeometry!$AF$57:$AF$63,CaptureArmGeometry!$AF$70:$AF$76)</c:f>
              <c:numCache>
                <c:formatCode>General</c:formatCode>
                <c:ptCount val="28"/>
                <c:pt idx="0">
                  <c:v>-3.3154699018606992</c:v>
                </c:pt>
                <c:pt idx="1">
                  <c:v>-4.3543986414727476</c:v>
                </c:pt>
                <c:pt idx="2">
                  <c:v>-4.6696029429154366</c:v>
                </c:pt>
                <c:pt idx="3">
                  <c:v>-3.6306742033033883</c:v>
                </c:pt>
                <c:pt idx="4">
                  <c:v>-2.59174546369134</c:v>
                </c:pt>
                <c:pt idx="5">
                  <c:v>-2.2765411622486509</c:v>
                </c:pt>
                <c:pt idx="6">
                  <c:v>-3.3154699018606992</c:v>
                </c:pt>
                <c:pt idx="7">
                  <c:v>-6.4675129162875873</c:v>
                </c:pt>
                <c:pt idx="8">
                  <c:v>-7.5064416558996356</c:v>
                </c:pt>
                <c:pt idx="9">
                  <c:v>-7.8216459573423247</c:v>
                </c:pt>
                <c:pt idx="10">
                  <c:v>-6.7827172177302764</c:v>
                </c:pt>
                <c:pt idx="11">
                  <c:v>-5.743788478118228</c:v>
                </c:pt>
                <c:pt idx="12">
                  <c:v>-5.4285841766755389</c:v>
                </c:pt>
                <c:pt idx="13">
                  <c:v>-6.4675129162875873</c:v>
                </c:pt>
                <c:pt idx="14">
                  <c:v>-9.6195559307144745</c:v>
                </c:pt>
                <c:pt idx="15">
                  <c:v>-10.658484670326523</c:v>
                </c:pt>
                <c:pt idx="16">
                  <c:v>-10.973688971769212</c:v>
                </c:pt>
                <c:pt idx="17">
                  <c:v>-9.9347602321571635</c:v>
                </c:pt>
                <c:pt idx="18">
                  <c:v>-8.8958314925451152</c:v>
                </c:pt>
                <c:pt idx="19">
                  <c:v>-8.5806271911024261</c:v>
                </c:pt>
                <c:pt idx="20">
                  <c:v>-9.6195559307144745</c:v>
                </c:pt>
                <c:pt idx="21">
                  <c:v>-12.771598945141363</c:v>
                </c:pt>
                <c:pt idx="22">
                  <c:v>-13.810527684753412</c:v>
                </c:pt>
                <c:pt idx="23">
                  <c:v>-14.125731986196101</c:v>
                </c:pt>
                <c:pt idx="24">
                  <c:v>-13.086803246584052</c:v>
                </c:pt>
                <c:pt idx="25">
                  <c:v>-12.047874506972004</c:v>
                </c:pt>
                <c:pt idx="26">
                  <c:v>-11.732670205529315</c:v>
                </c:pt>
                <c:pt idx="27">
                  <c:v>-12.771598945141363</c:v>
                </c:pt>
              </c:numCache>
            </c:numRef>
          </c:xVal>
          <c:yVal>
            <c:numRef>
              <c:f>(CaptureArmGeometry!$AG$31:$AG$37,CaptureArmGeometry!$AG$44:$AG$50,CaptureArmGeometry!$AG$57:$AG$63,CaptureArmGeometry!$AG$70:$AG$76)</c:f>
              <c:numCache>
                <c:formatCode>General</c:formatCode>
                <c:ptCount val="28"/>
                <c:pt idx="0">
                  <c:v>14.542060277828229</c:v>
                </c:pt>
                <c:pt idx="1">
                  <c:v>13.212292131116886</c:v>
                </c:pt>
                <c:pt idx="2">
                  <c:v>13.458556721247149</c:v>
                </c:pt>
                <c:pt idx="3">
                  <c:v>14.788324867958492</c:v>
                </c:pt>
                <c:pt idx="4">
                  <c:v>16.118093014669835</c:v>
                </c:pt>
                <c:pt idx="5">
                  <c:v>15.871828424539572</c:v>
                </c:pt>
                <c:pt idx="6">
                  <c:v>14.542060277828229</c:v>
                </c:pt>
                <c:pt idx="7">
                  <c:v>17.004706179130864</c:v>
                </c:pt>
                <c:pt idx="8">
                  <c:v>15.674938032419519</c:v>
                </c:pt>
                <c:pt idx="9">
                  <c:v>15.921202622549782</c:v>
                </c:pt>
                <c:pt idx="10">
                  <c:v>17.250970769261123</c:v>
                </c:pt>
                <c:pt idx="11">
                  <c:v>18.580738915972468</c:v>
                </c:pt>
                <c:pt idx="12">
                  <c:v>18.334474325842205</c:v>
                </c:pt>
                <c:pt idx="13">
                  <c:v>17.004706179130864</c:v>
                </c:pt>
                <c:pt idx="14">
                  <c:v>19.467352080433493</c:v>
                </c:pt>
                <c:pt idx="15">
                  <c:v>18.137583933722151</c:v>
                </c:pt>
                <c:pt idx="16">
                  <c:v>18.383848523852414</c:v>
                </c:pt>
                <c:pt idx="17">
                  <c:v>19.713616670563759</c:v>
                </c:pt>
                <c:pt idx="18">
                  <c:v>21.043384817275101</c:v>
                </c:pt>
                <c:pt idx="19">
                  <c:v>20.797120227144838</c:v>
                </c:pt>
                <c:pt idx="20">
                  <c:v>19.467352080433493</c:v>
                </c:pt>
                <c:pt idx="21">
                  <c:v>21.929997981736129</c:v>
                </c:pt>
                <c:pt idx="22">
                  <c:v>20.600229835024784</c:v>
                </c:pt>
                <c:pt idx="23">
                  <c:v>20.846494425155047</c:v>
                </c:pt>
                <c:pt idx="24">
                  <c:v>22.176262571866388</c:v>
                </c:pt>
                <c:pt idx="25">
                  <c:v>23.506030718577733</c:v>
                </c:pt>
                <c:pt idx="26">
                  <c:v>23.25976612844747</c:v>
                </c:pt>
                <c:pt idx="27">
                  <c:v>21.929997981736129</c:v>
                </c:pt>
              </c:numCache>
            </c:numRef>
          </c:yVal>
          <c:smooth val="0"/>
        </c:ser>
        <c:ser>
          <c:idx val="23"/>
          <c:order val="23"/>
          <c:tx>
            <c:v>C-Channel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CaptureArmGeometry!$AJ$31:$AJ$37</c:f>
              <c:numCache>
                <c:formatCode>General</c:formatCode>
                <c:ptCount val="7"/>
                <c:pt idx="0">
                  <c:v>4.7380000000000004</c:v>
                </c:pt>
                <c:pt idx="1">
                  <c:v>4.1223385246743423</c:v>
                </c:pt>
                <c:pt idx="2">
                  <c:v>-13.213898054673543</c:v>
                </c:pt>
                <c:pt idx="3">
                  <c:v>-12.598236579347883</c:v>
                </c:pt>
                <c:pt idx="4">
                  <c:v>-11.982575104022224</c:v>
                </c:pt>
                <c:pt idx="5">
                  <c:v>5.3536614753256586</c:v>
                </c:pt>
                <c:pt idx="6">
                  <c:v>4.7380000000000004</c:v>
                </c:pt>
              </c:numCache>
            </c:numRef>
          </c:xVal>
          <c:yVal>
            <c:numRef>
              <c:f>CaptureArmGeometry!$AK$31:$AK$37</c:f>
              <c:numCache>
                <c:formatCode>General</c:formatCode>
                <c:ptCount val="7"/>
                <c:pt idx="0">
                  <c:v>8.25</c:v>
                </c:pt>
                <c:pt idx="1">
                  <c:v>7.4619892463932782</c:v>
                </c:pt>
                <c:pt idx="2">
                  <c:v>21.006541703557758</c:v>
                </c:pt>
                <c:pt idx="3">
                  <c:v>21.794552457164482</c:v>
                </c:pt>
                <c:pt idx="4">
                  <c:v>22.582563210771205</c:v>
                </c:pt>
                <c:pt idx="5">
                  <c:v>9.0380107536067218</c:v>
                </c:pt>
                <c:pt idx="6">
                  <c:v>8.25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837728"/>
        <c:axId val="229838288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4"/>
                <c:tx>
                  <c:v>Capture arm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CaptureArmGeometry!$G$44:$G$49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5.9200161304100831</c:v>
                      </c:pt>
                      <c:pt idx="1">
                        <c:v>5.3043546550844249</c:v>
                      </c:pt>
                      <c:pt idx="2">
                        <c:v>-12.031881924263459</c:v>
                      </c:pt>
                      <c:pt idx="3">
                        <c:v>-10.800558973612141</c:v>
                      </c:pt>
                      <c:pt idx="4">
                        <c:v>6.5356776057357413</c:v>
                      </c:pt>
                      <c:pt idx="5">
                        <c:v>5.9200161304100831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CaptureArmGeometry!$H$44:$H$49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7.3265077870115123</c:v>
                      </c:pt>
                      <c:pt idx="1">
                        <c:v>6.5384970334047905</c:v>
                      </c:pt>
                      <c:pt idx="2">
                        <c:v>20.083049490569273</c:v>
                      </c:pt>
                      <c:pt idx="3">
                        <c:v>21.659070997782717</c:v>
                      </c:pt>
                      <c:pt idx="4">
                        <c:v>8.114518540618235</c:v>
                      </c:pt>
                      <c:pt idx="5">
                        <c:v>7.3265077870115123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9"/>
                <c:order val="5"/>
                <c:tx>
                  <c:v>Capture ball</c:v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CaptureArmGeometry!$L$11:$L$74</c15:sqref>
                        </c15:formulaRef>
                      </c:ext>
                    </c:extLst>
                    <c:numCache>
                      <c:formatCode>General</c:formatCode>
                      <c:ptCount val="64"/>
                      <c:pt idx="0">
                        <c:v>-8.1526989417243563</c:v>
                      </c:pt>
                      <c:pt idx="1">
                        <c:v>-8.1611294128176883</c:v>
                      </c:pt>
                      <c:pt idx="2">
                        <c:v>-8.1863365916172608</c:v>
                      </c:pt>
                      <c:pt idx="3">
                        <c:v>-8.2280686163248955</c:v>
                      </c:pt>
                      <c:pt idx="4">
                        <c:v>-8.2859085143444879</c:v>
                      </c:pt>
                      <c:pt idx="5">
                        <c:v>-8.3592783685343512</c:v>
                      </c:pt>
                      <c:pt idx="6">
                        <c:v>-8.4474450915642745</c:v>
                      </c:pt>
                      <c:pt idx="7">
                        <c:v>-8.5495277506817828</c:v>
                      </c:pt>
                      <c:pt idx="8">
                        <c:v>-8.6645063697010141</c:v>
                      </c:pt>
                      <c:pt idx="9">
                        <c:v>-8.79123212026761</c:v>
                      </c:pt>
                      <c:pt idx="10">
                        <c:v>-8.92843880057187</c:v>
                      </c:pt>
                      <c:pt idx="11">
                        <c:v>-9.0747554868186935</c:v>
                      </c:pt>
                      <c:pt idx="12">
                        <c:v>-9.228720231044969</c:v>
                      </c:pt>
                      <c:pt idx="13">
                        <c:v>-9.3887946684203651</c:v>
                      </c:pt>
                      <c:pt idx="14">
                        <c:v>-9.5533793880802005</c:v>
                      </c:pt>
                      <c:pt idx="15">
                        <c:v>-9.7208299139101086</c:v>
                      </c:pt>
                      <c:pt idx="16">
                        <c:v>-9.8894731356077816</c:v>
                      </c:pt>
                      <c:pt idx="17">
                        <c:v>-10.057624025848055</c:v>
                      </c:pt>
                      <c:pt idx="18">
                        <c:v>-10.223602476518941</c:v>
                      </c:pt>
                      <c:pt idx="19">
                        <c:v>-10.385750085806519</c:v>
                      </c:pt>
                      <c:pt idx="20">
                        <c:v>-10.54244672839766</c:v>
                      </c:pt>
                      <c:pt idx="21">
                        <c:v>-10.692126743236617</c:v>
                      </c:pt>
                      <c:pt idx="22">
                        <c:v>-10.833294577092753</c:v>
                      </c:pt>
                      <c:pt idx="23">
                        <c:v>-10.96453972763406</c:v>
                      </c:pt>
                      <c:pt idx="24">
                        <c:v>-11.08455083670021</c:v>
                      </c:pt>
                      <c:pt idx="25">
                        <c:v>-11.192128792959808</c:v>
                      </c:pt>
                      <c:pt idx="26">
                        <c:v>-11.286198713034455</c:v>
                      </c:pt>
                      <c:pt idx="27">
                        <c:v>-11.365820681378148</c:v>
                      </c:pt>
                      <c:pt idx="28">
                        <c:v>-11.430199141602717</c:v>
                      </c:pt>
                      <c:pt idx="29">
                        <c:v>-11.47869084541429</c:v>
                      </c:pt>
                      <c:pt idx="30">
                        <c:v>-11.510811279737608</c:v>
                      </c:pt>
                      <c:pt idx="31">
                        <c:v>-11.526239507810516</c:v>
                      </c:pt>
                      <c:pt idx="32">
                        <c:v>-11.524821375878002</c:v>
                      </c:pt>
                      <c:pt idx="33">
                        <c:v>-11.506571053445565</c:v>
                      </c:pt>
                      <c:pt idx="34">
                        <c:v>-11.471670891702196</c:v>
                      </c:pt>
                      <c:pt idx="35">
                        <c:v>-11.420469601527573</c:v>
                      </c:pt>
                      <c:pt idx="36">
                        <c:v>-11.353478769288229</c:v>
                      </c:pt>
                      <c:pt idx="37">
                        <c:v>-11.271367745235668</c:v>
                      </c:pt>
                      <c:pt idx="38">
                        <c:v>-11.174956955579933</c:v>
                      </c:pt>
                      <c:pt idx="39">
                        <c:v>-11.06520970506209</c:v>
                      </c:pt>
                      <c:pt idx="40">
                        <c:v>-10.943222551931699</c:v>
                      </c:pt>
                      <c:pt idx="41">
                        <c:v>-10.810214351499246</c:v>
                      </c:pt>
                      <c:pt idx="42">
                        <c:v>-10.667514077736785</c:v>
                      </c:pt>
                      <c:pt idx="43">
                        <c:v>-10.516547544609313</c:v>
                      </c:pt>
                      <c:pt idx="44">
                        <c:v>-10.358823159812939</c:v>
                      </c:pt>
                      <c:pt idx="45">
                        <c:v>-10.195916853263798</c:v>
                      </c:pt>
                      <c:pt idx="46">
                        <c:v>-10.029456330927262</c:v>
                      </c:pt>
                      <c:pt idx="47">
                        <c:v>-9.8611048113179862</c:v>
                      </c:pt>
                      <c:pt idx="48">
                        <c:v>-9.692544407170292</c:v>
                      </c:pt>
                      <c:pt idx="49">
                        <c:v>-9.5254593183237635</c:v>
                      </c:pt>
                      <c:pt idx="50">
                        <c:v>-9.3615190037551645</c:v>
                      </c:pt>
                      <c:pt idx="51">
                        <c:v>-9.2023615008962043</c:v>
                      </c:pt>
                      <c:pt idx="52">
                        <c:v>-9.0495770589049744</c:v>
                      </c:pt>
                      <c:pt idx="53">
                        <c:v>-8.9046922494220269</c:v>
                      </c:pt>
                      <c:pt idx="54">
                        <c:v>-8.7691547135711652</c:v>
                      </c:pt>
                      <c:pt idx="55">
                        <c:v>-8.6443186976078596</c:v>
                      </c:pt>
                      <c:pt idx="56">
                        <c:v>-8.5314315217383143</c:v>
                      </c:pt>
                      <c:pt idx="57">
                        <c:v>-8.4316211173082785</c:v>
                      </c:pt>
                      <c:pt idx="58">
                        <c:v>-8.3458847568858836</c:v>
                      </c:pt>
                      <c:pt idx="59">
                        <c:v>-8.2750790898437998</c:v>
                      </c:pt>
                      <c:pt idx="60">
                        <c:v>-8.219911583001867</c:v>
                      </c:pt>
                      <c:pt idx="61">
                        <c:v>-8.1809334518524963</c:v>
                      </c:pt>
                      <c:pt idx="62">
                        <c:v>-8.158534152997678</c:v>
                      </c:pt>
                      <c:pt idx="63">
                        <c:v>-8.152937492827343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CaptureArmGeometry!$M$11:$M$74</c15:sqref>
                        </c15:formulaRef>
                      </c:ext>
                    </c:extLst>
                    <c:numCache>
                      <c:formatCode>General</c:formatCode>
                      <c:ptCount val="64"/>
                      <c:pt idx="0">
                        <c:v>19.639737293524679</c:v>
                      </c:pt>
                      <c:pt idx="1">
                        <c:v>19.808206184116202</c:v>
                      </c:pt>
                      <c:pt idx="2">
                        <c:v>19.974991789241344</c:v>
                      </c:pt>
                      <c:pt idx="3">
                        <c:v>20.13842764226569</c:v>
                      </c:pt>
                      <c:pt idx="4">
                        <c:v>20.296880746170526</c:v>
                      </c:pt>
                      <c:pt idx="5">
                        <c:v>20.448767889919271</c:v>
                      </c:pt>
                      <c:pt idx="6">
                        <c:v>20.5925714673788</c:v>
                      </c:pt>
                      <c:pt idx="7">
                        <c:v>20.726854640738281</c:v>
                      </c:pt>
                      <c:pt idx="8">
                        <c:v>20.850275696917624</c:v>
                      </c:pt>
                      <c:pt idx="9">
                        <c:v>20.961601453521055</c:v>
                      </c:pt>
                      <c:pt idx="10">
                        <c:v>21.059719580388006</c:v>
                      </c:pt>
                      <c:pt idx="11">
                        <c:v>21.143649713628349</c:v>
                      </c:pt>
                      <c:pt idx="12">
                        <c:v>21.212553251094374</c:v>
                      </c:pt>
                      <c:pt idx="13">
                        <c:v>21.265741731416192</c:v>
                      </c:pt>
                      <c:pt idx="14">
                        <c:v>21.302683712880206</c:v>
                      </c:pt>
                      <c:pt idx="15">
                        <c:v>21.323010083419021</c:v>
                      </c:pt>
                      <c:pt idx="16">
                        <c:v>21.326517748657217</c:v>
                      </c:pt>
                      <c:pt idx="17">
                        <c:v>21.313171661163221</c:v>
                      </c:pt>
                      <c:pt idx="18">
                        <c:v>21.283105170631632</c:v>
                      </c:pt>
                      <c:pt idx="19">
                        <c:v>21.236618691497192</c:v>
                      </c:pt>
                      <c:pt idx="20">
                        <c:v>21.174176701293018</c:v>
                      </c:pt>
                      <c:pt idx="21">
                        <c:v>21.096403099744652</c:v>
                      </c:pt>
                      <c:pt idx="22">
                        <c:v>21.004074974970237</c:v>
                      </c:pt>
                      <c:pt idx="23">
                        <c:v>20.898114839072893</c:v>
                      </c:pt>
                      <c:pt idx="24">
                        <c:v>20.779581410704743</c:v>
                      </c:pt>
                      <c:pt idx="25">
                        <c:v>20.649659036700104</c:v>
                      </c:pt>
                      <c:pt idx="26">
                        <c:v>20.509645858473398</c:v>
                      </c:pt>
                      <c:pt idx="27">
                        <c:v>20.360940841419264</c:v>
                      </c:pt>
                      <c:pt idx="28">
                        <c:v>20.205029796912765</c:v>
                      </c:pt>
                      <c:pt idx="29">
                        <c:v>20.04347053657327</c:v>
                      </c:pt>
                      <c:pt idx="30">
                        <c:v>19.877877307125701</c:v>
                      </c:pt>
                      <c:pt idx="31">
                        <c:v>19.709904661380854</c:v>
                      </c:pt>
                      <c:pt idx="32">
                        <c:v>19.541230926490634</c:v>
                      </c:pt>
                      <c:pt idx="33">
                        <c:v>19.373541434657945</c:v>
                      </c:pt>
                      <c:pt idx="34">
                        <c:v>19.208511683854397</c:v>
                      </c:pt>
                      <c:pt idx="35">
                        <c:v>19.047790596798443</c:v>
                      </c:pt>
                      <c:pt idx="36">
                        <c:v>18.892984045464612</c:v>
                      </c:pt>
                      <c:pt idx="37">
                        <c:v>18.745638805741592</c:v>
                      </c:pt>
                      <c:pt idx="38">
                        <c:v>18.607227102558838</c:v>
                      </c:pt>
                      <c:pt idx="39">
                        <c:v>18.47913189990172</c:v>
                      </c:pt>
                      <c:pt idx="40">
                        <c:v>18.362633082692547</c:v>
                      </c:pt>
                      <c:pt idx="41">
                        <c:v>18.258894668603485</c:v>
                      </c:pt>
                      <c:pt idx="42">
                        <c:v>18.168953177576746</c:v>
                      </c:pt>
                      <c:pt idx="43">
                        <c:v>18.093707275259973</c:v>
                      </c:pt>
                      <c:pt idx="44">
                        <c:v>18.033908793836119</c:v>
                      </c:pt>
                      <c:pt idx="45">
                        <c:v>17.990155219964826</c:v>
                      </c:pt>
                      <c:pt idx="46">
                        <c:v>17.962883724893207</c:v>
                      </c:pt>
                      <c:pt idx="47">
                        <c:v>17.95236679638526</c:v>
                      </c:pt>
                      <c:pt idx="48">
                        <c:v>17.958709516114197</c:v>
                      </c:pt>
                      <c:pt idx="49">
                        <c:v>17.981848509721118</c:v>
                      </c:pt>
                      <c:pt idx="50">
                        <c:v>18.021552580030633</c:v>
                      </c:pt>
                      <c:pt idx="51">
                        <c:v>18.07742501709663</c:v>
                      </c:pt>
                      <c:pt idx="52">
                        <c:v>18.148907561996918</c:v>
                      </c:pt>
                      <c:pt idx="53">
                        <c:v>18.235285984771842</c:v>
                      </c:pt>
                      <c:pt idx="54">
                        <c:v>18.335697220773948</c:v>
                      </c:pt>
                      <c:pt idx="55">
                        <c:v>18.449137994124637</c:v>
                      </c:pt>
                      <c:pt idx="56">
                        <c:v>18.57447484211513</c:v>
                      </c:pt>
                      <c:pt idx="57">
                        <c:v>18.710455440391158</c:v>
                      </c:pt>
                      <c:pt idx="58">
                        <c:v>18.855721115763956</c:v>
                      </c:pt>
                      <c:pt idx="59">
                        <c:v>19.008820421623646</c:v>
                      </c:pt>
                      <c:pt idx="60">
                        <c:v>19.168223640313983</c:v>
                      </c:pt>
                      <c:pt idx="61">
                        <c:v>19.332338067565509</c:v>
                      </c:pt>
                      <c:pt idx="62">
                        <c:v>19.499523926270143</c:v>
                      </c:pt>
                      <c:pt idx="63">
                        <c:v>19.668110750592007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2"/>
                <c:order val="8"/>
                <c:tx>
                  <c:v>SpringSide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CatapultGeometry!$J$61:$J$68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</c:v>
                      </c:pt>
                      <c:pt idx="1">
                        <c:v>18.75</c:v>
                      </c:pt>
                      <c:pt idx="2">
                        <c:v>27.040245358166384</c:v>
                      </c:pt>
                      <c:pt idx="3">
                        <c:v>27.727467739966791</c:v>
                      </c:pt>
                      <c:pt idx="4">
                        <c:v>26.861442336182353</c:v>
                      </c:pt>
                      <c:pt idx="5">
                        <c:v>26.674219954381947</c:v>
                      </c:pt>
                      <c:pt idx="6">
                        <c:v>20.247470798830999</c:v>
                      </c:pt>
                      <c:pt idx="7">
                        <c:v>19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CatapultGeometry!$K$61:$K$68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18</c:v>
                      </c:pt>
                      <c:pt idx="1">
                        <c:v>18.433012701892221</c:v>
                      </c:pt>
                      <c:pt idx="2">
                        <c:v>23.219388091077626</c:v>
                      </c:pt>
                      <c:pt idx="3">
                        <c:v>22.029084009700824</c:v>
                      </c:pt>
                      <c:pt idx="4">
                        <c:v>21.529084009700824</c:v>
                      </c:pt>
                      <c:pt idx="5">
                        <c:v>21.853362687293188</c:v>
                      </c:pt>
                      <c:pt idx="6">
                        <c:v>15.839317195466174</c:v>
                      </c:pt>
                      <c:pt idx="7">
                        <c:v>18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3"/>
                <c:order val="9"/>
                <c:tx>
                  <c:v>BallSide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CatapultGeometry!$N$61:$N$66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19</c:v>
                      </c:pt>
                      <c:pt idx="1">
                        <c:v>18.75</c:v>
                      </c:pt>
                      <c:pt idx="2">
                        <c:v>15.241504168450531</c:v>
                      </c:pt>
                      <c:pt idx="3">
                        <c:v>15.339684776857645</c:v>
                      </c:pt>
                      <c:pt idx="4">
                        <c:v>20.247470798830999</c:v>
                      </c:pt>
                      <c:pt idx="5">
                        <c:v>19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CatapultGeometry!$O$61:$O$66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18</c:v>
                      </c:pt>
                      <c:pt idx="1">
                        <c:v>18.433012701892221</c:v>
                      </c:pt>
                      <c:pt idx="2">
                        <c:v>16.407381689096454</c:v>
                      </c:pt>
                      <c:pt idx="3">
                        <c:v>11.339851938200368</c:v>
                      </c:pt>
                      <c:pt idx="4">
                        <c:v>15.839317195466174</c:v>
                      </c:pt>
                      <c:pt idx="5">
                        <c:v>18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4"/>
                <c:order val="10"/>
                <c:tx>
                  <c:v>UpperArc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CatapultGeometry!$R$61:$R$77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15.353023804302003</c:v>
                      </c:pt>
                      <c:pt idx="1">
                        <c:v>15.023336681695334</c:v>
                      </c:pt>
                      <c:pt idx="2">
                        <c:v>14.582755474759807</c:v>
                      </c:pt>
                      <c:pt idx="3">
                        <c:v>14.035682325278339</c:v>
                      </c:pt>
                      <c:pt idx="4">
                        <c:v>13.387583407322207</c:v>
                      </c:pt>
                      <c:pt idx="5">
                        <c:v>12.644934311046612</c:v>
                      </c:pt>
                      <c:pt idx="6">
                        <c:v>11.815155340734384</c:v>
                      </c:pt>
                      <c:pt idx="7">
                        <c:v>10.906537373568424</c:v>
                      </c:pt>
                      <c:pt idx="8">
                        <c:v>9.9281590199274863</c:v>
                      </c:pt>
                      <c:pt idx="9">
                        <c:v>8.8897959129122679</c:v>
                      </c:pt>
                      <c:pt idx="10">
                        <c:v>7.8018230334508534</c:v>
                      </c:pt>
                      <c:pt idx="11">
                        <c:v>6.6751110469188042</c:v>
                      </c:pt>
                      <c:pt idx="12">
                        <c:v>5.520917687044081</c:v>
                      </c:pt>
                      <c:pt idx="13">
                        <c:v>4.3507752723529549</c:v>
                      </c:pt>
                      <c:pt idx="14">
                        <c:v>3.1763754790553627</c:v>
                      </c:pt>
                      <c:pt idx="15">
                        <c:v>2.00945252168097</c:v>
                      </c:pt>
                      <c:pt idx="16">
                        <c:v>0.86166590868642245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CatapultGeometry!$S$61:$S$77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16.380737228508174</c:v>
                      </c:pt>
                      <c:pt idx="1">
                        <c:v>15.253447885086324</c:v>
                      </c:pt>
                      <c:pt idx="2">
                        <c:v>14.164704084782336</c:v>
                      </c:pt>
                      <c:pt idx="3">
                        <c:v>13.125384195757999</c:v>
                      </c:pt>
                      <c:pt idx="4">
                        <c:v>12.145872758790961</c:v>
                      </c:pt>
                      <c:pt idx="5">
                        <c:v>11.235956728375967</c:v>
                      </c:pt>
                      <c:pt idx="6">
                        <c:v>10.404727684710677</c:v>
                      </c:pt>
                      <c:pt idx="7">
                        <c:v>9.6604909936315959</c:v>
                      </c:pt>
                      <c:pt idx="8">
                        <c:v>9.0106828221440498</c:v>
                      </c:pt>
                      <c:pt idx="9">
                        <c:v>8.4617958386995173</c:v>
                      </c:pt>
                      <c:pt idx="10">
                        <c:v>8.0193143405986618</c:v>
                      </c:pt>
                      <c:pt idx="11">
                        <c:v>7.6876594567055712</c:v>
                      </c:pt>
                      <c:pt idx="12">
                        <c:v>7.4701449729895746</c:v>
                      </c:pt>
                      <c:pt idx="13">
                        <c:v>7.3689442222712369</c:v>
                      </c:pt>
                      <c:pt idx="14">
                        <c:v>7.3850683689992103</c:v>
                      </c:pt>
                      <c:pt idx="15">
                        <c:v>7.5183563060293253</c:v>
                      </c:pt>
                      <c:pt idx="16">
                        <c:v>7.7674762643539133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5"/>
                <c:order val="11"/>
                <c:tx>
                  <c:v>LowerArc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CatapultGeometry!$V$61:$V$73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15.339684776857645</c:v>
                      </c:pt>
                      <c:pt idx="1">
                        <c:v>8.5442887464330024</c:v>
                      </c:pt>
                      <c:pt idx="2">
                        <c:v>0.73093476579623839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CatapultGeometry!$W$61:$W$73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11.339851938200368</c:v>
                      </c:pt>
                      <c:pt idx="1">
                        <c:v>5.1098231204477145</c:v>
                      </c:pt>
                      <c:pt idx="2">
                        <c:v>5.142949192431125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6"/>
                <c:order val="12"/>
                <c:tx>
                  <c:v>ArcConnector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CatapultGeometry!$Z$61:$Z$62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0.86166590868642245</c:v>
                      </c:pt>
                      <c:pt idx="1">
                        <c:v>0.73093476579623839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CatapultGeometry!$AA$61:$AA$62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7.7674762643539133</c:v>
                      </c:pt>
                      <c:pt idx="1">
                        <c:v>5.142949192431125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229837728"/>
        <c:scaling>
          <c:orientation val="minMax"/>
          <c:max val="40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38288"/>
        <c:crosses val="autoZero"/>
        <c:crossBetween val="midCat"/>
      </c:valAx>
      <c:valAx>
        <c:axId val="229838288"/>
        <c:scaling>
          <c:orientation val="minMax"/>
          <c:max val="7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37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Catapult Reload Current (each</a:t>
            </a:r>
            <a:r>
              <a:rPr lang="en-US" baseline="0"/>
              <a:t> motor</a:t>
            </a:r>
            <a:r>
              <a:rPr lang="en-US"/>
              <a:t>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75756013596138E-2"/>
          <c:y val="0.1702358490566038"/>
          <c:w val="0.91111135828237033"/>
          <c:h val="0.77316037735849052"/>
        </c:manualLayout>
      </c:layout>
      <c:scatterChart>
        <c:scatterStyle val="lineMarker"/>
        <c:varyColors val="0"/>
        <c:ser>
          <c:idx val="0"/>
          <c:order val="0"/>
          <c:tx>
            <c:v>Current (xQ)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ReloadSim!$E$20:$E$1222</c:f>
              <c:numCache>
                <c:formatCode>General</c:formatCode>
                <c:ptCount val="1203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</c:numCache>
            </c:numRef>
          </c:xVal>
          <c:yVal>
            <c:numRef>
              <c:f>ReloadSim!$O$20:$O$1222</c:f>
              <c:numCache>
                <c:formatCode>General</c:formatCode>
                <c:ptCount val="1203"/>
                <c:pt idx="0">
                  <c:v>0</c:v>
                </c:pt>
                <c:pt idx="1">
                  <c:v>-66.5</c:v>
                </c:pt>
                <c:pt idx="2">
                  <c:v>-66.229589717980133</c:v>
                </c:pt>
                <c:pt idx="3">
                  <c:v>-65.960361406279389</c:v>
                </c:pt>
                <c:pt idx="4">
                  <c:v>-65.692313266136125</c:v>
                </c:pt>
                <c:pt idx="5">
                  <c:v>-65.425443491840795</c:v>
                </c:pt>
                <c:pt idx="6">
                  <c:v>-65.159750270744695</c:v>
                </c:pt>
                <c:pt idx="7">
                  <c:v>-64.895231783268997</c:v>
                </c:pt>
                <c:pt idx="8">
                  <c:v>-64.631886202914316</c:v>
                </c:pt>
                <c:pt idx="9">
                  <c:v>-64.369711696270699</c:v>
                </c:pt>
                <c:pt idx="10">
                  <c:v>-64.108706423027868</c:v>
                </c:pt>
                <c:pt idx="11">
                  <c:v>-63.84886853598573</c:v>
                </c:pt>
                <c:pt idx="12">
                  <c:v>-63.590196181065117</c:v>
                </c:pt>
                <c:pt idx="13">
                  <c:v>-63.33268749731868</c:v>
                </c:pt>
                <c:pt idx="14">
                  <c:v>-63.076340616941842</c:v>
                </c:pt>
                <c:pt idx="15">
                  <c:v>-62.821153665283809</c:v>
                </c:pt>
                <c:pt idx="16">
                  <c:v>-62.567124760858611</c:v>
                </c:pt>
                <c:pt idx="17">
                  <c:v>-62.314252015356054</c:v>
                </c:pt>
                <c:pt idx="18">
                  <c:v>-62.062533533652577</c:v>
                </c:pt>
                <c:pt idx="19">
                  <c:v>-61.811967413821996</c:v>
                </c:pt>
                <c:pt idx="20">
                  <c:v>-61.562551747146081</c:v>
                </c:pt>
                <c:pt idx="21">
                  <c:v>-61.31428461812488</c:v>
                </c:pt>
                <c:pt idx="22">
                  <c:v>-61.067164104486814</c:v>
                </c:pt>
                <c:pt idx="23">
                  <c:v>-60.821188277198495</c:v>
                </c:pt>
                <c:pt idx="24">
                  <c:v>-60.576355200474218</c:v>
                </c:pt>
                <c:pt idx="25">
                  <c:v>-60.332662931785059</c:v>
                </c:pt>
                <c:pt idx="26">
                  <c:v>-60.09010952186771</c:v>
                </c:pt>
                <c:pt idx="27">
                  <c:v>-59.848693014732788</c:v>
                </c:pt>
                <c:pt idx="28">
                  <c:v>-59.608411447672786</c:v>
                </c:pt>
                <c:pt idx="29">
                  <c:v>-59.369262851269539</c:v>
                </c:pt>
                <c:pt idx="30">
                  <c:v>-59.131245249401225</c:v>
                </c:pt>
                <c:pt idx="31">
                  <c:v>-58.894356659248906</c:v>
                </c:pt>
                <c:pt idx="32">
                  <c:v>-58.658595091302445</c:v>
                </c:pt>
                <c:pt idx="33">
                  <c:v>-58.423958549366041</c:v>
                </c:pt>
                <c:pt idx="34">
                  <c:v>-58.190445030563119</c:v>
                </c:pt>
                <c:pt idx="35">
                  <c:v>-57.958052525340648</c:v>
                </c:pt>
                <c:pt idx="36">
                  <c:v>-57.726779017473007</c:v>
                </c:pt>
                <c:pt idx="37">
                  <c:v>-57.496622484065085</c:v>
                </c:pt>
                <c:pt idx="38">
                  <c:v>-57.267580895554978</c:v>
                </c:pt>
                <c:pt idx="39">
                  <c:v>-57.03965221571594</c:v>
                </c:pt>
                <c:pt idx="40">
                  <c:v>-56.812834401657753</c:v>
                </c:pt>
                <c:pt idx="41">
                  <c:v>-56.587125403827635</c:v>
                </c:pt>
                <c:pt idx="42">
                  <c:v>-56.362523166010277</c:v>
                </c:pt>
                <c:pt idx="43">
                  <c:v>-56.139025625327463</c:v>
                </c:pt>
                <c:pt idx="44">
                  <c:v>-55.916630712236987</c:v>
                </c:pt>
                <c:pt idx="45">
                  <c:v>-55.695336350530958</c:v>
                </c:pt>
                <c:pt idx="46">
                  <c:v>-55.475140457333517</c:v>
                </c:pt>
                <c:pt idx="47">
                  <c:v>-55.256040943097851</c:v>
                </c:pt>
                <c:pt idx="48">
                  <c:v>-55.038035711602731</c:v>
                </c:pt>
                <c:pt idx="49">
                  <c:v>-54.821122659948287</c:v>
                </c:pt>
                <c:pt idx="50">
                  <c:v>-54.605299678551326</c:v>
                </c:pt>
                <c:pt idx="51">
                  <c:v>-54.390564651139911</c:v>
                </c:pt>
                <c:pt idx="52">
                  <c:v>-54.176915454747451</c:v>
                </c:pt>
                <c:pt idx="53">
                  <c:v>-53.964349959706205</c:v>
                </c:pt>
                <c:pt idx="54">
                  <c:v>-53.752866029640103</c:v>
                </c:pt>
                <c:pt idx="55">
                  <c:v>-53.542461521457192</c:v>
                </c:pt>
                <c:pt idx="56">
                  <c:v>-53.333134285341337</c:v>
                </c:pt>
                <c:pt idx="57">
                  <c:v>-53.124882164743532</c:v>
                </c:pt>
                <c:pt idx="58">
                  <c:v>-52.917702996372562</c:v>
                </c:pt>
                <c:pt idx="59">
                  <c:v>-52.711594610185287</c:v>
                </c:pt>
                <c:pt idx="60">
                  <c:v>-52.506554829376313</c:v>
                </c:pt>
                <c:pt idx="61">
                  <c:v>-52.302581470367201</c:v>
                </c:pt>
                <c:pt idx="62">
                  <c:v>-52.09967234279528</c:v>
                </c:pt>
                <c:pt idx="63">
                  <c:v>-51.897825249501906</c:v>
                </c:pt>
                <c:pt idx="64">
                  <c:v>-51.697037986520385</c:v>
                </c:pt>
                <c:pt idx="65">
                  <c:v>-51.497308343063388</c:v>
                </c:pt>
                <c:pt idx="66">
                  <c:v>-51.298634101510025</c:v>
                </c:pt>
                <c:pt idx="67">
                  <c:v>-51.101013037392534</c:v>
                </c:pt>
                <c:pt idx="68">
                  <c:v>-50.904442919382582</c:v>
                </c:pt>
                <c:pt idx="69">
                  <c:v>-50.708921509277275</c:v>
                </c:pt>
                <c:pt idx="70">
                  <c:v>-50.514446561984734</c:v>
                </c:pt>
                <c:pt idx="71">
                  <c:v>-50.321015825509548</c:v>
                </c:pt>
                <c:pt idx="72">
                  <c:v>-50.128627040937793</c:v>
                </c:pt>
                <c:pt idx="73">
                  <c:v>-49.937277942421829</c:v>
                </c:pt>
                <c:pt idx="74">
                  <c:v>-49.746966257164949</c:v>
                </c:pt>
                <c:pt idx="75">
                  <c:v>-49.557689705405679</c:v>
                </c:pt>
                <c:pt idx="76">
                  <c:v>-49.369446000401972</c:v>
                </c:pt>
                <c:pt idx="77">
                  <c:v>-49.182232848415211</c:v>
                </c:pt>
                <c:pt idx="78">
                  <c:v>-48.996047948694063</c:v>
                </c:pt>
                <c:pt idx="79">
                  <c:v>-48.810888993458256</c:v>
                </c:pt>
                <c:pt idx="80">
                  <c:v>-48.626753667882099</c:v>
                </c:pt>
                <c:pt idx="81">
                  <c:v>-48.443639650078168</c:v>
                </c:pt>
                <c:pt idx="82">
                  <c:v>-48.261544611080723</c:v>
                </c:pt>
                <c:pt idx="83">
                  <c:v>-48.08046621482918</c:v>
                </c:pt>
                <c:pt idx="84">
                  <c:v>-47.900402118151639</c:v>
                </c:pt>
                <c:pt idx="85">
                  <c:v>-47.7213499707483</c:v>
                </c:pt>
                <c:pt idx="86">
                  <c:v>-47.543307415175043</c:v>
                </c:pt>
                <c:pt idx="87">
                  <c:v>-47.366272086826982</c:v>
                </c:pt>
                <c:pt idx="88">
                  <c:v>-47.190241613922161</c:v>
                </c:pt>
                <c:pt idx="89">
                  <c:v>-47.015213617485372</c:v>
                </c:pt>
                <c:pt idx="90">
                  <c:v>-46.841185711332066</c:v>
                </c:pt>
                <c:pt idx="91">
                  <c:v>-46.668155502052464</c:v>
                </c:pt>
                <c:pt idx="92">
                  <c:v>-46.496120588995844</c:v>
                </c:pt>
                <c:pt idx="93">
                  <c:v>-46.325078564255037</c:v>
                </c:pt>
                <c:pt idx="94">
                  <c:v>-46.155027012651182</c:v>
                </c:pt>
                <c:pt idx="95">
                  <c:v>-45.985963511718658</c:v>
                </c:pt>
                <c:pt idx="96">
                  <c:v>-45.81788563169043</c:v>
                </c:pt>
                <c:pt idx="97">
                  <c:v>-45.650790935483606</c:v>
                </c:pt>
                <c:pt idx="98">
                  <c:v>-45.484676978685314</c:v>
                </c:pt>
                <c:pt idx="99">
                  <c:v>-45.319541309539019</c:v>
                </c:pt>
                <c:pt idx="100">
                  <c:v>-45.155381468931083</c:v>
                </c:pt>
                <c:pt idx="101">
                  <c:v>-44.992194990377918</c:v>
                </c:pt>
                <c:pt idx="102">
                  <c:v>-44.829979400013336</c:v>
                </c:pt>
                <c:pt idx="103">
                  <c:v>-44.668732216576494</c:v>
                </c:pt>
                <c:pt idx="104">
                  <c:v>-44.508450951400292</c:v>
                </c:pt>
                <c:pt idx="105">
                  <c:v>-44.349133108400167</c:v>
                </c:pt>
                <c:pt idx="106">
                  <c:v>-44.190776184063523</c:v>
                </c:pt>
                <c:pt idx="107">
                  <c:v>-44.033377667439566</c:v>
                </c:pt>
                <c:pt idx="108">
                  <c:v>-43.876935040129801</c:v>
                </c:pt>
                <c:pt idx="109">
                  <c:v>-43.721445776279033</c:v>
                </c:pt>
                <c:pt idx="110">
                  <c:v>-43.566907342566999</c:v>
                </c:pt>
                <c:pt idx="111">
                  <c:v>-43.413317198200588</c:v>
                </c:pt>
                <c:pt idx="112">
                  <c:v>-43.260672794906675</c:v>
                </c:pt>
                <c:pt idx="113">
                  <c:v>-43.108971576925718</c:v>
                </c:pt>
                <c:pt idx="114">
                  <c:v>-42.958210981005855</c:v>
                </c:pt>
                <c:pt idx="115">
                  <c:v>-42.808388436397856</c:v>
                </c:pt>
                <c:pt idx="116">
                  <c:v>-42.659501364850669</c:v>
                </c:pt>
                <c:pt idx="117">
                  <c:v>-42.511547180607792</c:v>
                </c:pt>
                <c:pt idx="118">
                  <c:v>-42.364523290404271</c:v>
                </c:pt>
                <c:pt idx="119">
                  <c:v>-42.218427093464577</c:v>
                </c:pt>
                <c:pt idx="120">
                  <c:v>-42.073255981501205</c:v>
                </c:pt>
                <c:pt idx="121">
                  <c:v>-41.929007338714086</c:v>
                </c:pt>
                <c:pt idx="122">
                  <c:v>-41.785678541790787</c:v>
                </c:pt>
                <c:pt idx="123">
                  <c:v>-41.643266959907571</c:v>
                </c:pt>
                <c:pt idx="124">
                  <c:v>-41.501769954731287</c:v>
                </c:pt>
                <c:pt idx="125">
                  <c:v>-41.361184880422137</c:v>
                </c:pt>
                <c:pt idx="126">
                  <c:v>-41.221509083637258</c:v>
                </c:pt>
                <c:pt idx="127">
                  <c:v>-41.082739903535291</c:v>
                </c:pt>
                <c:pt idx="128">
                  <c:v>-40.944874671781754</c:v>
                </c:pt>
                <c:pt idx="129">
                  <c:v>-40.807910712555376</c:v>
                </c:pt>
                <c:pt idx="130">
                  <c:v>-40.671845342555365</c:v>
                </c:pt>
                <c:pt idx="131">
                  <c:v>-40.536675871009578</c:v>
                </c:pt>
                <c:pt idx="132">
                  <c:v>-40.402399599683719</c:v>
                </c:pt>
                <c:pt idx="133">
                  <c:v>-40.269013822891367</c:v>
                </c:pt>
                <c:pt idx="134">
                  <c:v>-40.136515827505129</c:v>
                </c:pt>
                <c:pt idx="135">
                  <c:v>-40.004902892968673</c:v>
                </c:pt>
                <c:pt idx="136">
                  <c:v>-39.874172291309783</c:v>
                </c:pt>
                <c:pt idx="137">
                  <c:v>-39.744321287154442</c:v>
                </c:pt>
                <c:pt idx="138">
                  <c:v>-39.6153471377419</c:v>
                </c:pt>
                <c:pt idx="139">
                  <c:v>-39.487247092940763</c:v>
                </c:pt>
                <c:pt idx="140">
                  <c:v>-39.360018395266124</c:v>
                </c:pt>
                <c:pt idx="141">
                  <c:v>-39.233658279897746</c:v>
                </c:pt>
                <c:pt idx="142">
                  <c:v>-39.108163974699238</c:v>
                </c:pt>
                <c:pt idx="143">
                  <c:v>-38.983532700238349</c:v>
                </c:pt>
                <c:pt idx="144">
                  <c:v>-38.859761669808265</c:v>
                </c:pt>
                <c:pt idx="145">
                  <c:v>-38.736848089449985</c:v>
                </c:pt>
                <c:pt idx="146">
                  <c:v>-38.614789157975807</c:v>
                </c:pt>
                <c:pt idx="147">
                  <c:v>-38.49358206699381</c:v>
                </c:pt>
                <c:pt idx="148">
                  <c:v>-38.37322400093349</c:v>
                </c:pt>
                <c:pt idx="149">
                  <c:v>-38.253712137072426</c:v>
                </c:pt>
                <c:pt idx="150">
                  <c:v>-38.135043645564068</c:v>
                </c:pt>
                <c:pt idx="151">
                  <c:v>-38.017215689466582</c:v>
                </c:pt>
                <c:pt idx="152">
                  <c:v>-37.900225424772835</c:v>
                </c:pt>
                <c:pt idx="153">
                  <c:v>-37.784070000441396</c:v>
                </c:pt>
                <c:pt idx="154">
                  <c:v>-37.668746558428722</c:v>
                </c:pt>
                <c:pt idx="155">
                  <c:v>-37.554252233722401</c:v>
                </c:pt>
                <c:pt idx="156">
                  <c:v>-37.440584154375458</c:v>
                </c:pt>
                <c:pt idx="157">
                  <c:v>-37.32773944154183</c:v>
                </c:pt>
                <c:pt idx="158">
                  <c:v>-37.215715209512886</c:v>
                </c:pt>
                <c:pt idx="159">
                  <c:v>-37.10450856575509</c:v>
                </c:pt>
                <c:pt idx="160">
                  <c:v>-36.994116610948709</c:v>
                </c:pt>
                <c:pt idx="161">
                  <c:v>-36.88453643902767</c:v>
                </c:pt>
                <c:pt idx="162">
                  <c:v>-36.775765137220475</c:v>
                </c:pt>
                <c:pt idx="163">
                  <c:v>-36.667799786092253</c:v>
                </c:pt>
                <c:pt idx="164">
                  <c:v>-36.560637459587831</c:v>
                </c:pt>
                <c:pt idx="165">
                  <c:v>-36.454275225075989</c:v>
                </c:pt>
                <c:pt idx="166">
                  <c:v>-36.348710143394705</c:v>
                </c:pt>
                <c:pt idx="167">
                  <c:v>-36.243939268897549</c:v>
                </c:pt>
                <c:pt idx="168">
                  <c:v>-36.139959649501144</c:v>
                </c:pt>
                <c:pt idx="169">
                  <c:v>-36.036768326733672</c:v>
                </c:pt>
                <c:pt idx="170">
                  <c:v>-35.934362335784449</c:v>
                </c:pt>
                <c:pt idx="171">
                  <c:v>-35.832738705554618</c:v>
                </c:pt>
                <c:pt idx="172">
                  <c:v>-35.731894458708865</c:v>
                </c:pt>
                <c:pt idx="173">
                  <c:v>-35.631826611728151</c:v>
                </c:pt>
                <c:pt idx="174">
                  <c:v>-35.532532174963535</c:v>
                </c:pt>
                <c:pt idx="175">
                  <c:v>-35.434008152691071</c:v>
                </c:pt>
                <c:pt idx="176">
                  <c:v>-35.336251543167641</c:v>
                </c:pt>
                <c:pt idx="177">
                  <c:v>-35.239259338687901</c:v>
                </c:pt>
                <c:pt idx="178">
                  <c:v>-35.143028525642229</c:v>
                </c:pt>
                <c:pt idx="179">
                  <c:v>-35.047556084575618</c:v>
                </c:pt>
                <c:pt idx="180">
                  <c:v>-34.95283899024767</c:v>
                </c:pt>
                <c:pt idx="181">
                  <c:v>-34.858874211693532</c:v>
                </c:pt>
                <c:pt idx="182">
                  <c:v>-34.765658712285813</c:v>
                </c:pt>
                <c:pt idx="183">
                  <c:v>-34.673189449797498</c:v>
                </c:pt>
                <c:pt idx="184">
                  <c:v>-34.581463376465813</c:v>
                </c:pt>
                <c:pt idx="185">
                  <c:v>-34.490477439057067</c:v>
                </c:pt>
                <c:pt idx="186">
                  <c:v>-34.400228578932428</c:v>
                </c:pt>
                <c:pt idx="187">
                  <c:v>-34.31071373211465</c:v>
                </c:pt>
                <c:pt idx="188">
                  <c:v>-34.221929829355695</c:v>
                </c:pt>
                <c:pt idx="189">
                  <c:v>-34.133873796205322</c:v>
                </c:pt>
                <c:pt idx="190">
                  <c:v>-34.04654255308057</c:v>
                </c:pt>
                <c:pt idx="191">
                  <c:v>-33.959933015336048</c:v>
                </c:pt>
                <c:pt idx="192">
                  <c:v>-33.874042093335298</c:v>
                </c:pt>
                <c:pt idx="193">
                  <c:v>-33.788866692522824</c:v>
                </c:pt>
                <c:pt idx="194">
                  <c:v>-33.704403713497108</c:v>
                </c:pt>
                <c:pt idx="195">
                  <c:v>-33.620650052084429</c:v>
                </c:pt>
                <c:pt idx="196">
                  <c:v>-33.537602599413567</c:v>
                </c:pt>
                <c:pt idx="197">
                  <c:v>-33.455258241991238</c:v>
                </c:pt>
                <c:pt idx="198">
                  <c:v>-33.373613861778431</c:v>
                </c:pt>
                <c:pt idx="199">
                  <c:v>-33.292666336267501</c:v>
                </c:pt>
                <c:pt idx="200">
                  <c:v>-33.212412538560045</c:v>
                </c:pt>
                <c:pt idx="201">
                  <c:v>-33.132849337445542</c:v>
                </c:pt>
                <c:pt idx="202">
                  <c:v>-33.05397359748082</c:v>
                </c:pt>
                <c:pt idx="203">
                  <c:v>-32.975782179070151</c:v>
                </c:pt>
                <c:pt idx="204">
                  <c:v>-32.898271938546188</c:v>
                </c:pt>
                <c:pt idx="205">
                  <c:v>-32.821439728251541</c:v>
                </c:pt>
                <c:pt idx="206">
                  <c:v>-32.745282396621114</c:v>
                </c:pt>
                <c:pt idx="207">
                  <c:v>-32.669796788265089</c:v>
                </c:pt>
                <c:pt idx="208">
                  <c:v>-32.594979744052587</c:v>
                </c:pt>
                <c:pt idx="209">
                  <c:v>-32.520828101196045</c:v>
                </c:pt>
                <c:pt idx="210">
                  <c:v>-32.44733869333615</c:v>
                </c:pt>
                <c:pt idx="211">
                  <c:v>-32.374508350627451</c:v>
                </c:pt>
                <c:pt idx="212">
                  <c:v>-32.302333899824639</c:v>
                </c:pt>
                <c:pt idx="213">
                  <c:v>-32.230812164369326</c:v>
                </c:pt>
                <c:pt idx="214">
                  <c:v>-32.159939964477438</c:v>
                </c:pt>
                <c:pt idx="215">
                  <c:v>-32.089714117227288</c:v>
                </c:pt>
                <c:pt idx="216">
                  <c:v>-32.020131436648029</c:v>
                </c:pt>
                <c:pt idx="217">
                  <c:v>-31.951188733808774</c:v>
                </c:pt>
                <c:pt idx="218">
                  <c:v>-31.882882816908211</c:v>
                </c:pt>
                <c:pt idx="219">
                  <c:v>-31.81521049136472</c:v>
                </c:pt>
                <c:pt idx="220">
                  <c:v>-31.74816855990694</c:v>
                </c:pt>
                <c:pt idx="221">
                  <c:v>-31.681753822664923</c:v>
                </c:pt>
                <c:pt idx="222">
                  <c:v>-31.615963077261654</c:v>
                </c:pt>
                <c:pt idx="223">
                  <c:v>-31.550793118905059</c:v>
                </c:pt>
                <c:pt idx="224">
                  <c:v>-31.486240740480444</c:v>
                </c:pt>
                <c:pt idx="225">
                  <c:v>-31.422302732643317</c:v>
                </c:pt>
                <c:pt idx="226">
                  <c:v>-31.358975883912702</c:v>
                </c:pt>
                <c:pt idx="227">
                  <c:v>-31.296256980764706</c:v>
                </c:pt>
                <c:pt idx="228">
                  <c:v>-31.23414280772656</c:v>
                </c:pt>
                <c:pt idx="229">
                  <c:v>-31.172630147470986</c:v>
                </c:pt>
                <c:pt idx="230">
                  <c:v>-31.111715780910863</c:v>
                </c:pt>
                <c:pt idx="231">
                  <c:v>-31.051396487294262</c:v>
                </c:pt>
                <c:pt idx="232">
                  <c:v>-30.991669044299773</c:v>
                </c:pt>
                <c:pt idx="233">
                  <c:v>-30.932530228132094</c:v>
                </c:pt>
                <c:pt idx="234">
                  <c:v>-30.873976813617965</c:v>
                </c:pt>
                <c:pt idx="235">
                  <c:v>-30.816005574302263</c:v>
                </c:pt>
                <c:pt idx="236">
                  <c:v>-30.758613282544431</c:v>
                </c:pt>
                <c:pt idx="237">
                  <c:v>-30.701796709615056</c:v>
                </c:pt>
                <c:pt idx="238">
                  <c:v>-30.645552625792721</c:v>
                </c:pt>
                <c:pt idx="239">
                  <c:v>-30.589877800461046</c:v>
                </c:pt>
                <c:pt idx="240">
                  <c:v>-30.534769002205831</c:v>
                </c:pt>
                <c:pt idx="241">
                  <c:v>-30.480222998912481</c:v>
                </c:pt>
                <c:pt idx="242">
                  <c:v>-30.426236557863493</c:v>
                </c:pt>
                <c:pt idx="243">
                  <c:v>-30.372806445836108</c:v>
                </c:pt>
                <c:pt idx="244">
                  <c:v>-30.319929429200084</c:v>
                </c:pt>
                <c:pt idx="245">
                  <c:v>-30.267602274015562</c:v>
                </c:pt>
                <c:pt idx="246">
                  <c:v>-30.215821746130999</c:v>
                </c:pt>
                <c:pt idx="247">
                  <c:v>-30.164584611281242</c:v>
                </c:pt>
                <c:pt idx="248">
                  <c:v>-30.113887635185591</c:v>
                </c:pt>
                <c:pt idx="249">
                  <c:v>-30.063727583645903</c:v>
                </c:pt>
                <c:pt idx="250">
                  <c:v>-30.014101222644765</c:v>
                </c:pt>
                <c:pt idx="251">
                  <c:v>-29.965005318443662</c:v>
                </c:pt>
                <c:pt idx="252">
                  <c:v>-29.916436637681137</c:v>
                </c:pt>
                <c:pt idx="253">
                  <c:v>-29.868391947470926</c:v>
                </c:pt>
                <c:pt idx="254">
                  <c:v>-29.820868015500043</c:v>
                </c:pt>
                <c:pt idx="255">
                  <c:v>-29.773861610126904</c:v>
                </c:pt>
                <c:pt idx="256">
                  <c:v>-29.727369500479274</c:v>
                </c:pt>
                <c:pt idx="257">
                  <c:v>-29.681388456552209</c:v>
                </c:pt>
                <c:pt idx="258">
                  <c:v>-29.635915249305892</c:v>
                </c:pt>
                <c:pt idx="259">
                  <c:v>-29.59094665076335</c:v>
                </c:pt>
                <c:pt idx="260">
                  <c:v>-29.546479434108068</c:v>
                </c:pt>
                <c:pt idx="261">
                  <c:v>-29.502510373781487</c:v>
                </c:pt>
                <c:pt idx="262">
                  <c:v>-29.45903624558029</c:v>
                </c:pt>
                <c:pt idx="263">
                  <c:v>-29.416053826753604</c:v>
                </c:pt>
                <c:pt idx="264">
                  <c:v>-29.373559896099994</c:v>
                </c:pt>
                <c:pt idx="265">
                  <c:v>-29.331551234064239</c:v>
                </c:pt>
                <c:pt idx="266">
                  <c:v>-29.290024622833968</c:v>
                </c:pt>
                <c:pt idx="267">
                  <c:v>-29.248976846436062</c:v>
                </c:pt>
                <c:pt idx="268">
                  <c:v>-29.208404690832772</c:v>
                </c:pt>
                <c:pt idx="269">
                  <c:v>-29.168304944017692</c:v>
                </c:pt>
                <c:pt idx="270">
                  <c:v>-29.128674396111382</c:v>
                </c:pt>
                <c:pt idx="271">
                  <c:v>-29.089509839456817</c:v>
                </c:pt>
                <c:pt idx="272">
                  <c:v>-29.050808068714488</c:v>
                </c:pt>
                <c:pt idx="273">
                  <c:v>-29.012565880957244</c:v>
                </c:pt>
                <c:pt idx="274">
                  <c:v>-28.974780075764812</c:v>
                </c:pt>
                <c:pt idx="275">
                  <c:v>-28.937447455318026</c:v>
                </c:pt>
                <c:pt idx="276">
                  <c:v>-28.900564824492715</c:v>
                </c:pt>
                <c:pt idx="277">
                  <c:v>-28.864128990953237</c:v>
                </c:pt>
                <c:pt idx="278">
                  <c:v>-28.828136765245702</c:v>
                </c:pt>
                <c:pt idx="279">
                  <c:v>-28.792584960890771</c:v>
                </c:pt>
                <c:pt idx="280">
                  <c:v>-28.757470394476162</c:v>
                </c:pt>
                <c:pt idx="281">
                  <c:v>-28.722789885748682</c:v>
                </c:pt>
                <c:pt idx="282">
                  <c:v>-28.688540257705938</c:v>
                </c:pt>
                <c:pt idx="283">
                  <c:v>-28.654718336687584</c:v>
                </c:pt>
                <c:pt idx="284">
                  <c:v>-28.621320952466196</c:v>
                </c:pt>
                <c:pt idx="285">
                  <c:v>-28.588344938337688</c:v>
                </c:pt>
                <c:pt idx="286">
                  <c:v>-28.555787131211279</c:v>
                </c:pt>
                <c:pt idx="287">
                  <c:v>-28.523644371699053</c:v>
                </c:pt>
                <c:pt idx="288">
                  <c:v>-28.491913504205034</c:v>
                </c:pt>
                <c:pt idx="289">
                  <c:v>-28.46059137701377</c:v>
                </c:pt>
                <c:pt idx="290">
                  <c:v>-28.429674842378471</c:v>
                </c:pt>
                <c:pt idx="291">
                  <c:v>-28.399160756608655</c:v>
                </c:pt>
                <c:pt idx="292">
                  <c:v>-28.36904598015726</c:v>
                </c:pt>
                <c:pt idx="293">
                  <c:v>-28.339327377707299</c:v>
                </c:pt>
                <c:pt idx="294">
                  <c:v>-28.310001818257948</c:v>
                </c:pt>
                <c:pt idx="295">
                  <c:v>-28.281066175210153</c:v>
                </c:pt>
                <c:pt idx="296">
                  <c:v>-28.252517326451656</c:v>
                </c:pt>
                <c:pt idx="297">
                  <c:v>-28.224352154441512</c:v>
                </c:pt>
                <c:pt idx="298">
                  <c:v>-28.196567546294045</c:v>
                </c:pt>
                <c:pt idx="299">
                  <c:v>-28.169160393862228</c:v>
                </c:pt>
                <c:pt idx="300">
                  <c:v>-28.142127593820511</c:v>
                </c:pt>
                <c:pt idx="301">
                  <c:v>-28.115466047747066</c:v>
                </c:pt>
                <c:pt idx="302">
                  <c:v>-28.089172662205442</c:v>
                </c:pt>
                <c:pt idx="303">
                  <c:v>-28.063244348825631</c:v>
                </c:pt>
                <c:pt idx="304">
                  <c:v>-28.037678024384526</c:v>
                </c:pt>
                <c:pt idx="305">
                  <c:v>-28.01247061088581</c:v>
                </c:pt>
                <c:pt idx="306">
                  <c:v>-27.987619035639156</c:v>
                </c:pt>
                <c:pt idx="307">
                  <c:v>-27.963120231338873</c:v>
                </c:pt>
                <c:pt idx="308">
                  <c:v>-27.938971136141905</c:v>
                </c:pt>
                <c:pt idx="309">
                  <c:v>-27.915168693745159</c:v>
                </c:pt>
                <c:pt idx="310">
                  <c:v>-27.891709853462235</c:v>
                </c:pt>
                <c:pt idx="311">
                  <c:v>-27.868591570299493</c:v>
                </c:pt>
                <c:pt idx="312">
                  <c:v>-27.845810805031455</c:v>
                </c:pt>
                <c:pt idx="313">
                  <c:v>-27.823364524275565</c:v>
                </c:pt>
                <c:pt idx="314">
                  <c:v>-27.801249700566267</c:v>
                </c:pt>
                <c:pt idx="315">
                  <c:v>-27.779463312428412</c:v>
                </c:pt>
                <c:pt idx="316">
                  <c:v>-27.758002344449984</c:v>
                </c:pt>
                <c:pt idx="317">
                  <c:v>-27.736863787354164</c:v>
                </c:pt>
                <c:pt idx="318">
                  <c:v>-27.716044638070677</c:v>
                </c:pt>
                <c:pt idx="319">
                  <c:v>-27.695541899806464</c:v>
                </c:pt>
                <c:pt idx="320">
                  <c:v>-27.675352582115657</c:v>
                </c:pt>
                <c:pt idx="321">
                  <c:v>-27.655473700968823</c:v>
                </c:pt>
                <c:pt idx="322">
                  <c:v>-27.63590227882154</c:v>
                </c:pt>
                <c:pt idx="323">
                  <c:v>-27.616635344682233</c:v>
                </c:pt>
                <c:pt idx="324">
                  <c:v>-27.597669934179294</c:v>
                </c:pt>
                <c:pt idx="325">
                  <c:v>-27.579003089627498</c:v>
                </c:pt>
                <c:pt idx="326">
                  <c:v>-27.5606318600937</c:v>
                </c:pt>
                <c:pt idx="327">
                  <c:v>-27.542553301461734</c:v>
                </c:pt>
                <c:pt idx="328">
                  <c:v>-27.524764476496696</c:v>
                </c:pt>
                <c:pt idx="329">
                  <c:v>-27.507262454908407</c:v>
                </c:pt>
                <c:pt idx="330">
                  <c:v>-27.490044313414131</c:v>
                </c:pt>
                <c:pt idx="331">
                  <c:v>-27.473107135800625</c:v>
                </c:pt>
                <c:pt idx="332">
                  <c:v>-27.456448012985369</c:v>
                </c:pt>
                <c:pt idx="333">
                  <c:v>-27.440064043077083</c:v>
                </c:pt>
                <c:pt idx="334">
                  <c:v>-27.423952331435487</c:v>
                </c:pt>
                <c:pt idx="335">
                  <c:v>-27.408109990730313</c:v>
                </c:pt>
                <c:pt idx="336">
                  <c:v>-27.392534140999533</c:v>
                </c:pt>
                <c:pt idx="337">
                  <c:v>-27.377221909706893</c:v>
                </c:pt>
                <c:pt idx="338">
                  <c:v>-27.362170431798614</c:v>
                </c:pt>
                <c:pt idx="339">
                  <c:v>-27.347376849759346</c:v>
                </c:pt>
                <c:pt idx="340">
                  <c:v>-27.332838313667427</c:v>
                </c:pt>
                <c:pt idx="341">
                  <c:v>-27.318551981249268</c:v>
                </c:pt>
                <c:pt idx="342">
                  <c:v>-27.30451501793306</c:v>
                </c:pt>
                <c:pt idx="343">
                  <c:v>-27.290724596901654</c:v>
                </c:pt>
                <c:pt idx="344">
                  <c:v>-27.277177899144718</c:v>
                </c:pt>
                <c:pt idx="345">
                  <c:v>-27.263872113510079</c:v>
                </c:pt>
                <c:pt idx="346">
                  <c:v>-27.250804436754311</c:v>
                </c:pt>
                <c:pt idx="347">
                  <c:v>-27.237972073592569</c:v>
                </c:pt>
                <c:pt idx="348">
                  <c:v>-27.225372236747614</c:v>
                </c:pt>
                <c:pt idx="349">
                  <c:v>-27.213002146998086</c:v>
                </c:pt>
                <c:pt idx="350">
                  <c:v>-27.200859033225989</c:v>
                </c:pt>
                <c:pt idx="351">
                  <c:v>-27.188940132463404</c:v>
                </c:pt>
                <c:pt idx="352">
                  <c:v>-27.17724268993847</c:v>
                </c:pt>
                <c:pt idx="353">
                  <c:v>-27.165763959120479</c:v>
                </c:pt>
                <c:pt idx="354">
                  <c:v>-27.154501201764315</c:v>
                </c:pt>
                <c:pt idx="355">
                  <c:v>-27.143451687954045</c:v>
                </c:pt>
                <c:pt idx="356">
                  <c:v>-27.132612696145767</c:v>
                </c:pt>
                <c:pt idx="357">
                  <c:v>-27.121981513209654</c:v>
                </c:pt>
                <c:pt idx="358">
                  <c:v>-27.111555434471263</c:v>
                </c:pt>
                <c:pt idx="359">
                  <c:v>-27.101331763752018</c:v>
                </c:pt>
                <c:pt idx="360">
                  <c:v>-27.091307813408974</c:v>
                </c:pt>
                <c:pt idx="361">
                  <c:v>-27.08148090437377</c:v>
                </c:pt>
                <c:pt idx="362">
                  <c:v>-27.071848366190842</c:v>
                </c:pt>
                <c:pt idx="363">
                  <c:v>-27.062407537054799</c:v>
                </c:pt>
                <c:pt idx="364">
                  <c:v>-27.053155763847123</c:v>
                </c:pt>
                <c:pt idx="365">
                  <c:v>-27.044090402172046</c:v>
                </c:pt>
                <c:pt idx="366">
                  <c:v>-27.035208816391659</c:v>
                </c:pt>
                <c:pt idx="367">
                  <c:v>-27.02650837966025</c:v>
                </c:pt>
                <c:pt idx="368">
                  <c:v>-27.017986473957937</c:v>
                </c:pt>
                <c:pt idx="369">
                  <c:v>-27.009640490123452</c:v>
                </c:pt>
                <c:pt idx="370">
                  <c:v>-27.001467827886223</c:v>
                </c:pt>
                <c:pt idx="371">
                  <c:v>-26.993465895897696</c:v>
                </c:pt>
                <c:pt idx="372">
                  <c:v>-26.985632111761873</c:v>
                </c:pt>
                <c:pt idx="373">
                  <c:v>-26.977963902065095</c:v>
                </c:pt>
                <c:pt idx="374">
                  <c:v>-26.970458702405129</c:v>
                </c:pt>
                <c:pt idx="375">
                  <c:v>-26.963113957419409</c:v>
                </c:pt>
                <c:pt idx="376">
                  <c:v>-26.955927120812646</c:v>
                </c:pt>
                <c:pt idx="377">
                  <c:v>-26.948895655383573</c:v>
                </c:pt>
                <c:pt idx="378">
                  <c:v>-26.942017033051048</c:v>
                </c:pt>
                <c:pt idx="379">
                  <c:v>-26.93528873487934</c:v>
                </c:pt>
                <c:pt idx="380">
                  <c:v>-26.928708251102741</c:v>
                </c:pt>
                <c:pt idx="381">
                  <c:v>-26.922273081149392</c:v>
                </c:pt>
                <c:pt idx="382">
                  <c:v>-26.915980733664426</c:v>
                </c:pt>
                <c:pt idx="383">
                  <c:v>-26.909828726532329</c:v>
                </c:pt>
                <c:pt idx="384">
                  <c:v>-26.903814586898626</c:v>
                </c:pt>
                <c:pt idx="385">
                  <c:v>-26.897935851190795</c:v>
                </c:pt>
                <c:pt idx="386">
                  <c:v>-26.892190065138525</c:v>
                </c:pt>
                <c:pt idx="387">
                  <c:v>-26.886574783793197</c:v>
                </c:pt>
                <c:pt idx="388">
                  <c:v>-26.881087571546672</c:v>
                </c:pt>
                <c:pt idx="389">
                  <c:v>-26.875726002149396</c:v>
                </c:pt>
                <c:pt idx="390">
                  <c:v>-26.870487658727775</c:v>
                </c:pt>
                <c:pt idx="391">
                  <c:v>-26.865370133800841</c:v>
                </c:pt>
                <c:pt idx="392">
                  <c:v>-26.860371029296218</c:v>
                </c:pt>
                <c:pt idx="393">
                  <c:v>-26.855487956565447</c:v>
                </c:pt>
                <c:pt idx="394">
                  <c:v>-26.850718536398542</c:v>
                </c:pt>
                <c:pt idx="395">
                  <c:v>-26.846060399037924</c:v>
                </c:pt>
                <c:pt idx="396">
                  <c:v>-26.84151118419161</c:v>
                </c:pt>
                <c:pt idx="397">
                  <c:v>-26.83706854104577</c:v>
                </c:pt>
                <c:pt idx="398">
                  <c:v>-26.832730128276634</c:v>
                </c:pt>
                <c:pt idx="399">
                  <c:v>-26.828493614061621</c:v>
                </c:pt>
                <c:pt idx="400">
                  <c:v>-26.824356676089916</c:v>
                </c:pt>
                <c:pt idx="401">
                  <c:v>-26.820317001572334</c:v>
                </c:pt>
                <c:pt idx="402">
                  <c:v>-26.816372287250513</c:v>
                </c:pt>
                <c:pt idx="403">
                  <c:v>-26.812520239405472</c:v>
                </c:pt>
                <c:pt idx="404">
                  <c:v>-26.808758573865525</c:v>
                </c:pt>
                <c:pt idx="405">
                  <c:v>-26.805085016013543</c:v>
                </c:pt>
                <c:pt idx="406">
                  <c:v>-26.801497300793557</c:v>
                </c:pt>
                <c:pt idx="407">
                  <c:v>-26.797993172716744</c:v>
                </c:pt>
                <c:pt idx="408">
                  <c:v>-26.794570385866802</c:v>
                </c:pt>
                <c:pt idx="409">
                  <c:v>-26.791226703904634</c:v>
                </c:pt>
                <c:pt idx="410">
                  <c:v>-26.787959900072476</c:v>
                </c:pt>
                <c:pt idx="411">
                  <c:v>-26.784767757197372</c:v>
                </c:pt>
                <c:pt idx="412">
                  <c:v>-26.781648067694032</c:v>
                </c:pt>
                <c:pt idx="413">
                  <c:v>-26.778598633567121</c:v>
                </c:pt>
                <c:pt idx="414">
                  <c:v>-26.775617266412883</c:v>
                </c:pt>
                <c:pt idx="415">
                  <c:v>-26.772701787420214</c:v>
                </c:pt>
                <c:pt idx="416">
                  <c:v>-26.769850027371128</c:v>
                </c:pt>
                <c:pt idx="417">
                  <c:v>-26.767059826640615</c:v>
                </c:pt>
                <c:pt idx="418">
                  <c:v>-26.764329035195978</c:v>
                </c:pt>
                <c:pt idx="419">
                  <c:v>-26.761655512595478</c:v>
                </c:pt>
                <c:pt idx="420">
                  <c:v>-26.75903712798652</c:v>
                </c:pt>
                <c:pt idx="421">
                  <c:v>-26.756471760103206</c:v>
                </c:pt>
                <c:pt idx="422">
                  <c:v>-26.753957297263334</c:v>
                </c:pt>
                <c:pt idx="423">
                  <c:v>-26.75149163736485</c:v>
                </c:pt>
                <c:pt idx="424">
                  <c:v>-26.749072687881753</c:v>
                </c:pt>
                <c:pt idx="425">
                  <c:v>-26.746698365859398</c:v>
                </c:pt>
                <c:pt idx="426">
                  <c:v>-26.744366597909337</c:v>
                </c:pt>
                <c:pt idx="427">
                  <c:v>-26.742075320203572</c:v>
                </c:pt>
                <c:pt idx="428">
                  <c:v>-26.739822478468248</c:v>
                </c:pt>
                <c:pt idx="429">
                  <c:v>-26.737606027976906</c:v>
                </c:pt>
                <c:pt idx="430">
                  <c:v>-26.735423933543121</c:v>
                </c:pt>
                <c:pt idx="431">
                  <c:v>-26.73327416951269</c:v>
                </c:pt>
                <c:pt idx="432">
                  <c:v>-26.731154719755253</c:v>
                </c:pt>
                <c:pt idx="433">
                  <c:v>-26.729063577655445</c:v>
                </c:pt>
                <c:pt idx="434">
                  <c:v>-26.726998746103579</c:v>
                </c:pt>
                <c:pt idx="435">
                  <c:v>-26.724958237485708</c:v>
                </c:pt>
                <c:pt idx="436">
                  <c:v>-26.72294007367335</c:v>
                </c:pt>
                <c:pt idx="437">
                  <c:v>-26.720942286012633</c:v>
                </c:pt>
                <c:pt idx="438">
                  <c:v>-26.718962915312975</c:v>
                </c:pt>
                <c:pt idx="439">
                  <c:v>-26.717000011835321</c:v>
                </c:pt>
                <c:pt idx="440">
                  <c:v>-26.715051635279867</c:v>
                </c:pt>
                <c:pt idx="441">
                  <c:v>-26.713115854773356</c:v>
                </c:pt>
                <c:pt idx="442">
                  <c:v>-26.711190748855923</c:v>
                </c:pt>
                <c:pt idx="443">
                  <c:v>-26.709274405467404</c:v>
                </c:pt>
                <c:pt idx="444">
                  <c:v>-26.707364921933337</c:v>
                </c:pt>
                <c:pt idx="445">
                  <c:v>-26.705460404950394</c:v>
                </c:pt>
                <c:pt idx="446">
                  <c:v>-26.703558970571468</c:v>
                </c:pt>
                <c:pt idx="447">
                  <c:v>-26.701658744190237</c:v>
                </c:pt>
                <c:pt idx="448">
                  <c:v>-26.699757860525413</c:v>
                </c:pt>
                <c:pt idx="449">
                  <c:v>-26.697854463604482</c:v>
                </c:pt>
                <c:pt idx="450">
                  <c:v>-26.695946706747069</c:v>
                </c:pt>
                <c:pt idx="451">
                  <c:v>-26.694032752547884</c:v>
                </c:pt>
                <c:pt idx="452">
                  <c:v>-26.692110772859269</c:v>
                </c:pt>
                <c:pt idx="453">
                  <c:v>-26.690178948773362</c:v>
                </c:pt>
                <c:pt idx="454">
                  <c:v>-26.688235470603825</c:v>
                </c:pt>
                <c:pt idx="455">
                  <c:v>-26.686278537867235</c:v>
                </c:pt>
                <c:pt idx="456">
                  <c:v>-26.684306359264053</c:v>
                </c:pt>
                <c:pt idx="457">
                  <c:v>-26.682317152659255</c:v>
                </c:pt>
                <c:pt idx="458">
                  <c:v>-26.680309145062576</c:v>
                </c:pt>
                <c:pt idx="459">
                  <c:v>-26.678280572608365</c:v>
                </c:pt>
                <c:pt idx="460">
                  <c:v>-26.676229680535105</c:v>
                </c:pt>
                <c:pt idx="461">
                  <c:v>-26.674154723164598</c:v>
                </c:pt>
                <c:pt idx="462">
                  <c:v>-26.672053963880774</c:v>
                </c:pt>
                <c:pt idx="463">
                  <c:v>-26.669925675108139</c:v>
                </c:pt>
                <c:pt idx="464">
                  <c:v>-26.667768138289951</c:v>
                </c:pt>
                <c:pt idx="465">
                  <c:v>-26.665579643865971</c:v>
                </c:pt>
                <c:pt idx="466">
                  <c:v>-26.663358491249983</c:v>
                </c:pt>
                <c:pt idx="467">
                  <c:v>-26.661102988806928</c:v>
                </c:pt>
                <c:pt idx="468">
                  <c:v>-26.658811453829738</c:v>
                </c:pt>
                <c:pt idx="469">
                  <c:v>-26.656482212515897</c:v>
                </c:pt>
                <c:pt idx="470">
                  <c:v>-26.654113599943607</c:v>
                </c:pt>
                <c:pt idx="471">
                  <c:v>-26.651703960047765</c:v>
                </c:pt>
                <c:pt idx="472">
                  <c:v>-26.649251645595566</c:v>
                </c:pt>
                <c:pt idx="473">
                  <c:v>-26.646755018161834</c:v>
                </c:pt>
                <c:pt idx="474">
                  <c:v>-26.644212448104106</c:v>
                </c:pt>
                <c:pt idx="475">
                  <c:v>-26.641622314537393</c:v>
                </c:pt>
                <c:pt idx="476">
                  <c:v>-26.638983005308685</c:v>
                </c:pt>
                <c:pt idx="477">
                  <c:v>-26.636292916971186</c:v>
                </c:pt>
                <c:pt idx="478">
                  <c:v>-26.633550454758293</c:v>
                </c:pt>
                <c:pt idx="479">
                  <c:v>-26.630754032557334</c:v>
                </c:pt>
                <c:pt idx="480">
                  <c:v>-26.627902072882986</c:v>
                </c:pt>
                <c:pt idx="481">
                  <c:v>-26.624993006850534</c:v>
                </c:pt>
                <c:pt idx="482">
                  <c:v>-26.622025274148829</c:v>
                </c:pt>
                <c:pt idx="483">
                  <c:v>-26.618997323013051</c:v>
                </c:pt>
                <c:pt idx="484">
                  <c:v>-26.615907610197201</c:v>
                </c:pt>
                <c:pt idx="485">
                  <c:v>-26.612754600946371</c:v>
                </c:pt>
                <c:pt idx="486">
                  <c:v>-26.609536768968848</c:v>
                </c:pt>
                <c:pt idx="487">
                  <c:v>-26.606252596407938</c:v>
                </c:pt>
                <c:pt idx="488">
                  <c:v>-26.602900573813596</c:v>
                </c:pt>
                <c:pt idx="489">
                  <c:v>-26.599479200113873</c:v>
                </c:pt>
                <c:pt idx="490">
                  <c:v>-26.595986982586147</c:v>
                </c:pt>
                <c:pt idx="491">
                  <c:v>-26.592422436828155</c:v>
                </c:pt>
                <c:pt idx="492">
                  <c:v>-26.588784086728836</c:v>
                </c:pt>
                <c:pt idx="493">
                  <c:v>-26.585070464439017</c:v>
                </c:pt>
                <c:pt idx="494">
                  <c:v>-26.581280110341844</c:v>
                </c:pt>
                <c:pt idx="495">
                  <c:v>-26.577411573023142</c:v>
                </c:pt>
                <c:pt idx="496">
                  <c:v>-26.573463409241519</c:v>
                </c:pt>
                <c:pt idx="497">
                  <c:v>-26.569434183898341</c:v>
                </c:pt>
                <c:pt idx="498">
                  <c:v>-26.565322470007562</c:v>
                </c:pt>
                <c:pt idx="499">
                  <c:v>-26.561126848665356</c:v>
                </c:pt>
                <c:pt idx="500">
                  <c:v>-26.556845909019614</c:v>
                </c:pt>
                <c:pt idx="501">
                  <c:v>-26.552478248239336</c:v>
                </c:pt>
                <c:pt idx="502">
                  <c:v>-26.548022471483808</c:v>
                </c:pt>
                <c:pt idx="503">
                  <c:v>-26.54347719187172</c:v>
                </c:pt>
                <c:pt idx="504">
                  <c:v>-26.538841030450097</c:v>
                </c:pt>
                <c:pt idx="505">
                  <c:v>-26.534112616163117</c:v>
                </c:pt>
                <c:pt idx="506">
                  <c:v>-26.529290585820817</c:v>
                </c:pt>
                <c:pt idx="507">
                  <c:v>-26.524373584067689</c:v>
                </c:pt>
                <c:pt idx="508">
                  <c:v>-26.519360263351128</c:v>
                </c:pt>
                <c:pt idx="509">
                  <c:v>-26.514249283889818</c:v>
                </c:pt>
                <c:pt idx="510">
                  <c:v>-26.509039313641981</c:v>
                </c:pt>
                <c:pt idx="511">
                  <c:v>-26.503729028273543</c:v>
                </c:pt>
                <c:pt idx="512">
                  <c:v>-26.498317111126198</c:v>
                </c:pt>
                <c:pt idx="513">
                  <c:v>-26.492802253185392</c:v>
                </c:pt>
                <c:pt idx="514">
                  <c:v>-26.487183153048196</c:v>
                </c:pt>
                <c:pt idx="515">
                  <c:v>-26.481458516891173</c:v>
                </c:pt>
                <c:pt idx="516">
                  <c:v>-26.475627058438029</c:v>
                </c:pt>
                <c:pt idx="517">
                  <c:v>-26.469687498927364</c:v>
                </c:pt>
                <c:pt idx="518">
                  <c:v>-26.463638567080224</c:v>
                </c:pt>
                <c:pt idx="519">
                  <c:v>-26.457478999067646</c:v>
                </c:pt>
                <c:pt idx="520">
                  <c:v>-26.451207538478158</c:v>
                </c:pt>
                <c:pt idx="521">
                  <c:v>-26.444822936285153</c:v>
                </c:pt>
                <c:pt idx="522">
                  <c:v>-26.438323950814326</c:v>
                </c:pt>
                <c:pt idx="523">
                  <c:v>-26.431709347710957</c:v>
                </c:pt>
                <c:pt idx="524">
                  <c:v>-26.424977899907226</c:v>
                </c:pt>
                <c:pt idx="525">
                  <c:v>-26.418128387589455</c:v>
                </c:pt>
                <c:pt idx="526">
                  <c:v>-26.411159598165344</c:v>
                </c:pt>
                <c:pt idx="527">
                  <c:v>-26.404070326231135</c:v>
                </c:pt>
                <c:pt idx="528">
                  <c:v>-26.396859373538799</c:v>
                </c:pt>
                <c:pt idx="529">
                  <c:v>-26.389525548963196</c:v>
                </c:pt>
                <c:pt idx="530">
                  <c:v>-26.382067668469187</c:v>
                </c:pt>
                <c:pt idx="531">
                  <c:v>-26.374484555078773</c:v>
                </c:pt>
                <c:pt idx="532">
                  <c:v>-26.366775038838203</c:v>
                </c:pt>
                <c:pt idx="533">
                  <c:v>-26.358937956785077</c:v>
                </c:pt>
                <c:pt idx="534">
                  <c:v>-26.350972152915482</c:v>
                </c:pt>
                <c:pt idx="535">
                  <c:v>-26.342876478151094</c:v>
                </c:pt>
                <c:pt idx="536">
                  <c:v>-26.334649790306294</c:v>
                </c:pt>
                <c:pt idx="537">
                  <c:v>-26.326290954055342</c:v>
                </c:pt>
                <c:pt idx="538">
                  <c:v>-26.317798840899496</c:v>
                </c:pt>
                <c:pt idx="539">
                  <c:v>-26.309172329134213</c:v>
                </c:pt>
                <c:pt idx="540">
                  <c:v>-26.300410303816342</c:v>
                </c:pt>
                <c:pt idx="541">
                  <c:v>-26.291511656731362</c:v>
                </c:pt>
                <c:pt idx="542">
                  <c:v>-26.282475286360619</c:v>
                </c:pt>
                <c:pt idx="543">
                  <c:v>-26.273300097848658</c:v>
                </c:pt>
                <c:pt idx="544">
                  <c:v>-26.263985002970561</c:v>
                </c:pt>
                <c:pt idx="545">
                  <c:v>-26.254528920099304</c:v>
                </c:pt>
                <c:pt idx="546">
                  <c:v>-26.244930774173202</c:v>
                </c:pt>
                <c:pt idx="547">
                  <c:v>-26.235189496663399</c:v>
                </c:pt>
                <c:pt idx="548">
                  <c:v>-26.225304025541373</c:v>
                </c:pt>
                <c:pt idx="549">
                  <c:v>-26.215273305246594</c:v>
                </c:pt>
                <c:pt idx="550">
                  <c:v>-26.205096286654111</c:v>
                </c:pt>
                <c:pt idx="551">
                  <c:v>-26.194771927042328</c:v>
                </c:pt>
                <c:pt idx="552">
                  <c:v>-26.184299190060763</c:v>
                </c:pt>
                <c:pt idx="553">
                  <c:v>-26.173677045697939</c:v>
                </c:pt>
                <c:pt idx="554">
                  <c:v>-26.162904470249323</c:v>
                </c:pt>
                <c:pt idx="555">
                  <c:v>-26.151980446285339</c:v>
                </c:pt>
                <c:pt idx="556">
                  <c:v>-26.140903962619493</c:v>
                </c:pt>
                <c:pt idx="557">
                  <c:v>-26.129674014276553</c:v>
                </c:pt>
                <c:pt idx="558">
                  <c:v>-26.118289602460841</c:v>
                </c:pt>
                <c:pt idx="559">
                  <c:v>-26.106749734524623</c:v>
                </c:pt>
                <c:pt idx="560">
                  <c:v>-26.095053423936569</c:v>
                </c:pt>
                <c:pt idx="561">
                  <c:v>-26.083199690250357</c:v>
                </c:pt>
                <c:pt idx="562">
                  <c:v>-26.071187559073337</c:v>
                </c:pt>
                <c:pt idx="563">
                  <c:v>-26.059016062035329</c:v>
                </c:pt>
                <c:pt idx="564">
                  <c:v>-26.046684236757525</c:v>
                </c:pt>
                <c:pt idx="565">
                  <c:v>-26.034191126821536</c:v>
                </c:pt>
                <c:pt idx="566">
                  <c:v>-26.021535781738475</c:v>
                </c:pt>
                <c:pt idx="567">
                  <c:v>-26.00871725691826</c:v>
                </c:pt>
                <c:pt idx="568">
                  <c:v>-25.995734613638977</c:v>
                </c:pt>
                <c:pt idx="569">
                  <c:v>-25.982586919016388</c:v>
                </c:pt>
                <c:pt idx="570">
                  <c:v>-25.969273245973593</c:v>
                </c:pt>
                <c:pt idx="571">
                  <c:v>-25.955792673210773</c:v>
                </c:pt>
                <c:pt idx="572">
                  <c:v>-25.942144285175139</c:v>
                </c:pt>
                <c:pt idx="573">
                  <c:v>-25.928327172030944</c:v>
                </c:pt>
                <c:pt idx="574">
                  <c:v>-25.914340429629714</c:v>
                </c:pt>
                <c:pt idx="575">
                  <c:v>-25.900183159480587</c:v>
                </c:pt>
                <c:pt idx="576">
                  <c:v>-25.885854468720794</c:v>
                </c:pt>
                <c:pt idx="577">
                  <c:v>-25.871353470086301</c:v>
                </c:pt>
                <c:pt idx="578">
                  <c:v>-25.856679281882652</c:v>
                </c:pt>
                <c:pt idx="579">
                  <c:v>-25.841831027955873</c:v>
                </c:pt>
                <c:pt idx="580">
                  <c:v>-25.826807837663647</c:v>
                </c:pt>
                <c:pt idx="581">
                  <c:v>-25.811608845846575</c:v>
                </c:pt>
                <c:pt idx="582">
                  <c:v>-25.796233192799633</c:v>
                </c:pt>
                <c:pt idx="583">
                  <c:v>-25.780680024243829</c:v>
                </c:pt>
                <c:pt idx="584">
                  <c:v>-25.764948491297968</c:v>
                </c:pt>
                <c:pt idx="585">
                  <c:v>-25.749037750450665</c:v>
                </c:pt>
                <c:pt idx="586">
                  <c:v>-25.732946963532481</c:v>
                </c:pt>
                <c:pt idx="587">
                  <c:v>-25.716675297688294</c:v>
                </c:pt>
                <c:pt idx="588">
                  <c:v>-25.700221925349783</c:v>
                </c:pt>
                <c:pt idx="589">
                  <c:v>-25.683586024208203</c:v>
                </c:pt>
                <c:pt idx="590">
                  <c:v>-25.666766777187249</c:v>
                </c:pt>
                <c:pt idx="591">
                  <c:v>-25.649763372416167</c:v>
                </c:pt>
                <c:pt idx="592">
                  <c:v>-25.632575003203076</c:v>
                </c:pt>
                <c:pt idx="593">
                  <c:v>-25.615200868008472</c:v>
                </c:pt>
                <c:pt idx="594">
                  <c:v>-25.597640170418877</c:v>
                </c:pt>
                <c:pt idx="595">
                  <c:v>-25.57989211912081</c:v>
                </c:pt>
                <c:pt idx="596">
                  <c:v>-25.561955927874891</c:v>
                </c:pt>
                <c:pt idx="597">
                  <c:v>-25.543830815490139</c:v>
                </c:pt>
                <c:pt idx="598">
                  <c:v>-25.525516005798554</c:v>
                </c:pt>
                <c:pt idx="599">
                  <c:v>-25.507010727629851</c:v>
                </c:pt>
                <c:pt idx="600">
                  <c:v>-25.488314214786435</c:v>
                </c:pt>
                <c:pt idx="601">
                  <c:v>-25.46942570601864</c:v>
                </c:pt>
                <c:pt idx="602">
                  <c:v>-25.450344445000102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842768"/>
        <c:axId val="229843328"/>
      </c:scatterChart>
      <c:valAx>
        <c:axId val="22984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43328"/>
        <c:crosses val="autoZero"/>
        <c:crossBetween val="midCat"/>
      </c:valAx>
      <c:valAx>
        <c:axId val="22984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42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base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CylinderGeometry!$S$6:$S$15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11.84</c:v>
                </c:pt>
                <c:pt idx="3">
                  <c:v>11.84</c:v>
                </c:pt>
                <c:pt idx="4">
                  <c:v>19.443941682594154</c:v>
                </c:pt>
                <c:pt idx="5">
                  <c:v>19.443941682594154</c:v>
                </c:pt>
                <c:pt idx="6">
                  <c:v>11.84</c:v>
                </c:pt>
                <c:pt idx="7">
                  <c:v>11.84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CylinderGeometry!$T$6:$T$15</c:f>
              <c:numCache>
                <c:formatCode>General</c:formatCode>
                <c:ptCount val="10"/>
                <c:pt idx="0">
                  <c:v>0</c:v>
                </c:pt>
                <c:pt idx="1">
                  <c:v>0.6640625</c:v>
                </c:pt>
                <c:pt idx="2">
                  <c:v>0.6640625</c:v>
                </c:pt>
                <c:pt idx="3">
                  <c:v>0.19500000000000001</c:v>
                </c:pt>
                <c:pt idx="4">
                  <c:v>0.19500000000000001</c:v>
                </c:pt>
                <c:pt idx="5">
                  <c:v>-0.19500000000000001</c:v>
                </c:pt>
                <c:pt idx="6">
                  <c:v>-0.19500000000000001</c:v>
                </c:pt>
                <c:pt idx="7">
                  <c:v>-0.6640625</c:v>
                </c:pt>
                <c:pt idx="8">
                  <c:v>-0.6640625</c:v>
                </c:pt>
                <c:pt idx="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rotated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CylinderGeometry!$S$27:$S$36</c:f>
              <c:numCache>
                <c:formatCode>General</c:formatCode>
                <c:ptCount val="10"/>
                <c:pt idx="0">
                  <c:v>0</c:v>
                </c:pt>
                <c:pt idx="1">
                  <c:v>-0.17974336819421341</c:v>
                </c:pt>
                <c:pt idx="2">
                  <c:v>-11.577774255667787</c:v>
                </c:pt>
                <c:pt idx="3">
                  <c:v>-11.45081199888684</c:v>
                </c:pt>
                <c:pt idx="4">
                  <c:v>-18.770910154693929</c:v>
                </c:pt>
                <c:pt idx="5">
                  <c:v>-18.665347931867402</c:v>
                </c:pt>
                <c:pt idx="6">
                  <c:v>-11.345249776060308</c:v>
                </c:pt>
                <c:pt idx="7">
                  <c:v>-11.218287519279361</c:v>
                </c:pt>
                <c:pt idx="8">
                  <c:v>0.17974336819421341</c:v>
                </c:pt>
                <c:pt idx="9">
                  <c:v>0</c:v>
                </c:pt>
              </c:numCache>
            </c:numRef>
          </c:xVal>
          <c:yVal>
            <c:numRef>
              <c:f>CylinderGeometry!$T$27:$T$36</c:f>
              <c:numCache>
                <c:formatCode>General</c:formatCode>
                <c:ptCount val="10"/>
                <c:pt idx="0">
                  <c:v>0</c:v>
                </c:pt>
                <c:pt idx="1">
                  <c:v>-0.63927406133555065</c:v>
                </c:pt>
                <c:pt idx="2">
                  <c:v>2.5654867547314408</c:v>
                </c:pt>
                <c:pt idx="3">
                  <c:v>3.0170398681736348</c:v>
                </c:pt>
                <c:pt idx="4">
                  <c:v>5.0752167560145347</c:v>
                </c:pt>
                <c:pt idx="5">
                  <c:v>5.4506586518012492</c:v>
                </c:pt>
                <c:pt idx="6">
                  <c:v>3.3924817639603484</c:v>
                </c:pt>
                <c:pt idx="7">
                  <c:v>3.8440348774025423</c:v>
                </c:pt>
                <c:pt idx="8">
                  <c:v>0.63927406133555065</c:v>
                </c:pt>
                <c:pt idx="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translated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CylinderGeometry!$S$48:$S$57</c:f>
              <c:numCache>
                <c:formatCode>General</c:formatCode>
                <c:ptCount val="10"/>
                <c:pt idx="0">
                  <c:v>14</c:v>
                </c:pt>
                <c:pt idx="1">
                  <c:v>13.820256631805787</c:v>
                </c:pt>
                <c:pt idx="2">
                  <c:v>2.4222257443322128</c:v>
                </c:pt>
                <c:pt idx="3">
                  <c:v>2.5491880011131602</c:v>
                </c:pt>
                <c:pt idx="4">
                  <c:v>-4.7709101546939294</c:v>
                </c:pt>
                <c:pt idx="5">
                  <c:v>-4.6653479318674016</c:v>
                </c:pt>
                <c:pt idx="6">
                  <c:v>2.6547502239396916</c:v>
                </c:pt>
                <c:pt idx="7">
                  <c:v>2.781712480720639</c:v>
                </c:pt>
                <c:pt idx="8">
                  <c:v>14.179743368194213</c:v>
                </c:pt>
                <c:pt idx="9">
                  <c:v>14</c:v>
                </c:pt>
              </c:numCache>
            </c:numRef>
          </c:xVal>
          <c:yVal>
            <c:numRef>
              <c:f>CylinderGeometry!$T$48:$T$57</c:f>
              <c:numCache>
                <c:formatCode>General</c:formatCode>
                <c:ptCount val="10"/>
                <c:pt idx="0">
                  <c:v>10.375</c:v>
                </c:pt>
                <c:pt idx="1">
                  <c:v>9.7357259386644497</c:v>
                </c:pt>
                <c:pt idx="2">
                  <c:v>12.940486754731442</c:v>
                </c:pt>
                <c:pt idx="3">
                  <c:v>13.392039868173635</c:v>
                </c:pt>
                <c:pt idx="4">
                  <c:v>15.450216756014534</c:v>
                </c:pt>
                <c:pt idx="5">
                  <c:v>15.825658651801248</c:v>
                </c:pt>
                <c:pt idx="6">
                  <c:v>13.767481763960348</c:v>
                </c:pt>
                <c:pt idx="7">
                  <c:v>14.219034877402542</c:v>
                </c:pt>
                <c:pt idx="8">
                  <c:v>11.01427406133555</c:v>
                </c:pt>
                <c:pt idx="9">
                  <c:v>10.375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847808"/>
        <c:axId val="229848368"/>
      </c:scatterChart>
      <c:valAx>
        <c:axId val="229847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48368"/>
        <c:crosses val="autoZero"/>
        <c:crossBetween val="midCat"/>
      </c:valAx>
      <c:valAx>
        <c:axId val="22984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47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Spring side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CatapultGeometry!$J$18:$J$25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9.5727507783708141</c:v>
                </c:pt>
                <c:pt idx="3">
                  <c:v>9.5727507783708141</c:v>
                </c:pt>
                <c:pt idx="4">
                  <c:v>8.5727507783708141</c:v>
                </c:pt>
                <c:pt idx="5">
                  <c:v>8.5727507783708141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CatapultGeometry!$K$18:$K$25</c:f>
              <c:numCache>
                <c:formatCode>General</c:formatCode>
                <c:ptCount val="8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-0.87444476360081369</c:v>
                </c:pt>
                <c:pt idx="4">
                  <c:v>-0.87444476360081369</c:v>
                </c:pt>
                <c:pt idx="5">
                  <c:v>-0.5</c:v>
                </c:pt>
                <c:pt idx="6">
                  <c:v>-2.4949415976619989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Ball Side1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CatapultGeometry!$N$18:$N$23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-4.051262025591531</c:v>
                </c:pt>
                <c:pt idx="3">
                  <c:v>-6.5</c:v>
                </c:pt>
                <c:pt idx="4">
                  <c:v>0</c:v>
                </c:pt>
                <c:pt idx="5">
                  <c:v>0</c:v>
                </c:pt>
              </c:numCache>
            </c:numRef>
          </c:xVal>
          <c:yVal>
            <c:numRef>
              <c:f>CatapultGeometry!$O$18:$O$23</c:f>
              <c:numCache>
                <c:formatCode>General</c:formatCode>
                <c:ptCount val="6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-3.9376998029129955</c:v>
                </c:pt>
                <c:pt idx="4">
                  <c:v>-2.4949415976619989</c:v>
                </c:pt>
                <c:pt idx="5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Inner Radius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CatapultGeometry!$R$18:$R$34</c:f>
              <c:numCache>
                <c:formatCode>General</c:formatCode>
                <c:ptCount val="17"/>
                <c:pt idx="0">
                  <c:v>-3.9680054182175066</c:v>
                </c:pt>
                <c:pt idx="1">
                  <c:v>-4.8171675134064023</c:v>
                </c:pt>
                <c:pt idx="2">
                  <c:v>-5.7430939311945712</c:v>
                </c:pt>
                <c:pt idx="3">
                  <c:v>-6.7365331208860528</c:v>
                </c:pt>
                <c:pt idx="4">
                  <c:v>-7.787558966484788</c:v>
                </c:pt>
                <c:pt idx="5">
                  <c:v>-8.8856699651645066</c:v>
                </c:pt>
                <c:pt idx="6">
                  <c:v>-10.019894154813635</c:v>
                </c:pt>
                <c:pt idx="7">
                  <c:v>-11.178898742253871</c:v>
                </c:pt>
                <c:pt idx="8">
                  <c:v>-12.35110333676349</c:v>
                </c:pt>
                <c:pt idx="9">
                  <c:v>-13.524795657513476</c:v>
                </c:pt>
                <c:pt idx="10">
                  <c:v>-14.688248558805993</c:v>
                </c:pt>
                <c:pt idx="11">
                  <c:v>-15.829837203837723</c:v>
                </c:pt>
                <c:pt idx="12">
                  <c:v>-16.938155216226548</c:v>
                </c:pt>
                <c:pt idx="13">
                  <c:v>-18.002128648753896</c:v>
                </c:pt>
                <c:pt idx="14">
                  <c:v>-19.011126630584819</c:v>
                </c:pt>
                <c:pt idx="15">
                  <c:v>-19.95506758741525</c:v>
                </c:pt>
                <c:pt idx="16">
                  <c:v>-20.824519973229933</c:v>
                </c:pt>
              </c:numCache>
            </c:numRef>
          </c:xVal>
          <c:yVal>
            <c:numRef>
              <c:f>CatapultGeometry!$S$18:$S$34</c:f>
              <c:numCache>
                <c:formatCode>General</c:formatCode>
                <c:ptCount val="17"/>
                <c:pt idx="0">
                  <c:v>0.42116540233468136</c:v>
                </c:pt>
                <c:pt idx="1">
                  <c:v>-0.39025224518078794</c:v>
                </c:pt>
                <c:pt idx="2">
                  <c:v>-1.1128414309890893</c:v>
                </c:pt>
                <c:pt idx="3">
                  <c:v>-1.7393822828018557</c:v>
                </c:pt>
                <c:pt idx="4">
                  <c:v>-2.2636146115346438</c:v>
                </c:pt>
                <c:pt idx="5">
                  <c:v>-2.6803004610469241</c:v>
                </c:pt>
                <c:pt idx="6">
                  <c:v>-2.985276444068397</c:v>
                </c:pt>
                <c:pt idx="7">
                  <c:v>-3.1754953413883733</c:v>
                </c:pt>
                <c:pt idx="8">
                  <c:v>-3.2490565486628338</c:v>
                </c:pt>
                <c:pt idx="9">
                  <c:v>-3.2052250666247986</c:v>
                </c:pt>
                <c:pt idx="10">
                  <c:v>-3.0444388449540281</c:v>
                </c:pt>
                <c:pt idx="11">
                  <c:v>-2.768304406428598</c:v>
                </c:pt>
                <c:pt idx="12">
                  <c:v>-2.3795807950803471</c:v>
                </c:pt>
                <c:pt idx="13">
                  <c:v>-1.8821520087389221</c:v>
                </c:pt>
                <c:pt idx="14">
                  <c:v>-1.2809881914093513</c:v>
                </c:pt>
                <c:pt idx="15">
                  <c:v>-0.582095973236056</c:v>
                </c:pt>
                <c:pt idx="16">
                  <c:v>0.20754154576003181</c:v>
                </c:pt>
              </c:numCache>
            </c:numRef>
          </c:yVal>
          <c:smooth val="0"/>
        </c:ser>
        <c:ser>
          <c:idx val="3"/>
          <c:order val="3"/>
          <c:tx>
            <c:v>Outer radius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CatapultGeometry!$V$18:$V$30</c:f>
              <c:numCache>
                <c:formatCode>General</c:formatCode>
                <c:ptCount val="13"/>
                <c:pt idx="0">
                  <c:v>-6.5</c:v>
                </c:pt>
                <c:pt idx="1">
                  <c:v>-15.5</c:v>
                </c:pt>
                <c:pt idx="2">
                  <c:v>-22.25</c:v>
                </c:pt>
              </c:numCache>
            </c:numRef>
          </c:xVal>
          <c:yVal>
            <c:numRef>
              <c:f>CatapultGeometry!$W$18:$W$30</c:f>
              <c:numCache>
                <c:formatCode>General</c:formatCode>
                <c:ptCount val="13"/>
                <c:pt idx="0">
                  <c:v>-3.9376998029129955</c:v>
                </c:pt>
                <c:pt idx="1">
                  <c:v>-5.935365010183606</c:v>
                </c:pt>
                <c:pt idx="2">
                  <c:v>-2</c:v>
                </c:pt>
              </c:numCache>
            </c:numRef>
          </c:yVal>
          <c:smooth val="0"/>
        </c:ser>
        <c:ser>
          <c:idx val="4"/>
          <c:order val="4"/>
          <c:tx>
            <c:v>End closure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CatapultGeometry!$Z$18:$Z$19</c:f>
              <c:numCache>
                <c:formatCode>General</c:formatCode>
                <c:ptCount val="2"/>
                <c:pt idx="0">
                  <c:v>-20.824519973229933</c:v>
                </c:pt>
                <c:pt idx="1">
                  <c:v>-22.25</c:v>
                </c:pt>
              </c:numCache>
            </c:numRef>
          </c:xVal>
          <c:yVal>
            <c:numRef>
              <c:f>CatapultGeometry!$AA$18:$AA$19</c:f>
              <c:numCache>
                <c:formatCode>General</c:formatCode>
                <c:ptCount val="2"/>
                <c:pt idx="0">
                  <c:v>0.20754154576003181</c:v>
                </c:pt>
                <c:pt idx="1">
                  <c:v>-2</c:v>
                </c:pt>
              </c:numCache>
            </c:numRef>
          </c:yVal>
          <c:smooth val="0"/>
        </c:ser>
        <c:ser>
          <c:idx val="5"/>
          <c:order val="5"/>
          <c:tx>
            <c:v>Ball radius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(CatapultGeometry!$R$35,CatapultGeometry!$V$36)</c:f>
              <c:numCache>
                <c:formatCode>General</c:formatCode>
                <c:ptCount val="2"/>
                <c:pt idx="0">
                  <c:v>-17.074519973229933</c:v>
                </c:pt>
                <c:pt idx="1">
                  <c:v>-18.5</c:v>
                </c:pt>
              </c:numCache>
            </c:numRef>
          </c:xVal>
          <c:yVal>
            <c:numRef>
              <c:f>(CatapultGeometry!$S$35,CatapultGeometry!$W$36)</c:f>
              <c:numCache>
                <c:formatCode>General</c:formatCode>
                <c:ptCount val="2"/>
                <c:pt idx="0">
                  <c:v>-2.3158275532209047</c:v>
                </c:pt>
                <c:pt idx="1">
                  <c:v>-4.1863138945464478</c:v>
                </c:pt>
              </c:numCache>
            </c:numRef>
          </c:yVal>
          <c:smooth val="0"/>
        </c:ser>
        <c:ser>
          <c:idx val="6"/>
          <c:order val="6"/>
          <c:tx>
            <c:v>Sheet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CatapultGeometry!$J$109:$J$115</c:f>
              <c:numCache>
                <c:formatCode>General</c:formatCode>
                <c:ptCount val="7"/>
                <c:pt idx="0">
                  <c:v>0</c:v>
                </c:pt>
                <c:pt idx="1">
                  <c:v>-0.33742658151579752</c:v>
                </c:pt>
                <c:pt idx="2">
                  <c:v>9.4062740663365538</c:v>
                </c:pt>
                <c:pt idx="3">
                  <c:v>10.418553810883946</c:v>
                </c:pt>
                <c:pt idx="4">
                  <c:v>-21.735658327028816</c:v>
                </c:pt>
                <c:pt idx="5">
                  <c:v>-22.747938071576208</c:v>
                </c:pt>
                <c:pt idx="6">
                  <c:v>-0.33742658151579752</c:v>
                </c:pt>
              </c:numCache>
            </c:numRef>
          </c:xVal>
          <c:yVal>
            <c:numRef>
              <c:f>CatapultGeometry!$K$109:$K$115</c:f>
              <c:numCache>
                <c:formatCode>General</c:formatCode>
                <c:ptCount val="7"/>
                <c:pt idx="0">
                  <c:v>0</c:v>
                </c:pt>
                <c:pt idx="1">
                  <c:v>1.4615550971778528</c:v>
                </c:pt>
                <c:pt idx="2">
                  <c:v>3.7110656406165026</c:v>
                </c:pt>
                <c:pt idx="3">
                  <c:v>-0.67359965091705565</c:v>
                </c:pt>
                <c:pt idx="4">
                  <c:v>-8.0969844442646011</c:v>
                </c:pt>
                <c:pt idx="5">
                  <c:v>-3.712319152731042</c:v>
                </c:pt>
                <c:pt idx="6">
                  <c:v>1.4615550971778528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04112"/>
        <c:axId val="233404672"/>
      </c:scatterChart>
      <c:valAx>
        <c:axId val="233404112"/>
        <c:scaling>
          <c:orientation val="minMax"/>
          <c:max val="12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04672"/>
        <c:crosses val="autoZero"/>
        <c:crossBetween val="midCat"/>
      </c:valAx>
      <c:valAx>
        <c:axId val="233404672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04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Spring side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CatapultGeometry!$J$41:$J$48</c:f>
              <c:numCache>
                <c:formatCode>General</c:formatCode>
                <c:ptCount val="8"/>
                <c:pt idx="0">
                  <c:v>0</c:v>
                </c:pt>
                <c:pt idx="1">
                  <c:v>-0.24999999999999997</c:v>
                </c:pt>
                <c:pt idx="2">
                  <c:v>8.0402453581663842</c:v>
                </c:pt>
                <c:pt idx="3">
                  <c:v>8.7274677399667908</c:v>
                </c:pt>
                <c:pt idx="4">
                  <c:v>7.8614423361823524</c:v>
                </c:pt>
                <c:pt idx="5">
                  <c:v>7.6742199543819458</c:v>
                </c:pt>
                <c:pt idx="6">
                  <c:v>1.2474707988309992</c:v>
                </c:pt>
                <c:pt idx="7">
                  <c:v>0</c:v>
                </c:pt>
              </c:numCache>
            </c:numRef>
          </c:xVal>
          <c:yVal>
            <c:numRef>
              <c:f>CatapultGeometry!$K$41:$K$48</c:f>
              <c:numCache>
                <c:formatCode>General</c:formatCode>
                <c:ptCount val="8"/>
                <c:pt idx="0">
                  <c:v>0</c:v>
                </c:pt>
                <c:pt idx="1">
                  <c:v>0.43301270189221935</c:v>
                </c:pt>
                <c:pt idx="2">
                  <c:v>5.2193880910776258</c:v>
                </c:pt>
                <c:pt idx="3">
                  <c:v>4.0290840097008234</c:v>
                </c:pt>
                <c:pt idx="4">
                  <c:v>3.5290840097008234</c:v>
                </c:pt>
                <c:pt idx="5">
                  <c:v>3.853362687293187</c:v>
                </c:pt>
                <c:pt idx="6">
                  <c:v>-2.1606828045338253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Ball Side1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CatapultGeometry!$N$41:$N$46</c:f>
              <c:numCache>
                <c:formatCode>General</c:formatCode>
                <c:ptCount val="6"/>
                <c:pt idx="0">
                  <c:v>0</c:v>
                </c:pt>
                <c:pt idx="1">
                  <c:v>-0.24999999999999997</c:v>
                </c:pt>
                <c:pt idx="2">
                  <c:v>-3.7584958315494688</c:v>
                </c:pt>
                <c:pt idx="3">
                  <c:v>-3.6603152231423541</c:v>
                </c:pt>
                <c:pt idx="4">
                  <c:v>1.2474707988309992</c:v>
                </c:pt>
                <c:pt idx="5">
                  <c:v>0</c:v>
                </c:pt>
              </c:numCache>
            </c:numRef>
          </c:xVal>
          <c:yVal>
            <c:numRef>
              <c:f>CatapultGeometry!$O$41:$O$46</c:f>
              <c:numCache>
                <c:formatCode>General</c:formatCode>
                <c:ptCount val="6"/>
                <c:pt idx="0">
                  <c:v>0</c:v>
                </c:pt>
                <c:pt idx="1">
                  <c:v>0.43301270189221935</c:v>
                </c:pt>
                <c:pt idx="2">
                  <c:v>-1.5926183109035457</c:v>
                </c:pt>
                <c:pt idx="3">
                  <c:v>-6.6601480617996316</c:v>
                </c:pt>
                <c:pt idx="4">
                  <c:v>-2.1606828045338253</c:v>
                </c:pt>
                <c:pt idx="5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Inner Radius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CatapultGeometry!$R$41:$R$57</c:f>
              <c:numCache>
                <c:formatCode>General</c:formatCode>
                <c:ptCount val="17"/>
                <c:pt idx="0">
                  <c:v>-3.6469761956979974</c:v>
                </c:pt>
                <c:pt idx="1">
                  <c:v>-3.9766633183046665</c:v>
                </c:pt>
                <c:pt idx="2">
                  <c:v>-4.4172445252401937</c:v>
                </c:pt>
                <c:pt idx="3">
                  <c:v>-4.9643176747216611</c:v>
                </c:pt>
                <c:pt idx="4">
                  <c:v>-5.6124165926777927</c:v>
                </c:pt>
                <c:pt idx="5">
                  <c:v>-6.3550656889533892</c:v>
                </c:pt>
                <c:pt idx="6">
                  <c:v>-7.1848446592656163</c:v>
                </c:pt>
                <c:pt idx="7">
                  <c:v>-8.0934626264315757</c:v>
                </c:pt>
                <c:pt idx="8">
                  <c:v>-9.0718409800725137</c:v>
                </c:pt>
                <c:pt idx="9">
                  <c:v>-10.110204087087732</c:v>
                </c:pt>
                <c:pt idx="10">
                  <c:v>-11.198176966549147</c:v>
                </c:pt>
                <c:pt idx="11">
                  <c:v>-12.324888953081196</c:v>
                </c:pt>
                <c:pt idx="12">
                  <c:v>-13.479082312955919</c:v>
                </c:pt>
                <c:pt idx="13">
                  <c:v>-14.649224727647045</c:v>
                </c:pt>
                <c:pt idx="14">
                  <c:v>-15.823624520944637</c:v>
                </c:pt>
                <c:pt idx="15">
                  <c:v>-16.99054747831903</c:v>
                </c:pt>
                <c:pt idx="16">
                  <c:v>-18.138334091313578</c:v>
                </c:pt>
              </c:numCache>
            </c:numRef>
          </c:xVal>
          <c:yVal>
            <c:numRef>
              <c:f>CatapultGeometry!$S$41:$S$57</c:f>
              <c:numCache>
                <c:formatCode>General</c:formatCode>
                <c:ptCount val="17"/>
                <c:pt idx="0">
                  <c:v>-1.6192627714918251</c:v>
                </c:pt>
                <c:pt idx="1">
                  <c:v>-2.7465521149136762</c:v>
                </c:pt>
                <c:pt idx="2">
                  <c:v>-3.8352959152176638</c:v>
                </c:pt>
                <c:pt idx="3">
                  <c:v>-4.8746158042420014</c:v>
                </c:pt>
                <c:pt idx="4">
                  <c:v>-5.8541272412090386</c:v>
                </c:pt>
                <c:pt idx="5">
                  <c:v>-6.7640432716240326</c:v>
                </c:pt>
                <c:pt idx="6">
                  <c:v>-7.5952723152893231</c:v>
                </c:pt>
                <c:pt idx="7">
                  <c:v>-8.3395090063684041</c:v>
                </c:pt>
                <c:pt idx="8">
                  <c:v>-8.9893171778559502</c:v>
                </c:pt>
                <c:pt idx="9">
                  <c:v>-9.5382041613004827</c:v>
                </c:pt>
                <c:pt idx="10">
                  <c:v>-9.9806856594013382</c:v>
                </c:pt>
                <c:pt idx="11">
                  <c:v>-10.312340543294429</c:v>
                </c:pt>
                <c:pt idx="12">
                  <c:v>-10.529855027010425</c:v>
                </c:pt>
                <c:pt idx="13">
                  <c:v>-10.631055777728763</c:v>
                </c:pt>
                <c:pt idx="14">
                  <c:v>-10.61493163100079</c:v>
                </c:pt>
                <c:pt idx="15">
                  <c:v>-10.481643693970675</c:v>
                </c:pt>
                <c:pt idx="16">
                  <c:v>-10.232523735646087</c:v>
                </c:pt>
              </c:numCache>
            </c:numRef>
          </c:yVal>
          <c:smooth val="0"/>
        </c:ser>
        <c:ser>
          <c:idx val="3"/>
          <c:order val="3"/>
          <c:tx>
            <c:v>Outer radius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CatapultGeometry!$V$41:$V$53</c:f>
              <c:numCache>
                <c:formatCode>General</c:formatCode>
                <c:ptCount val="13"/>
                <c:pt idx="0">
                  <c:v>-3.6603152231423541</c:v>
                </c:pt>
                <c:pt idx="1">
                  <c:v>-10.455711253566998</c:v>
                </c:pt>
                <c:pt idx="2">
                  <c:v>-18.269065234203762</c:v>
                </c:pt>
              </c:numCache>
            </c:numRef>
          </c:xVal>
          <c:yVal>
            <c:numRef>
              <c:f>CatapultGeometry!$W$41:$W$53</c:f>
              <c:numCache>
                <c:formatCode>General</c:formatCode>
                <c:ptCount val="13"/>
                <c:pt idx="0">
                  <c:v>-6.6601480617996316</c:v>
                </c:pt>
                <c:pt idx="1">
                  <c:v>-12.890176879552286</c:v>
                </c:pt>
                <c:pt idx="2">
                  <c:v>-12.857050807568875</c:v>
                </c:pt>
              </c:numCache>
            </c:numRef>
          </c:yVal>
          <c:smooth val="0"/>
        </c:ser>
        <c:ser>
          <c:idx val="4"/>
          <c:order val="4"/>
          <c:tx>
            <c:v>End closure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CatapultGeometry!$Z$41:$Z$42</c:f>
              <c:numCache>
                <c:formatCode>General</c:formatCode>
                <c:ptCount val="2"/>
                <c:pt idx="0">
                  <c:v>-18.138334091313578</c:v>
                </c:pt>
                <c:pt idx="1">
                  <c:v>-18.269065234203762</c:v>
                </c:pt>
              </c:numCache>
            </c:numRef>
          </c:xVal>
          <c:yVal>
            <c:numRef>
              <c:f>CatapultGeometry!$AA$41:$AA$42</c:f>
              <c:numCache>
                <c:formatCode>General</c:formatCode>
                <c:ptCount val="2"/>
                <c:pt idx="0">
                  <c:v>-10.232523735646087</c:v>
                </c:pt>
                <c:pt idx="1">
                  <c:v>-12.857050807568875</c:v>
                </c:pt>
              </c:numCache>
            </c:numRef>
          </c:yVal>
          <c:smooth val="0"/>
        </c:ser>
        <c:ser>
          <c:idx val="5"/>
          <c:order val="5"/>
          <c:tx>
            <c:v>Ball intercept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(CatapultGeometry!$R$58,CatapultGeometry!$V$54)</c:f>
              <c:numCache>
                <c:formatCode>General</c:formatCode>
                <c:ptCount val="2"/>
                <c:pt idx="0">
                  <c:v>-13.629054277631464</c:v>
                </c:pt>
                <c:pt idx="1">
                  <c:v>-13.759785420521649</c:v>
                </c:pt>
              </c:numCache>
            </c:numRef>
          </c:xVal>
          <c:yVal>
            <c:numRef>
              <c:f>(CatapultGeometry!$S$58,CatapultGeometry!$W$54)</c:f>
              <c:numCache>
                <c:formatCode>General</c:formatCode>
                <c:ptCount val="2"/>
                <c:pt idx="0">
                  <c:v>-10.542825478488227</c:v>
                </c:pt>
                <c:pt idx="1">
                  <c:v>-13.167352550411016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10272"/>
        <c:axId val="233410832"/>
      </c:scatterChart>
      <c:valAx>
        <c:axId val="233410272"/>
        <c:scaling>
          <c:orientation val="minMax"/>
          <c:max val="12"/>
          <c:min val="-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10832"/>
        <c:crosses val="autoZero"/>
        <c:crossBetween val="midCat"/>
      </c:valAx>
      <c:valAx>
        <c:axId val="233410832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1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Motor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CaptureArmGeometry!$T$31:$T$37</c:f>
              <c:numCache>
                <c:formatCode>General</c:formatCode>
                <c:ptCount val="7"/>
                <c:pt idx="0">
                  <c:v>3.5559838695899173</c:v>
                </c:pt>
                <c:pt idx="1">
                  <c:v>3.0665329967060191</c:v>
                </c:pt>
                <c:pt idx="2">
                  <c:v>0.92314374689573508</c:v>
                </c:pt>
                <c:pt idx="3">
                  <c:v>1.4125946197796333</c:v>
                </c:pt>
                <c:pt idx="4">
                  <c:v>1.902045492663532</c:v>
                </c:pt>
                <c:pt idx="5">
                  <c:v>4.045434742473816</c:v>
                </c:pt>
                <c:pt idx="6">
                  <c:v>3.5559838695899173</c:v>
                </c:pt>
              </c:numCache>
            </c:numRef>
          </c:xVal>
          <c:yVal>
            <c:numRef>
              <c:f>CaptureArmGeometry!$U$31:$U$37</c:f>
              <c:numCache>
                <c:formatCode>General</c:formatCode>
                <c:ptCount val="7"/>
                <c:pt idx="0">
                  <c:v>9.1734922129884868</c:v>
                </c:pt>
                <c:pt idx="1">
                  <c:v>8.5470236638711423</c:v>
                </c:pt>
                <c:pt idx="2">
                  <c:v>10.221622876756934</c:v>
                </c:pt>
                <c:pt idx="3">
                  <c:v>10.848091425874278</c:v>
                </c:pt>
                <c:pt idx="4">
                  <c:v>11.474559974991623</c:v>
                </c:pt>
                <c:pt idx="5">
                  <c:v>9.7999607621058313</c:v>
                </c:pt>
                <c:pt idx="6">
                  <c:v>9.1734922129884868</c:v>
                </c:pt>
              </c:numCache>
            </c:numRef>
          </c:yVal>
          <c:smooth val="0"/>
        </c:ser>
        <c:ser>
          <c:idx val="1"/>
          <c:order val="1"/>
          <c:tx>
            <c:v>Gearbox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CaptureArmGeometry!$X$31:$X$37</c:f>
              <c:numCache>
                <c:formatCode>General</c:formatCode>
                <c:ptCount val="7"/>
                <c:pt idx="0">
                  <c:v>1.4125946197796333</c:v>
                </c:pt>
                <c:pt idx="1">
                  <c:v>0.64301777562256046</c:v>
                </c:pt>
                <c:pt idx="2">
                  <c:v>-1.7210144851976059</c:v>
                </c:pt>
                <c:pt idx="3">
                  <c:v>-0.95143764104053297</c:v>
                </c:pt>
                <c:pt idx="4">
                  <c:v>-0.18186079688346002</c:v>
                </c:pt>
                <c:pt idx="5">
                  <c:v>2.1821714639367062</c:v>
                </c:pt>
                <c:pt idx="6">
                  <c:v>1.4125946197796333</c:v>
                </c:pt>
              </c:numCache>
            </c:numRef>
          </c:xVal>
          <c:yVal>
            <c:numRef>
              <c:f>CaptureArmGeometry!$Y$31:$Y$37</c:f>
              <c:numCache>
                <c:formatCode>General</c:formatCode>
                <c:ptCount val="7"/>
                <c:pt idx="0">
                  <c:v>10.848091425874278</c:v>
                </c:pt>
                <c:pt idx="1">
                  <c:v>9.8630779838658764</c:v>
                </c:pt>
                <c:pt idx="2">
                  <c:v>11.71006240984285</c:v>
                </c:pt>
                <c:pt idx="3">
                  <c:v>12.695075851851254</c:v>
                </c:pt>
                <c:pt idx="4">
                  <c:v>13.680089293859655</c:v>
                </c:pt>
                <c:pt idx="5">
                  <c:v>11.83310486788268</c:v>
                </c:pt>
                <c:pt idx="6">
                  <c:v>10.848091425874278</c:v>
                </c:pt>
              </c:numCache>
            </c:numRef>
          </c:yVal>
          <c:smooth val="0"/>
        </c:ser>
        <c:ser>
          <c:idx val="2"/>
          <c:order val="2"/>
          <c:tx>
            <c:v>Shaft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CaptureArmGeometry!$AB$31:$AB$37</c:f>
              <c:numCache>
                <c:formatCode>General</c:formatCode>
                <c:ptCount val="7"/>
                <c:pt idx="0">
                  <c:v>-0.95143764104053297</c:v>
                </c:pt>
                <c:pt idx="1">
                  <c:v>-1.1053530098719475</c:v>
                </c:pt>
                <c:pt idx="2">
                  <c:v>-13.7135250675795</c:v>
                </c:pt>
                <c:pt idx="3">
                  <c:v>-13.559609698748085</c:v>
                </c:pt>
                <c:pt idx="4">
                  <c:v>-13.40569432991667</c:v>
                </c:pt>
                <c:pt idx="5">
                  <c:v>-0.79752227220911842</c:v>
                </c:pt>
                <c:pt idx="6">
                  <c:v>-0.95143764104053297</c:v>
                </c:pt>
              </c:numCache>
            </c:numRef>
          </c:xVal>
          <c:yVal>
            <c:numRef>
              <c:f>CaptureArmGeometry!$AC$31:$AC$37</c:f>
              <c:numCache>
                <c:formatCode>General</c:formatCode>
                <c:ptCount val="7"/>
                <c:pt idx="0">
                  <c:v>12.695075851851254</c:v>
                </c:pt>
                <c:pt idx="1">
                  <c:v>12.498073163449574</c:v>
                </c:pt>
                <c:pt idx="2">
                  <c:v>22.348656768660106</c:v>
                </c:pt>
                <c:pt idx="3">
                  <c:v>22.545659457061788</c:v>
                </c:pt>
                <c:pt idx="4">
                  <c:v>22.742662145463466</c:v>
                </c:pt>
                <c:pt idx="5">
                  <c:v>12.892078540252934</c:v>
                </c:pt>
                <c:pt idx="6">
                  <c:v>12.695075851851254</c:v>
                </c:pt>
              </c:numCache>
            </c:numRef>
          </c:yVal>
          <c:smooth val="0"/>
        </c:ser>
        <c:ser>
          <c:idx val="3"/>
          <c:order val="3"/>
          <c:tx>
            <c:v>Wheel1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CaptureArmGeometry!$AF$31:$AF$37</c:f>
              <c:numCache>
                <c:formatCode>General</c:formatCode>
                <c:ptCount val="7"/>
                <c:pt idx="0">
                  <c:v>-3.3154699018606992</c:v>
                </c:pt>
                <c:pt idx="1">
                  <c:v>-4.3543986414727476</c:v>
                </c:pt>
                <c:pt idx="2">
                  <c:v>-4.6696029429154366</c:v>
                </c:pt>
                <c:pt idx="3">
                  <c:v>-3.6306742033033883</c:v>
                </c:pt>
                <c:pt idx="4">
                  <c:v>-2.59174546369134</c:v>
                </c:pt>
                <c:pt idx="5">
                  <c:v>-2.2765411622486509</c:v>
                </c:pt>
                <c:pt idx="6">
                  <c:v>-3.3154699018606992</c:v>
                </c:pt>
              </c:numCache>
            </c:numRef>
          </c:xVal>
          <c:yVal>
            <c:numRef>
              <c:f>CaptureArmGeometry!$AG$31:$AG$37</c:f>
              <c:numCache>
                <c:formatCode>General</c:formatCode>
                <c:ptCount val="7"/>
                <c:pt idx="0">
                  <c:v>14.542060277828229</c:v>
                </c:pt>
                <c:pt idx="1">
                  <c:v>13.212292131116886</c:v>
                </c:pt>
                <c:pt idx="2">
                  <c:v>13.458556721247149</c:v>
                </c:pt>
                <c:pt idx="3">
                  <c:v>14.788324867958492</c:v>
                </c:pt>
                <c:pt idx="4">
                  <c:v>16.118093014669835</c:v>
                </c:pt>
                <c:pt idx="5">
                  <c:v>15.871828424539572</c:v>
                </c:pt>
                <c:pt idx="6">
                  <c:v>14.542060277828229</c:v>
                </c:pt>
              </c:numCache>
            </c:numRef>
          </c:yVal>
          <c:smooth val="0"/>
        </c:ser>
        <c:ser>
          <c:idx val="4"/>
          <c:order val="4"/>
          <c:tx>
            <c:v>Wheel2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CaptureArmGeometry!$AF$44:$AF$50</c:f>
              <c:numCache>
                <c:formatCode>General</c:formatCode>
                <c:ptCount val="7"/>
                <c:pt idx="0">
                  <c:v>-6.4675129162875873</c:v>
                </c:pt>
                <c:pt idx="1">
                  <c:v>-7.5064416558996356</c:v>
                </c:pt>
                <c:pt idx="2">
                  <c:v>-7.8216459573423247</c:v>
                </c:pt>
                <c:pt idx="3">
                  <c:v>-6.7827172177302764</c:v>
                </c:pt>
                <c:pt idx="4">
                  <c:v>-5.743788478118228</c:v>
                </c:pt>
                <c:pt idx="5">
                  <c:v>-5.4285841766755389</c:v>
                </c:pt>
                <c:pt idx="6">
                  <c:v>-6.4675129162875873</c:v>
                </c:pt>
              </c:numCache>
            </c:numRef>
          </c:xVal>
          <c:yVal>
            <c:numRef>
              <c:f>CaptureArmGeometry!$AG$44:$AG$50</c:f>
              <c:numCache>
                <c:formatCode>General</c:formatCode>
                <c:ptCount val="7"/>
                <c:pt idx="0">
                  <c:v>17.004706179130864</c:v>
                </c:pt>
                <c:pt idx="1">
                  <c:v>15.674938032419519</c:v>
                </c:pt>
                <c:pt idx="2">
                  <c:v>15.921202622549782</c:v>
                </c:pt>
                <c:pt idx="3">
                  <c:v>17.250970769261123</c:v>
                </c:pt>
                <c:pt idx="4">
                  <c:v>18.580738915972468</c:v>
                </c:pt>
                <c:pt idx="5">
                  <c:v>18.334474325842205</c:v>
                </c:pt>
                <c:pt idx="6">
                  <c:v>17.004706179130864</c:v>
                </c:pt>
              </c:numCache>
            </c:numRef>
          </c:yVal>
          <c:smooth val="0"/>
        </c:ser>
        <c:ser>
          <c:idx val="5"/>
          <c:order val="5"/>
          <c:tx>
            <c:v>Wheel3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CaptureArmGeometry!$AF$57:$AF$63</c:f>
              <c:numCache>
                <c:formatCode>General</c:formatCode>
                <c:ptCount val="7"/>
                <c:pt idx="0">
                  <c:v>-9.6195559307144745</c:v>
                </c:pt>
                <c:pt idx="1">
                  <c:v>-10.658484670326523</c:v>
                </c:pt>
                <c:pt idx="2">
                  <c:v>-10.973688971769212</c:v>
                </c:pt>
                <c:pt idx="3">
                  <c:v>-9.9347602321571635</c:v>
                </c:pt>
                <c:pt idx="4">
                  <c:v>-8.8958314925451152</c:v>
                </c:pt>
                <c:pt idx="5">
                  <c:v>-8.5806271911024261</c:v>
                </c:pt>
                <c:pt idx="6">
                  <c:v>-9.6195559307144745</c:v>
                </c:pt>
              </c:numCache>
            </c:numRef>
          </c:xVal>
          <c:yVal>
            <c:numRef>
              <c:f>CaptureArmGeometry!$AG$57:$AG$63</c:f>
              <c:numCache>
                <c:formatCode>General</c:formatCode>
                <c:ptCount val="7"/>
                <c:pt idx="0">
                  <c:v>19.467352080433493</c:v>
                </c:pt>
                <c:pt idx="1">
                  <c:v>18.137583933722151</c:v>
                </c:pt>
                <c:pt idx="2">
                  <c:v>18.383848523852414</c:v>
                </c:pt>
                <c:pt idx="3">
                  <c:v>19.713616670563759</c:v>
                </c:pt>
                <c:pt idx="4">
                  <c:v>21.043384817275101</c:v>
                </c:pt>
                <c:pt idx="5">
                  <c:v>20.797120227144838</c:v>
                </c:pt>
                <c:pt idx="6">
                  <c:v>19.467352080433493</c:v>
                </c:pt>
              </c:numCache>
            </c:numRef>
          </c:yVal>
          <c:smooth val="0"/>
        </c:ser>
        <c:ser>
          <c:idx val="6"/>
          <c:order val="6"/>
          <c:tx>
            <c:v>Wheel4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CaptureArmGeometry!$AF$70:$AF$76</c:f>
              <c:numCache>
                <c:formatCode>General</c:formatCode>
                <c:ptCount val="7"/>
                <c:pt idx="0">
                  <c:v>-12.771598945141363</c:v>
                </c:pt>
                <c:pt idx="1">
                  <c:v>-13.810527684753412</c:v>
                </c:pt>
                <c:pt idx="2">
                  <c:v>-14.125731986196101</c:v>
                </c:pt>
                <c:pt idx="3">
                  <c:v>-13.086803246584052</c:v>
                </c:pt>
                <c:pt idx="4">
                  <c:v>-12.047874506972004</c:v>
                </c:pt>
                <c:pt idx="5">
                  <c:v>-11.732670205529315</c:v>
                </c:pt>
                <c:pt idx="6">
                  <c:v>-12.771598945141363</c:v>
                </c:pt>
              </c:numCache>
            </c:numRef>
          </c:xVal>
          <c:yVal>
            <c:numRef>
              <c:f>CaptureArmGeometry!$AG$70:$AG$76</c:f>
              <c:numCache>
                <c:formatCode>General</c:formatCode>
                <c:ptCount val="7"/>
                <c:pt idx="0">
                  <c:v>21.929997981736129</c:v>
                </c:pt>
                <c:pt idx="1">
                  <c:v>20.600229835024784</c:v>
                </c:pt>
                <c:pt idx="2">
                  <c:v>20.846494425155047</c:v>
                </c:pt>
                <c:pt idx="3">
                  <c:v>22.176262571866388</c:v>
                </c:pt>
                <c:pt idx="4">
                  <c:v>23.506030718577733</c:v>
                </c:pt>
                <c:pt idx="5">
                  <c:v>23.25976612844747</c:v>
                </c:pt>
                <c:pt idx="6">
                  <c:v>21.929997981736129</c:v>
                </c:pt>
              </c:numCache>
            </c:numRef>
          </c:yVal>
          <c:smooth val="0"/>
        </c:ser>
        <c:ser>
          <c:idx val="7"/>
          <c:order val="7"/>
          <c:tx>
            <c:v>C-Channel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CaptureArmGeometry!$AJ$31:$AJ$37</c:f>
              <c:numCache>
                <c:formatCode>General</c:formatCode>
                <c:ptCount val="7"/>
                <c:pt idx="0">
                  <c:v>4.7380000000000004</c:v>
                </c:pt>
                <c:pt idx="1">
                  <c:v>4.1223385246743423</c:v>
                </c:pt>
                <c:pt idx="2">
                  <c:v>-13.213898054673543</c:v>
                </c:pt>
                <c:pt idx="3">
                  <c:v>-12.598236579347883</c:v>
                </c:pt>
                <c:pt idx="4">
                  <c:v>-11.982575104022224</c:v>
                </c:pt>
                <c:pt idx="5">
                  <c:v>5.3536614753256586</c:v>
                </c:pt>
                <c:pt idx="6">
                  <c:v>4.7380000000000004</c:v>
                </c:pt>
              </c:numCache>
            </c:numRef>
          </c:xVal>
          <c:yVal>
            <c:numRef>
              <c:f>CaptureArmGeometry!$AK$31:$AK$37</c:f>
              <c:numCache>
                <c:formatCode>General</c:formatCode>
                <c:ptCount val="7"/>
                <c:pt idx="0">
                  <c:v>8.25</c:v>
                </c:pt>
                <c:pt idx="1">
                  <c:v>7.4619892463932782</c:v>
                </c:pt>
                <c:pt idx="2">
                  <c:v>21.006541703557758</c:v>
                </c:pt>
                <c:pt idx="3">
                  <c:v>21.794552457164482</c:v>
                </c:pt>
                <c:pt idx="4">
                  <c:v>22.582563210771205</c:v>
                </c:pt>
                <c:pt idx="5">
                  <c:v>9.0380107536067218</c:v>
                </c:pt>
                <c:pt idx="6">
                  <c:v>8.25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499408"/>
        <c:axId val="236499968"/>
      </c:scatterChart>
      <c:valAx>
        <c:axId val="23649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499968"/>
        <c:crosses val="autoZero"/>
        <c:crossBetween val="midCat"/>
      </c:valAx>
      <c:valAx>
        <c:axId val="2364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499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8255</xdr:colOff>
      <xdr:row>0</xdr:row>
      <xdr:rowOff>0</xdr:rowOff>
    </xdr:from>
    <xdr:to>
      <xdr:col>10</xdr:col>
      <xdr:colOff>532342</xdr:colOff>
      <xdr:row>20</xdr:row>
      <xdr:rowOff>169334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1059</xdr:colOff>
      <xdr:row>21</xdr:row>
      <xdr:rowOff>53976</xdr:rowOff>
    </xdr:from>
    <xdr:to>
      <xdr:col>10</xdr:col>
      <xdr:colOff>509059</xdr:colOff>
      <xdr:row>34</xdr:row>
      <xdr:rowOff>52916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461626</xdr:colOff>
      <xdr:row>22</xdr:row>
      <xdr:rowOff>26700</xdr:rowOff>
    </xdr:from>
    <xdr:to>
      <xdr:col>41</xdr:col>
      <xdr:colOff>591945</xdr:colOff>
      <xdr:row>22</xdr:row>
      <xdr:rowOff>86367</xdr:rowOff>
    </xdr:to>
    <xdr:cxnSp macro="">
      <xdr:nvCxnSpPr>
        <xdr:cNvPr id="2" name="Straight Connector 1"/>
        <xdr:cNvCxnSpPr/>
      </xdr:nvCxnSpPr>
      <xdr:spPr>
        <a:xfrm flipV="1">
          <a:off x="20578426" y="2221260"/>
          <a:ext cx="3178319" cy="5966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333154</xdr:colOff>
      <xdr:row>21</xdr:row>
      <xdr:rowOff>69306</xdr:rowOff>
    </xdr:from>
    <xdr:to>
      <xdr:col>38</xdr:col>
      <xdr:colOff>333154</xdr:colOff>
      <xdr:row>23</xdr:row>
      <xdr:rowOff>81654</xdr:rowOff>
    </xdr:to>
    <xdr:cxnSp macro="">
      <xdr:nvCxnSpPr>
        <xdr:cNvPr id="3" name="Straight Connector 2"/>
        <xdr:cNvCxnSpPr/>
      </xdr:nvCxnSpPr>
      <xdr:spPr>
        <a:xfrm>
          <a:off x="21669154" y="2080986"/>
          <a:ext cx="0" cy="37810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87506</xdr:colOff>
      <xdr:row>22</xdr:row>
      <xdr:rowOff>59356</xdr:rowOff>
    </xdr:from>
    <xdr:to>
      <xdr:col>38</xdr:col>
      <xdr:colOff>548403</xdr:colOff>
      <xdr:row>22</xdr:row>
      <xdr:rowOff>75480</xdr:rowOff>
    </xdr:to>
    <xdr:cxnSp macro="">
      <xdr:nvCxnSpPr>
        <xdr:cNvPr id="4" name="Straight Connector 3"/>
        <xdr:cNvCxnSpPr/>
      </xdr:nvCxnSpPr>
      <xdr:spPr>
        <a:xfrm flipV="1">
          <a:off x="21423506" y="2253916"/>
          <a:ext cx="460897" cy="161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548713</xdr:colOff>
      <xdr:row>18</xdr:row>
      <xdr:rowOff>72401</xdr:rowOff>
    </xdr:from>
    <xdr:to>
      <xdr:col>43</xdr:col>
      <xdr:colOff>69432</xdr:colOff>
      <xdr:row>18</xdr:row>
      <xdr:rowOff>132068</xdr:rowOff>
    </xdr:to>
    <xdr:cxnSp macro="">
      <xdr:nvCxnSpPr>
        <xdr:cNvPr id="5" name="Straight Connector 4"/>
        <xdr:cNvCxnSpPr/>
      </xdr:nvCxnSpPr>
      <xdr:spPr>
        <a:xfrm flipV="1">
          <a:off x="21275113" y="1535441"/>
          <a:ext cx="3178319" cy="5966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35182</xdr:colOff>
      <xdr:row>16</xdr:row>
      <xdr:rowOff>61656</xdr:rowOff>
    </xdr:from>
    <xdr:to>
      <xdr:col>41</xdr:col>
      <xdr:colOff>348145</xdr:colOff>
      <xdr:row>18</xdr:row>
      <xdr:rowOff>72400</xdr:rowOff>
    </xdr:to>
    <xdr:sp macro="" textlink="">
      <xdr:nvSpPr>
        <xdr:cNvPr id="6" name="TextBox 21"/>
        <xdr:cNvSpPr txBox="1"/>
      </xdr:nvSpPr>
      <xdr:spPr>
        <a:xfrm>
          <a:off x="23199982" y="1158936"/>
          <a:ext cx="312963" cy="3765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>
              <a:latin typeface="Symbol" panose="05050102010706020507" pitchFamily="18" charset="2"/>
            </a:rPr>
            <a:t>a</a:t>
          </a:r>
        </a:p>
      </xdr:txBody>
    </xdr:sp>
    <xdr:clientData/>
  </xdr:twoCellAnchor>
  <xdr:twoCellAnchor>
    <xdr:from>
      <xdr:col>38</xdr:col>
      <xdr:colOff>4991</xdr:colOff>
      <xdr:row>19</xdr:row>
      <xdr:rowOff>34974</xdr:rowOff>
    </xdr:from>
    <xdr:to>
      <xdr:col>38</xdr:col>
      <xdr:colOff>317954</xdr:colOff>
      <xdr:row>21</xdr:row>
      <xdr:rowOff>45718</xdr:rowOff>
    </xdr:to>
    <xdr:sp macro="" textlink="">
      <xdr:nvSpPr>
        <xdr:cNvPr id="7" name="TextBox 23"/>
        <xdr:cNvSpPr txBox="1"/>
      </xdr:nvSpPr>
      <xdr:spPr>
        <a:xfrm>
          <a:off x="21340991" y="1680894"/>
          <a:ext cx="312963" cy="3765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>
              <a:latin typeface="Symbol" panose="05050102010706020507" pitchFamily="18" charset="2"/>
            </a:rPr>
            <a:t>q</a:t>
          </a:r>
        </a:p>
      </xdr:txBody>
    </xdr:sp>
    <xdr:clientData/>
  </xdr:twoCellAnchor>
  <xdr:twoCellAnchor>
    <xdr:from>
      <xdr:col>40</xdr:col>
      <xdr:colOff>474016</xdr:colOff>
      <xdr:row>16</xdr:row>
      <xdr:rowOff>130006</xdr:rowOff>
    </xdr:from>
    <xdr:to>
      <xdr:col>41</xdr:col>
      <xdr:colOff>68917</xdr:colOff>
      <xdr:row>18</xdr:row>
      <xdr:rowOff>105832</xdr:rowOff>
    </xdr:to>
    <xdr:sp macro="" textlink="">
      <xdr:nvSpPr>
        <xdr:cNvPr id="8" name="Freeform 7"/>
        <xdr:cNvSpPr/>
      </xdr:nvSpPr>
      <xdr:spPr>
        <a:xfrm>
          <a:off x="23029216" y="1227286"/>
          <a:ext cx="204501" cy="341586"/>
        </a:xfrm>
        <a:custGeom>
          <a:avLst/>
          <a:gdLst>
            <a:gd name="connsiteX0" fmla="*/ 0 w 204501"/>
            <a:gd name="connsiteY0" fmla="*/ 0 h 334414"/>
            <a:gd name="connsiteX1" fmla="*/ 163286 w 204501"/>
            <a:gd name="connsiteY1" fmla="*/ 163285 h 334414"/>
            <a:gd name="connsiteX2" fmla="*/ 199572 w 204501"/>
            <a:gd name="connsiteY2" fmla="*/ 315685 h 334414"/>
            <a:gd name="connsiteX3" fmla="*/ 203200 w 204501"/>
            <a:gd name="connsiteY3" fmla="*/ 326571 h 33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4501" h="334414">
              <a:moveTo>
                <a:pt x="0" y="0"/>
              </a:moveTo>
              <a:cubicBezTo>
                <a:pt x="65012" y="55335"/>
                <a:pt x="130024" y="110671"/>
                <a:pt x="163286" y="163285"/>
              </a:cubicBezTo>
              <a:cubicBezTo>
                <a:pt x="196548" y="215899"/>
                <a:pt x="192920" y="288471"/>
                <a:pt x="199572" y="315685"/>
              </a:cubicBezTo>
              <a:cubicBezTo>
                <a:pt x="206224" y="342899"/>
                <a:pt x="204712" y="334735"/>
                <a:pt x="203200" y="326571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38</xdr:col>
      <xdr:colOff>473232</xdr:colOff>
      <xdr:row>21</xdr:row>
      <xdr:rowOff>129791</xdr:rowOff>
    </xdr:from>
    <xdr:to>
      <xdr:col>38</xdr:col>
      <xdr:colOff>570177</xdr:colOff>
      <xdr:row>22</xdr:row>
      <xdr:rowOff>68222</xdr:rowOff>
    </xdr:to>
    <xdr:sp macro="" textlink="">
      <xdr:nvSpPr>
        <xdr:cNvPr id="9" name="Freeform 8"/>
        <xdr:cNvSpPr/>
      </xdr:nvSpPr>
      <xdr:spPr>
        <a:xfrm>
          <a:off x="21809232" y="2141471"/>
          <a:ext cx="96945" cy="121311"/>
        </a:xfrm>
        <a:custGeom>
          <a:avLst/>
          <a:gdLst>
            <a:gd name="connsiteX0" fmla="*/ 0 w 204501"/>
            <a:gd name="connsiteY0" fmla="*/ 0 h 334414"/>
            <a:gd name="connsiteX1" fmla="*/ 163286 w 204501"/>
            <a:gd name="connsiteY1" fmla="*/ 163285 h 334414"/>
            <a:gd name="connsiteX2" fmla="*/ 199572 w 204501"/>
            <a:gd name="connsiteY2" fmla="*/ 315685 h 334414"/>
            <a:gd name="connsiteX3" fmla="*/ 203200 w 204501"/>
            <a:gd name="connsiteY3" fmla="*/ 326571 h 33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4501" h="334414">
              <a:moveTo>
                <a:pt x="0" y="0"/>
              </a:moveTo>
              <a:cubicBezTo>
                <a:pt x="65012" y="55335"/>
                <a:pt x="130024" y="110671"/>
                <a:pt x="163286" y="163285"/>
              </a:cubicBezTo>
              <a:cubicBezTo>
                <a:pt x="196548" y="215899"/>
                <a:pt x="192920" y="288471"/>
                <a:pt x="199572" y="315685"/>
              </a:cubicBezTo>
              <a:cubicBezTo>
                <a:pt x="206224" y="342899"/>
                <a:pt x="204712" y="334735"/>
                <a:pt x="203200" y="326571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39</xdr:col>
      <xdr:colOff>500505</xdr:colOff>
      <xdr:row>19</xdr:row>
      <xdr:rowOff>143441</xdr:rowOff>
    </xdr:from>
    <xdr:to>
      <xdr:col>40</xdr:col>
      <xdr:colOff>462485</xdr:colOff>
      <xdr:row>23</xdr:row>
      <xdr:rowOff>105522</xdr:rowOff>
    </xdr:to>
    <xdr:cxnSp macro="">
      <xdr:nvCxnSpPr>
        <xdr:cNvPr id="10" name="Straight Arrow Connector 9"/>
        <xdr:cNvCxnSpPr/>
      </xdr:nvCxnSpPr>
      <xdr:spPr>
        <a:xfrm flipH="1" flipV="1">
          <a:off x="22446105" y="1789361"/>
          <a:ext cx="571580" cy="6936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461626</xdr:colOff>
      <xdr:row>22</xdr:row>
      <xdr:rowOff>26700</xdr:rowOff>
    </xdr:from>
    <xdr:to>
      <xdr:col>47</xdr:col>
      <xdr:colOff>591945</xdr:colOff>
      <xdr:row>22</xdr:row>
      <xdr:rowOff>86367</xdr:rowOff>
    </xdr:to>
    <xdr:cxnSp macro="">
      <xdr:nvCxnSpPr>
        <xdr:cNvPr id="2" name="Straight Connector 1"/>
        <xdr:cNvCxnSpPr/>
      </xdr:nvCxnSpPr>
      <xdr:spPr>
        <a:xfrm flipV="1">
          <a:off x="20578426" y="2221260"/>
          <a:ext cx="3178319" cy="5966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333154</xdr:colOff>
      <xdr:row>21</xdr:row>
      <xdr:rowOff>69306</xdr:rowOff>
    </xdr:from>
    <xdr:to>
      <xdr:col>44</xdr:col>
      <xdr:colOff>333154</xdr:colOff>
      <xdr:row>23</xdr:row>
      <xdr:rowOff>81654</xdr:rowOff>
    </xdr:to>
    <xdr:cxnSp macro="">
      <xdr:nvCxnSpPr>
        <xdr:cNvPr id="3" name="Straight Connector 2"/>
        <xdr:cNvCxnSpPr/>
      </xdr:nvCxnSpPr>
      <xdr:spPr>
        <a:xfrm>
          <a:off x="21669154" y="2080986"/>
          <a:ext cx="0" cy="37810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87506</xdr:colOff>
      <xdr:row>22</xdr:row>
      <xdr:rowOff>59356</xdr:rowOff>
    </xdr:from>
    <xdr:to>
      <xdr:col>44</xdr:col>
      <xdr:colOff>548403</xdr:colOff>
      <xdr:row>22</xdr:row>
      <xdr:rowOff>75480</xdr:rowOff>
    </xdr:to>
    <xdr:cxnSp macro="">
      <xdr:nvCxnSpPr>
        <xdr:cNvPr id="4" name="Straight Connector 3"/>
        <xdr:cNvCxnSpPr/>
      </xdr:nvCxnSpPr>
      <xdr:spPr>
        <a:xfrm flipV="1">
          <a:off x="21423506" y="2253916"/>
          <a:ext cx="460897" cy="161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548713</xdr:colOff>
      <xdr:row>18</xdr:row>
      <xdr:rowOff>72401</xdr:rowOff>
    </xdr:from>
    <xdr:to>
      <xdr:col>49</xdr:col>
      <xdr:colOff>69432</xdr:colOff>
      <xdr:row>18</xdr:row>
      <xdr:rowOff>132068</xdr:rowOff>
    </xdr:to>
    <xdr:cxnSp macro="">
      <xdr:nvCxnSpPr>
        <xdr:cNvPr id="5" name="Straight Connector 4"/>
        <xdr:cNvCxnSpPr/>
      </xdr:nvCxnSpPr>
      <xdr:spPr>
        <a:xfrm flipV="1">
          <a:off x="21275113" y="1535441"/>
          <a:ext cx="3178319" cy="5966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35182</xdr:colOff>
      <xdr:row>16</xdr:row>
      <xdr:rowOff>61656</xdr:rowOff>
    </xdr:from>
    <xdr:to>
      <xdr:col>47</xdr:col>
      <xdr:colOff>348145</xdr:colOff>
      <xdr:row>18</xdr:row>
      <xdr:rowOff>72400</xdr:rowOff>
    </xdr:to>
    <xdr:sp macro="" textlink="">
      <xdr:nvSpPr>
        <xdr:cNvPr id="6" name="TextBox 21"/>
        <xdr:cNvSpPr txBox="1"/>
      </xdr:nvSpPr>
      <xdr:spPr>
        <a:xfrm>
          <a:off x="23199982" y="1158936"/>
          <a:ext cx="312963" cy="3765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>
              <a:latin typeface="Symbol" panose="05050102010706020507" pitchFamily="18" charset="2"/>
            </a:rPr>
            <a:t>a</a:t>
          </a:r>
        </a:p>
      </xdr:txBody>
    </xdr:sp>
    <xdr:clientData/>
  </xdr:twoCellAnchor>
  <xdr:twoCellAnchor>
    <xdr:from>
      <xdr:col>44</xdr:col>
      <xdr:colOff>4991</xdr:colOff>
      <xdr:row>19</xdr:row>
      <xdr:rowOff>34974</xdr:rowOff>
    </xdr:from>
    <xdr:to>
      <xdr:col>44</xdr:col>
      <xdr:colOff>317954</xdr:colOff>
      <xdr:row>21</xdr:row>
      <xdr:rowOff>45718</xdr:rowOff>
    </xdr:to>
    <xdr:sp macro="" textlink="">
      <xdr:nvSpPr>
        <xdr:cNvPr id="7" name="TextBox 23"/>
        <xdr:cNvSpPr txBox="1"/>
      </xdr:nvSpPr>
      <xdr:spPr>
        <a:xfrm>
          <a:off x="21340991" y="1680894"/>
          <a:ext cx="312963" cy="3765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>
              <a:latin typeface="Symbol" panose="05050102010706020507" pitchFamily="18" charset="2"/>
            </a:rPr>
            <a:t>q</a:t>
          </a:r>
        </a:p>
      </xdr:txBody>
    </xdr:sp>
    <xdr:clientData/>
  </xdr:twoCellAnchor>
  <xdr:twoCellAnchor>
    <xdr:from>
      <xdr:col>46</xdr:col>
      <xdr:colOff>474016</xdr:colOff>
      <xdr:row>16</xdr:row>
      <xdr:rowOff>130006</xdr:rowOff>
    </xdr:from>
    <xdr:to>
      <xdr:col>47</xdr:col>
      <xdr:colOff>68917</xdr:colOff>
      <xdr:row>18</xdr:row>
      <xdr:rowOff>105832</xdr:rowOff>
    </xdr:to>
    <xdr:sp macro="" textlink="">
      <xdr:nvSpPr>
        <xdr:cNvPr id="8" name="Freeform 7"/>
        <xdr:cNvSpPr/>
      </xdr:nvSpPr>
      <xdr:spPr>
        <a:xfrm>
          <a:off x="23029216" y="1227286"/>
          <a:ext cx="204501" cy="341586"/>
        </a:xfrm>
        <a:custGeom>
          <a:avLst/>
          <a:gdLst>
            <a:gd name="connsiteX0" fmla="*/ 0 w 204501"/>
            <a:gd name="connsiteY0" fmla="*/ 0 h 334414"/>
            <a:gd name="connsiteX1" fmla="*/ 163286 w 204501"/>
            <a:gd name="connsiteY1" fmla="*/ 163285 h 334414"/>
            <a:gd name="connsiteX2" fmla="*/ 199572 w 204501"/>
            <a:gd name="connsiteY2" fmla="*/ 315685 h 334414"/>
            <a:gd name="connsiteX3" fmla="*/ 203200 w 204501"/>
            <a:gd name="connsiteY3" fmla="*/ 326571 h 33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4501" h="334414">
              <a:moveTo>
                <a:pt x="0" y="0"/>
              </a:moveTo>
              <a:cubicBezTo>
                <a:pt x="65012" y="55335"/>
                <a:pt x="130024" y="110671"/>
                <a:pt x="163286" y="163285"/>
              </a:cubicBezTo>
              <a:cubicBezTo>
                <a:pt x="196548" y="215899"/>
                <a:pt x="192920" y="288471"/>
                <a:pt x="199572" y="315685"/>
              </a:cubicBezTo>
              <a:cubicBezTo>
                <a:pt x="206224" y="342899"/>
                <a:pt x="204712" y="334735"/>
                <a:pt x="203200" y="326571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44</xdr:col>
      <xdr:colOff>473232</xdr:colOff>
      <xdr:row>21</xdr:row>
      <xdr:rowOff>129791</xdr:rowOff>
    </xdr:from>
    <xdr:to>
      <xdr:col>44</xdr:col>
      <xdr:colOff>570177</xdr:colOff>
      <xdr:row>22</xdr:row>
      <xdr:rowOff>68222</xdr:rowOff>
    </xdr:to>
    <xdr:sp macro="" textlink="">
      <xdr:nvSpPr>
        <xdr:cNvPr id="9" name="Freeform 8"/>
        <xdr:cNvSpPr/>
      </xdr:nvSpPr>
      <xdr:spPr>
        <a:xfrm>
          <a:off x="21809232" y="2141471"/>
          <a:ext cx="96945" cy="121311"/>
        </a:xfrm>
        <a:custGeom>
          <a:avLst/>
          <a:gdLst>
            <a:gd name="connsiteX0" fmla="*/ 0 w 204501"/>
            <a:gd name="connsiteY0" fmla="*/ 0 h 334414"/>
            <a:gd name="connsiteX1" fmla="*/ 163286 w 204501"/>
            <a:gd name="connsiteY1" fmla="*/ 163285 h 334414"/>
            <a:gd name="connsiteX2" fmla="*/ 199572 w 204501"/>
            <a:gd name="connsiteY2" fmla="*/ 315685 h 334414"/>
            <a:gd name="connsiteX3" fmla="*/ 203200 w 204501"/>
            <a:gd name="connsiteY3" fmla="*/ 326571 h 33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4501" h="334414">
              <a:moveTo>
                <a:pt x="0" y="0"/>
              </a:moveTo>
              <a:cubicBezTo>
                <a:pt x="65012" y="55335"/>
                <a:pt x="130024" y="110671"/>
                <a:pt x="163286" y="163285"/>
              </a:cubicBezTo>
              <a:cubicBezTo>
                <a:pt x="196548" y="215899"/>
                <a:pt x="192920" y="288471"/>
                <a:pt x="199572" y="315685"/>
              </a:cubicBezTo>
              <a:cubicBezTo>
                <a:pt x="206224" y="342899"/>
                <a:pt x="204712" y="334735"/>
                <a:pt x="203200" y="326571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45</xdr:col>
      <xdr:colOff>500505</xdr:colOff>
      <xdr:row>19</xdr:row>
      <xdr:rowOff>143441</xdr:rowOff>
    </xdr:from>
    <xdr:to>
      <xdr:col>46</xdr:col>
      <xdr:colOff>462485</xdr:colOff>
      <xdr:row>23</xdr:row>
      <xdr:rowOff>105522</xdr:rowOff>
    </xdr:to>
    <xdr:cxnSp macro="">
      <xdr:nvCxnSpPr>
        <xdr:cNvPr id="10" name="Straight Arrow Connector 9"/>
        <xdr:cNvCxnSpPr/>
      </xdr:nvCxnSpPr>
      <xdr:spPr>
        <a:xfrm flipH="1" flipV="1">
          <a:off x="22446105" y="1789361"/>
          <a:ext cx="571580" cy="6936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1196340</xdr:colOff>
      <xdr:row>20</xdr:row>
      <xdr:rowOff>11430</xdr:rowOff>
    </xdr:from>
    <xdr:to>
      <xdr:col>8</xdr:col>
      <xdr:colOff>30480</xdr:colOff>
      <xdr:row>35</xdr:row>
      <xdr:rowOff>11430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24</xdr:row>
      <xdr:rowOff>58238</xdr:rowOff>
    </xdr:from>
    <xdr:to>
      <xdr:col>8</xdr:col>
      <xdr:colOff>30480</xdr:colOff>
      <xdr:row>39</xdr:row>
      <xdr:rowOff>58237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42</xdr:row>
      <xdr:rowOff>15240</xdr:rowOff>
    </xdr:from>
    <xdr:to>
      <xdr:col>7</xdr:col>
      <xdr:colOff>304800</xdr:colOff>
      <xdr:row>57</xdr:row>
      <xdr:rowOff>15240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594360</xdr:colOff>
      <xdr:row>41</xdr:row>
      <xdr:rowOff>156210</xdr:rowOff>
    </xdr:from>
    <xdr:to>
      <xdr:col>26</xdr:col>
      <xdr:colOff>289560</xdr:colOff>
      <xdr:row>56</xdr:row>
      <xdr:rowOff>156210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banebots.com/pc/MOTOR-BRUSH/M3-RS390-12" TargetMode="External"/><Relationship Id="rId13" Type="http://schemas.openxmlformats.org/officeDocument/2006/relationships/hyperlink" Target="http://www.usfirst.org/sites/default/files/MotorInfo4.1.pdf" TargetMode="External"/><Relationship Id="rId18" Type="http://schemas.openxmlformats.org/officeDocument/2006/relationships/hyperlink" Target="http://www.andymark.com/CIM-motor-FIRST-p/am-0255.htm" TargetMode="External"/><Relationship Id="rId3" Type="http://schemas.openxmlformats.org/officeDocument/2006/relationships/hyperlink" Target="http://banebots.com/pc/MOTOR-BRUSH/M5-RS550-12-B" TargetMode="External"/><Relationship Id="rId7" Type="http://schemas.openxmlformats.org/officeDocument/2006/relationships/hyperlink" Target="http://banebots.com/pc/MOTOR-BRUSH/M3-RS395-12" TargetMode="External"/><Relationship Id="rId12" Type="http://schemas.openxmlformats.org/officeDocument/2006/relationships/hyperlink" Target="http://www.andymark.com/RS775-p/am-2161.htm" TargetMode="External"/><Relationship Id="rId17" Type="http://schemas.openxmlformats.org/officeDocument/2006/relationships/hyperlink" Target="http://www.vexrobotics.com/vexpro/motor-controllers/217-3351.html" TargetMode="External"/><Relationship Id="rId2" Type="http://schemas.openxmlformats.org/officeDocument/2006/relationships/hyperlink" Target="http://banebots.com/pc/MOTOR-BRUSH/M7-RS775-12" TargetMode="External"/><Relationship Id="rId16" Type="http://schemas.openxmlformats.org/officeDocument/2006/relationships/hyperlink" Target="http://www.vexrobotics.com/vexpro/motor-controllers/217-3371.html" TargetMode="External"/><Relationship Id="rId1" Type="http://schemas.openxmlformats.org/officeDocument/2006/relationships/hyperlink" Target="http://banebots.com/pc/MOTOR-BRUSH/M7-RS775-18" TargetMode="External"/><Relationship Id="rId6" Type="http://schemas.openxmlformats.org/officeDocument/2006/relationships/hyperlink" Target="http://banebots.com/pc/MOTOR-BRUSH/M5-RS540-12" TargetMode="External"/><Relationship Id="rId11" Type="http://schemas.openxmlformats.org/officeDocument/2006/relationships/hyperlink" Target="http://www.andymark.com/RS775-p/am-2194.htm" TargetMode="External"/><Relationship Id="rId5" Type="http://schemas.openxmlformats.org/officeDocument/2006/relationships/hyperlink" Target="http://banebots.com/pc/MOTOR-BRUSH/M5-RS545-12" TargetMode="External"/><Relationship Id="rId15" Type="http://schemas.openxmlformats.org/officeDocument/2006/relationships/hyperlink" Target="http://www.usfirst.org/sites/default/files/MotorInfo4.1.pdf" TargetMode="External"/><Relationship Id="rId10" Type="http://schemas.openxmlformats.org/officeDocument/2006/relationships/hyperlink" Target="http://www.andymark.com/product-p/am-2235.htm" TargetMode="External"/><Relationship Id="rId4" Type="http://schemas.openxmlformats.org/officeDocument/2006/relationships/hyperlink" Target="http://banebots.com/pc/MOTOR-BRUSH/M5-RS550-12" TargetMode="External"/><Relationship Id="rId9" Type="http://schemas.openxmlformats.org/officeDocument/2006/relationships/hyperlink" Target="http://www.andymark.com/product-p/am-0912.htm" TargetMode="External"/><Relationship Id="rId14" Type="http://schemas.openxmlformats.org/officeDocument/2006/relationships/hyperlink" Target="http://www.usfirst.org/sites/default/files/MotorInfo4.1.pdf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livephysics.com/physical-constants/mechanics-pc/moment-inertia-uniform-objects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cmaster.com/" TargetMode="External"/><Relationship Id="rId13" Type="http://schemas.openxmlformats.org/officeDocument/2006/relationships/hyperlink" Target="http://www.mcmaster.com/" TargetMode="External"/><Relationship Id="rId18" Type="http://schemas.openxmlformats.org/officeDocument/2006/relationships/hyperlink" Target="http://www.mcmaster.com/" TargetMode="External"/><Relationship Id="rId26" Type="http://schemas.openxmlformats.org/officeDocument/2006/relationships/hyperlink" Target="http://www.mcmaster.com/" TargetMode="External"/><Relationship Id="rId3" Type="http://schemas.openxmlformats.org/officeDocument/2006/relationships/hyperlink" Target="http://www.mcmaster.com/" TargetMode="External"/><Relationship Id="rId21" Type="http://schemas.openxmlformats.org/officeDocument/2006/relationships/hyperlink" Target="http://www.mcmaster.com/" TargetMode="External"/><Relationship Id="rId7" Type="http://schemas.openxmlformats.org/officeDocument/2006/relationships/hyperlink" Target="http://www.mcmaster.com/" TargetMode="External"/><Relationship Id="rId12" Type="http://schemas.openxmlformats.org/officeDocument/2006/relationships/hyperlink" Target="http://www.mcmaster.com/" TargetMode="External"/><Relationship Id="rId17" Type="http://schemas.openxmlformats.org/officeDocument/2006/relationships/hyperlink" Target="http://www.mcmaster.com/" TargetMode="External"/><Relationship Id="rId25" Type="http://schemas.openxmlformats.org/officeDocument/2006/relationships/hyperlink" Target="http://www.mcmaster.com/" TargetMode="External"/><Relationship Id="rId2" Type="http://schemas.openxmlformats.org/officeDocument/2006/relationships/hyperlink" Target="http://www.mcmaster.com/" TargetMode="External"/><Relationship Id="rId16" Type="http://schemas.openxmlformats.org/officeDocument/2006/relationships/hyperlink" Target="http://www.mcmaster.com/" TargetMode="External"/><Relationship Id="rId20" Type="http://schemas.openxmlformats.org/officeDocument/2006/relationships/hyperlink" Target="http://www.mcmaster.com/" TargetMode="External"/><Relationship Id="rId1" Type="http://schemas.openxmlformats.org/officeDocument/2006/relationships/hyperlink" Target="http://www.mcmaster.com/" TargetMode="External"/><Relationship Id="rId6" Type="http://schemas.openxmlformats.org/officeDocument/2006/relationships/hyperlink" Target="http://www.mcmaster.com/" TargetMode="External"/><Relationship Id="rId11" Type="http://schemas.openxmlformats.org/officeDocument/2006/relationships/hyperlink" Target="http://www.mcmaster.com/" TargetMode="External"/><Relationship Id="rId24" Type="http://schemas.openxmlformats.org/officeDocument/2006/relationships/hyperlink" Target="http://www.mcmaster.com/" TargetMode="External"/><Relationship Id="rId5" Type="http://schemas.openxmlformats.org/officeDocument/2006/relationships/hyperlink" Target="http://www.mcmaster.com/" TargetMode="External"/><Relationship Id="rId15" Type="http://schemas.openxmlformats.org/officeDocument/2006/relationships/hyperlink" Target="http://www.mcmaster.com/" TargetMode="External"/><Relationship Id="rId23" Type="http://schemas.openxmlformats.org/officeDocument/2006/relationships/hyperlink" Target="http://www.mcmaster.com/" TargetMode="External"/><Relationship Id="rId28" Type="http://schemas.openxmlformats.org/officeDocument/2006/relationships/hyperlink" Target="http://www.mcmaster.com/" TargetMode="External"/><Relationship Id="rId10" Type="http://schemas.openxmlformats.org/officeDocument/2006/relationships/hyperlink" Target="http://www.mcmaster.com/" TargetMode="External"/><Relationship Id="rId19" Type="http://schemas.openxmlformats.org/officeDocument/2006/relationships/hyperlink" Target="http://www.mcmaster.com/" TargetMode="External"/><Relationship Id="rId4" Type="http://schemas.openxmlformats.org/officeDocument/2006/relationships/hyperlink" Target="http://www.mcmaster.com/" TargetMode="External"/><Relationship Id="rId9" Type="http://schemas.openxmlformats.org/officeDocument/2006/relationships/hyperlink" Target="http://www.mcmaster.com/" TargetMode="External"/><Relationship Id="rId14" Type="http://schemas.openxmlformats.org/officeDocument/2006/relationships/hyperlink" Target="http://www.mcmaster.com/" TargetMode="External"/><Relationship Id="rId22" Type="http://schemas.openxmlformats.org/officeDocument/2006/relationships/hyperlink" Target="http://www.mcmaster.com/" TargetMode="External"/><Relationship Id="rId27" Type="http://schemas.openxmlformats.org/officeDocument/2006/relationships/hyperlink" Target="http://www.mcmaster.com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banebots.com/c/WHB-WM-HS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bimba.com/Global/Library/Catalogs/Bimba%20Catalogs/FL_OriginalLine.pdf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ndymark.com/product-p/am-2479.htm" TargetMode="External"/><Relationship Id="rId2" Type="http://schemas.openxmlformats.org/officeDocument/2006/relationships/hyperlink" Target="http://www.andymark.com/product-p/am-2478.htm" TargetMode="External"/><Relationship Id="rId1" Type="http://schemas.openxmlformats.org/officeDocument/2006/relationships/hyperlink" Target="http://www.andymark.com/product-p/am-0845.htm" TargetMode="External"/><Relationship Id="rId5" Type="http://schemas.openxmlformats.org/officeDocument/2006/relationships/hyperlink" Target="http://www.andymark.com/product-p/am-2481.htm" TargetMode="External"/><Relationship Id="rId4" Type="http://schemas.openxmlformats.org/officeDocument/2006/relationships/hyperlink" Target="http://www.andymark.com/product-p/am-2483.ht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en.wikipedia.org/wiki/List_of_moments_of_inerti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36"/>
  <sheetViews>
    <sheetView tabSelected="1" zoomScale="90" zoomScaleNormal="90" workbookViewId="0">
      <selection activeCell="M1" sqref="M1"/>
    </sheetView>
  </sheetViews>
  <sheetFormatPr defaultRowHeight="14.4"/>
  <cols>
    <col min="1" max="1" width="4.88671875" customWidth="1"/>
    <col min="2" max="2" width="16.5546875" bestFit="1" customWidth="1"/>
    <col min="3" max="3" width="14.33203125" customWidth="1"/>
    <col min="6" max="6" width="16.77734375" bestFit="1" customWidth="1"/>
    <col min="8" max="8" width="16.5546875" customWidth="1"/>
    <col min="12" max="12" width="4.5546875" customWidth="1"/>
    <col min="13" max="13" width="22.109375" bestFit="1" customWidth="1"/>
    <col min="15" max="15" width="10.21875" customWidth="1"/>
    <col min="16" max="16" width="2.44140625" customWidth="1"/>
    <col min="17" max="17" width="5.109375" customWidth="1"/>
    <col min="18" max="18" width="21.88671875" bestFit="1" customWidth="1"/>
    <col min="19" max="19" width="9.33203125" customWidth="1"/>
    <col min="21" max="21" width="9.6640625" bestFit="1" customWidth="1"/>
    <col min="27" max="27" width="17.5546875" customWidth="1"/>
    <col min="28" max="28" width="15.5546875" customWidth="1"/>
    <col min="31" max="31" width="6.21875" customWidth="1"/>
    <col min="32" max="32" width="20.109375" bestFit="1" customWidth="1"/>
    <col min="33" max="33" width="13.21875" customWidth="1"/>
    <col min="34" max="34" width="10.6640625" customWidth="1"/>
  </cols>
  <sheetData>
    <row r="3" spans="1:20">
      <c r="A3" t="s">
        <v>6</v>
      </c>
      <c r="L3" t="s">
        <v>166</v>
      </c>
      <c r="Q3" t="s">
        <v>167</v>
      </c>
    </row>
    <row r="4" spans="1:20">
      <c r="C4" s="44" t="s">
        <v>50</v>
      </c>
      <c r="M4" t="s">
        <v>150</v>
      </c>
      <c r="N4" s="13">
        <f>ShootingSim!W20</f>
        <v>103.04298340619552</v>
      </c>
      <c r="O4" t="s">
        <v>135</v>
      </c>
      <c r="R4" t="s">
        <v>150</v>
      </c>
      <c r="S4" s="13">
        <f>ShootingSim!W262</f>
        <v>8.0269377216950488</v>
      </c>
      <c r="T4" t="s">
        <v>135</v>
      </c>
    </row>
    <row r="5" spans="1:20">
      <c r="N5" s="13">
        <f>ShootingSim!K20</f>
        <v>458.35802966802964</v>
      </c>
      <c r="O5" t="s">
        <v>157</v>
      </c>
      <c r="S5" s="13">
        <f>ShootingSim!K262</f>
        <v>35.705598156845589</v>
      </c>
      <c r="T5" t="s">
        <v>157</v>
      </c>
    </row>
    <row r="6" spans="1:20">
      <c r="A6" t="s">
        <v>712</v>
      </c>
      <c r="M6" t="s">
        <v>149</v>
      </c>
      <c r="N6" s="13">
        <f>ShootingSim!V20</f>
        <v>0</v>
      </c>
      <c r="O6" t="s">
        <v>168</v>
      </c>
      <c r="R6" t="s">
        <v>149</v>
      </c>
      <c r="S6" s="13">
        <f>ShootingSim!V262</f>
        <v>7.9997490076125235</v>
      </c>
      <c r="T6" t="s">
        <v>168</v>
      </c>
    </row>
    <row r="7" spans="1:20">
      <c r="C7" s="44" t="s">
        <v>162</v>
      </c>
      <c r="N7" s="13"/>
      <c r="S7" s="13"/>
    </row>
    <row r="8" spans="1:20">
      <c r="B8" t="s">
        <v>720</v>
      </c>
      <c r="C8" s="14">
        <v>20</v>
      </c>
      <c r="D8" t="s">
        <v>37</v>
      </c>
      <c r="M8" t="s">
        <v>169</v>
      </c>
      <c r="N8" s="13">
        <f>ShootingSim!H20</f>
        <v>0</v>
      </c>
      <c r="O8" t="s">
        <v>154</v>
      </c>
      <c r="R8" t="s">
        <v>169</v>
      </c>
      <c r="S8" s="13">
        <f>ShootingSim!H262</f>
        <v>0</v>
      </c>
      <c r="T8" t="s">
        <v>154</v>
      </c>
    </row>
    <row r="9" spans="1:20">
      <c r="M9" t="s">
        <v>170</v>
      </c>
      <c r="N9" s="13">
        <f>ShootingSim!F20</f>
        <v>-0.52359877559829882</v>
      </c>
      <c r="O9" t="s">
        <v>152</v>
      </c>
      <c r="R9" t="s">
        <v>170</v>
      </c>
      <c r="S9" s="13">
        <f>ShootingSim!F262</f>
        <v>0.88977829017473797</v>
      </c>
      <c r="T9" t="s">
        <v>152</v>
      </c>
    </row>
    <row r="10" spans="1:20">
      <c r="A10" t="s">
        <v>64</v>
      </c>
      <c r="N10" s="13">
        <f>N9*180/PI()</f>
        <v>-29.999999999999996</v>
      </c>
      <c r="O10" t="s">
        <v>37</v>
      </c>
      <c r="S10" s="13">
        <f>S9*180/PI()</f>
        <v>50.980540729379172</v>
      </c>
      <c r="T10" t="s">
        <v>37</v>
      </c>
    </row>
    <row r="11" spans="1:20">
      <c r="B11" t="s">
        <v>107</v>
      </c>
      <c r="C11" s="44" t="s">
        <v>88</v>
      </c>
      <c r="N11" s="13"/>
      <c r="S11" s="13"/>
    </row>
    <row r="12" spans="1:20">
      <c r="B12" t="s">
        <v>108</v>
      </c>
      <c r="C12" s="14">
        <v>4</v>
      </c>
      <c r="M12" t="s">
        <v>171</v>
      </c>
      <c r="N12" s="13">
        <f>N4/C12</f>
        <v>25.760745851548879</v>
      </c>
      <c r="O12" t="s">
        <v>135</v>
      </c>
      <c r="R12" t="s">
        <v>171</v>
      </c>
      <c r="S12" s="13">
        <f>S4/C12</f>
        <v>2.0067344304237622</v>
      </c>
      <c r="T12" t="s">
        <v>135</v>
      </c>
    </row>
    <row r="13" spans="1:20">
      <c r="B13" s="2" t="s">
        <v>672</v>
      </c>
      <c r="C13" s="14">
        <v>6.5</v>
      </c>
      <c r="D13" t="s">
        <v>5</v>
      </c>
      <c r="M13" t="s">
        <v>717</v>
      </c>
      <c r="N13" s="13">
        <f>VLOOKUP($C$11,SpringData!$B$6:$L$32,6)</f>
        <v>24.64</v>
      </c>
      <c r="O13" t="s">
        <v>135</v>
      </c>
      <c r="S13" s="13"/>
    </row>
    <row r="14" spans="1:20">
      <c r="N14" s="51" t="str">
        <f>IF(N12&lt;N13,"Pass","Fail")</f>
        <v>Fail</v>
      </c>
      <c r="S14" s="13"/>
    </row>
    <row r="15" spans="1:20">
      <c r="A15" t="s">
        <v>883</v>
      </c>
      <c r="N15" s="13"/>
      <c r="S15" s="13"/>
    </row>
    <row r="16" spans="1:20">
      <c r="B16" t="s">
        <v>65</v>
      </c>
      <c r="C16" s="14">
        <v>12</v>
      </c>
      <c r="D16" t="s">
        <v>5</v>
      </c>
      <c r="M16" t="s">
        <v>22</v>
      </c>
      <c r="N16" s="13">
        <f>ShootingSim!M20-0.01*2.54*C13</f>
        <v>0.47489153781828763</v>
      </c>
      <c r="O16" t="s">
        <v>158</v>
      </c>
      <c r="R16" t="s">
        <v>22</v>
      </c>
      <c r="S16" s="13">
        <f>ShootingSim!M262-0.01*2.54*C13</f>
        <v>0.22031268123745301</v>
      </c>
      <c r="T16" t="s">
        <v>158</v>
      </c>
    </row>
    <row r="17" spans="1:20">
      <c r="B17" t="s">
        <v>66</v>
      </c>
      <c r="C17" s="14">
        <v>2</v>
      </c>
      <c r="D17" t="s">
        <v>5</v>
      </c>
      <c r="N17" s="13">
        <f>100*N16/2.54</f>
        <v>18.696517236940458</v>
      </c>
      <c r="O17" t="s">
        <v>159</v>
      </c>
      <c r="S17" s="13">
        <f>100*S16/2.54</f>
        <v>8.673727607773742</v>
      </c>
      <c r="T17" t="s">
        <v>159</v>
      </c>
    </row>
    <row r="18" spans="1:20">
      <c r="M18" t="s">
        <v>718</v>
      </c>
      <c r="N18" s="13">
        <f>VLOOKUP($C$11,SpringData!$B$6:$L$32,4)</f>
        <v>18.22</v>
      </c>
      <c r="O18" t="s">
        <v>159</v>
      </c>
      <c r="R18" t="s">
        <v>884</v>
      </c>
      <c r="S18">
        <f>VLOOKUP($C$11,SpringData!$B$6:$L$32,11)</f>
        <v>7.8270042194092833</v>
      </c>
    </row>
    <row r="19" spans="1:20">
      <c r="A19" t="s">
        <v>336</v>
      </c>
      <c r="N19" s="51" t="str">
        <f>IF(N17&lt;N18,"Pass","Fail")</f>
        <v>Fail</v>
      </c>
      <c r="S19" s="51" t="str">
        <f>IF(S17&gt;S18,"Pass","Fail")</f>
        <v>Pass</v>
      </c>
    </row>
    <row r="20" spans="1:20">
      <c r="B20" t="s">
        <v>337</v>
      </c>
      <c r="C20" s="44" t="s">
        <v>318</v>
      </c>
    </row>
    <row r="21" spans="1:20">
      <c r="B21" t="s">
        <v>108</v>
      </c>
      <c r="C21" s="14">
        <v>2</v>
      </c>
    </row>
    <row r="22" spans="1:20">
      <c r="L22" t="s">
        <v>719</v>
      </c>
    </row>
    <row r="23" spans="1:20">
      <c r="B23" t="s">
        <v>713</v>
      </c>
      <c r="C23" s="44" t="s">
        <v>194</v>
      </c>
    </row>
    <row r="24" spans="1:20">
      <c r="B24" t="s">
        <v>714</v>
      </c>
      <c r="C24" s="14">
        <v>16</v>
      </c>
      <c r="M24" t="s">
        <v>443</v>
      </c>
      <c r="N24">
        <v>-145</v>
      </c>
      <c r="O24" t="s">
        <v>37</v>
      </c>
    </row>
    <row r="25" spans="1:20">
      <c r="B25" t="s">
        <v>715</v>
      </c>
      <c r="C25" s="14">
        <v>40</v>
      </c>
    </row>
    <row r="26" spans="1:20">
      <c r="M26" t="s">
        <v>376</v>
      </c>
      <c r="N26">
        <f>CylinderGeometry!M21</f>
        <v>7.1039416825941544</v>
      </c>
      <c r="O26" t="s">
        <v>5</v>
      </c>
    </row>
    <row r="27" spans="1:20">
      <c r="A27" t="s">
        <v>427</v>
      </c>
      <c r="N27" s="3" t="str">
        <f>IF(N26&gt;0,IF(N26&lt;CylinderGeometry!G4,"PASS","fail"),"fail")</f>
        <v>PASS</v>
      </c>
    </row>
    <row r="28" spans="1:20">
      <c r="B28" t="s">
        <v>428</v>
      </c>
      <c r="C28" s="44" t="s">
        <v>400</v>
      </c>
    </row>
    <row r="29" spans="1:20">
      <c r="B29" t="s">
        <v>108</v>
      </c>
      <c r="C29" s="14">
        <v>1</v>
      </c>
      <c r="M29" t="s">
        <v>505</v>
      </c>
      <c r="N29">
        <f>CAExtendSim!B19</f>
        <v>0.11100000000000008</v>
      </c>
      <c r="O29" t="s">
        <v>151</v>
      </c>
    </row>
    <row r="30" spans="1:20">
      <c r="B30" t="s">
        <v>429</v>
      </c>
      <c r="C30" s="14">
        <v>30</v>
      </c>
      <c r="D30" t="s">
        <v>430</v>
      </c>
      <c r="M30" t="s">
        <v>506</v>
      </c>
      <c r="N30">
        <f>CARetractSim!B19</f>
        <v>0.19800000000000015</v>
      </c>
      <c r="O30" t="s">
        <v>151</v>
      </c>
    </row>
    <row r="31" spans="1:20">
      <c r="B31" t="s">
        <v>442</v>
      </c>
    </row>
    <row r="32" spans="1:20">
      <c r="B32" s="33" t="s">
        <v>8</v>
      </c>
      <c r="C32" s="14">
        <v>14</v>
      </c>
      <c r="D32" t="s">
        <v>5</v>
      </c>
    </row>
    <row r="33" spans="2:13">
      <c r="B33" s="33" t="s">
        <v>10</v>
      </c>
      <c r="C33" s="14">
        <v>10.375</v>
      </c>
      <c r="D33" t="s">
        <v>5</v>
      </c>
    </row>
    <row r="35" spans="2:13">
      <c r="B35" t="s">
        <v>444</v>
      </c>
      <c r="C35" s="14">
        <v>12</v>
      </c>
      <c r="D35" t="s">
        <v>5</v>
      </c>
    </row>
    <row r="36" spans="2:13">
      <c r="M36" t="s">
        <v>525</v>
      </c>
    </row>
  </sheetData>
  <sortState ref="AF49:AH52">
    <sortCondition ref="AF15:AF18"/>
  </sortState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SpringData!$B$6:$B$32</xm:f>
          </x14:formula1>
          <xm:sqref>C11</xm:sqref>
        </x14:dataValidation>
        <x14:dataValidation type="list" allowBlank="1" showInputMessage="1" showErrorMessage="1">
          <x14:formula1>
            <xm:f>MotorData!$B$7:$B$24</xm:f>
          </x14:formula1>
          <xm:sqref>C20</xm:sqref>
        </x14:dataValidation>
        <x14:dataValidation type="list" allowBlank="1" showInputMessage="1" showErrorMessage="1">
          <x14:formula1>
            <xm:f>BimbaData!$B$6:$B$50</xm:f>
          </x14:formula1>
          <xm:sqref>C28</xm:sqref>
        </x14:dataValidation>
        <x14:dataValidation type="list" allowBlank="1" showInputMessage="1" showErrorMessage="1">
          <x14:formula1>
            <xm:f>GearBoxes!$B$5:$B$32</xm:f>
          </x14:formula1>
          <xm:sqref>C23</xm:sqref>
        </x14:dataValidation>
        <x14:dataValidation type="list" allowBlank="1" showInputMessage="1" showErrorMessage="1">
          <x14:formula1>
            <xm:f>DetailedParameters!$H$17:$H$25</xm:f>
          </x14:formula1>
          <xm:sqref>C4</xm:sqref>
        </x14:dataValidation>
        <x14:dataValidation type="list" allowBlank="1" showInputMessage="1" showErrorMessage="1">
          <x14:formula1>
            <xm:f>DetailedParameters!$O$11:$O$14</xm:f>
          </x14:formula1>
          <xm:sqref>C7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K76"/>
  <sheetViews>
    <sheetView topLeftCell="R37" workbookViewId="0">
      <selection activeCell="AF52" sqref="AF52"/>
    </sheetView>
  </sheetViews>
  <sheetFormatPr defaultRowHeight="14.4"/>
  <cols>
    <col min="1" max="1" width="20.77734375" bestFit="1" customWidth="1"/>
  </cols>
  <sheetData>
    <row r="3" spans="1:37">
      <c r="F3" t="s">
        <v>58</v>
      </c>
      <c r="K3" t="s">
        <v>57</v>
      </c>
      <c r="O3">
        <v>22</v>
      </c>
      <c r="P3" t="s">
        <v>350</v>
      </c>
      <c r="S3" t="s">
        <v>863</v>
      </c>
      <c r="W3" t="s">
        <v>864</v>
      </c>
      <c r="AA3" t="s">
        <v>465</v>
      </c>
      <c r="AE3" t="s">
        <v>865</v>
      </c>
      <c r="AI3" t="s">
        <v>869</v>
      </c>
    </row>
    <row r="4" spans="1:37">
      <c r="S4" t="s">
        <v>118</v>
      </c>
      <c r="T4">
        <f>MotorData!W10</f>
        <v>2.72</v>
      </c>
      <c r="W4" t="s">
        <v>118</v>
      </c>
      <c r="X4">
        <v>3</v>
      </c>
      <c r="AA4" t="s">
        <v>118</v>
      </c>
      <c r="AB4">
        <v>16</v>
      </c>
      <c r="AE4" t="s">
        <v>118</v>
      </c>
      <c r="AF4">
        <f>WheelData!G4</f>
        <v>0.4</v>
      </c>
      <c r="AI4" t="s">
        <v>118</v>
      </c>
      <c r="AJ4">
        <f>DetailedParameters!U4</f>
        <v>22</v>
      </c>
    </row>
    <row r="5" spans="1:37">
      <c r="G5" t="s">
        <v>8</v>
      </c>
      <c r="H5" t="s">
        <v>10</v>
      </c>
      <c r="L5" t="s">
        <v>8</v>
      </c>
      <c r="M5" t="s">
        <v>10</v>
      </c>
      <c r="O5">
        <v>8</v>
      </c>
      <c r="P5" t="s">
        <v>5</v>
      </c>
      <c r="Q5" t="s">
        <v>351</v>
      </c>
      <c r="S5" t="s">
        <v>130</v>
      </c>
      <c r="T5">
        <f>MotorData!X10</f>
        <v>1.59</v>
      </c>
      <c r="W5" t="s">
        <v>866</v>
      </c>
      <c r="X5">
        <v>2.5</v>
      </c>
      <c r="AA5" t="s">
        <v>866</v>
      </c>
      <c r="AB5">
        <v>0.5</v>
      </c>
      <c r="AE5" t="s">
        <v>130</v>
      </c>
      <c r="AF5">
        <f>WheelData!E10</f>
        <v>3.375</v>
      </c>
      <c r="AI5" t="s">
        <v>866</v>
      </c>
      <c r="AJ5">
        <f>DetailedParameters!U5</f>
        <v>2</v>
      </c>
    </row>
    <row r="6" spans="1:37">
      <c r="K6" t="s">
        <v>860</v>
      </c>
      <c r="O6">
        <v>1</v>
      </c>
      <c r="P6" t="s">
        <v>5</v>
      </c>
      <c r="Q6" t="s">
        <v>352</v>
      </c>
    </row>
    <row r="7" spans="1:37">
      <c r="K7" s="33" t="s">
        <v>8</v>
      </c>
      <c r="L7">
        <f>G52</f>
        <v>-9.8401989417243563</v>
      </c>
      <c r="T7" s="37" t="s">
        <v>8</v>
      </c>
      <c r="U7" s="37" t="s">
        <v>10</v>
      </c>
      <c r="X7" s="37" t="s">
        <v>8</v>
      </c>
      <c r="Y7" s="37" t="s">
        <v>10</v>
      </c>
      <c r="AB7" s="37" t="s">
        <v>8</v>
      </c>
      <c r="AC7" s="37" t="s">
        <v>10</v>
      </c>
      <c r="AF7" s="37" t="s">
        <v>8</v>
      </c>
      <c r="AG7" s="37" t="s">
        <v>10</v>
      </c>
      <c r="AJ7" s="37" t="s">
        <v>8</v>
      </c>
      <c r="AK7" s="37" t="s">
        <v>10</v>
      </c>
    </row>
    <row r="8" spans="1:37">
      <c r="A8" t="s">
        <v>621</v>
      </c>
      <c r="K8" s="33" t="s">
        <v>10</v>
      </c>
      <c r="M8">
        <f>H52</f>
        <v>19.639737293524679</v>
      </c>
      <c r="S8" t="s">
        <v>867</v>
      </c>
      <c r="AI8" t="s">
        <v>867</v>
      </c>
    </row>
    <row r="9" spans="1:37">
      <c r="A9" s="33" t="s">
        <v>8</v>
      </c>
      <c r="B9">
        <f>DetailedParameters!U11</f>
        <v>4.7380000000000004</v>
      </c>
      <c r="C9" t="s">
        <v>5</v>
      </c>
      <c r="T9">
        <v>0</v>
      </c>
      <c r="U9">
        <v>0</v>
      </c>
      <c r="X9">
        <v>0</v>
      </c>
      <c r="Y9">
        <v>0</v>
      </c>
      <c r="AB9">
        <v>0</v>
      </c>
      <c r="AC9">
        <v>0</v>
      </c>
      <c r="AF9">
        <v>0</v>
      </c>
      <c r="AG9">
        <v>0</v>
      </c>
      <c r="AJ9">
        <v>0</v>
      </c>
      <c r="AK9">
        <v>0</v>
      </c>
    </row>
    <row r="10" spans="1:37">
      <c r="A10" s="33" t="s">
        <v>10</v>
      </c>
      <c r="B10">
        <f>DetailedParameters!U12</f>
        <v>8.25</v>
      </c>
      <c r="C10" t="s">
        <v>5</v>
      </c>
      <c r="F10" t="s">
        <v>853</v>
      </c>
      <c r="T10">
        <f>-0.5*T5</f>
        <v>-0.79500000000000004</v>
      </c>
      <c r="U10">
        <f>U9</f>
        <v>0</v>
      </c>
      <c r="X10">
        <f>-0.5*X5</f>
        <v>-1.25</v>
      </c>
      <c r="Y10">
        <f>Y9</f>
        <v>0</v>
      </c>
      <c r="AB10">
        <f>-0.5*AB5</f>
        <v>-0.25</v>
      </c>
      <c r="AC10">
        <f>AC9</f>
        <v>0</v>
      </c>
      <c r="AF10">
        <f>-0.5*AF5</f>
        <v>-1.6875</v>
      </c>
      <c r="AG10">
        <f>AG9</f>
        <v>0</v>
      </c>
      <c r="AJ10">
        <f>-0.5*AJ5</f>
        <v>-1</v>
      </c>
      <c r="AK10">
        <f>AK9</f>
        <v>0</v>
      </c>
    </row>
    <row r="11" spans="1:37">
      <c r="K11">
        <v>0</v>
      </c>
      <c r="L11">
        <f t="shared" ref="L11:L42" si="0">$L$7+$B$28*COS(K11)</f>
        <v>-8.1526989417243563</v>
      </c>
      <c r="M11">
        <f t="shared" ref="M11:M42" si="1">$M$8+$B$28*SIN(K11)</f>
        <v>19.639737293524679</v>
      </c>
      <c r="T11">
        <f>T10</f>
        <v>-0.79500000000000004</v>
      </c>
      <c r="U11">
        <f>T4</f>
        <v>2.72</v>
      </c>
      <c r="X11">
        <f>X10</f>
        <v>-1.25</v>
      </c>
      <c r="Y11">
        <f>X4</f>
        <v>3</v>
      </c>
      <c r="AB11">
        <f>AB10</f>
        <v>-0.25</v>
      </c>
      <c r="AC11">
        <f>AB4</f>
        <v>16</v>
      </c>
      <c r="AF11">
        <f>AF10</f>
        <v>-1.6875</v>
      </c>
      <c r="AG11">
        <f>AF4</f>
        <v>0.4</v>
      </c>
      <c r="AJ11">
        <f>AJ10</f>
        <v>-1</v>
      </c>
      <c r="AK11">
        <f>AJ4</f>
        <v>22</v>
      </c>
    </row>
    <row r="12" spans="1:37">
      <c r="A12" t="s">
        <v>847</v>
      </c>
      <c r="B12">
        <f>DetailedParameters!U4</f>
        <v>22</v>
      </c>
      <c r="C12" t="s">
        <v>5</v>
      </c>
      <c r="G12">
        <v>0</v>
      </c>
      <c r="H12">
        <v>0</v>
      </c>
      <c r="K12">
        <v>0.1</v>
      </c>
      <c r="L12">
        <f t="shared" si="0"/>
        <v>-8.1611294128176883</v>
      </c>
      <c r="M12">
        <f t="shared" si="1"/>
        <v>19.808206184116202</v>
      </c>
      <c r="T12">
        <v>0</v>
      </c>
      <c r="U12">
        <f>U11</f>
        <v>2.72</v>
      </c>
      <c r="X12">
        <v>0</v>
      </c>
      <c r="Y12">
        <f>Y11</f>
        <v>3</v>
      </c>
      <c r="AB12">
        <f>AB9</f>
        <v>0</v>
      </c>
      <c r="AC12">
        <f>AC11</f>
        <v>16</v>
      </c>
      <c r="AF12">
        <f>AF9</f>
        <v>0</v>
      </c>
      <c r="AG12">
        <f>AG11</f>
        <v>0.4</v>
      </c>
      <c r="AJ12">
        <v>0</v>
      </c>
      <c r="AK12">
        <f>AK11</f>
        <v>22</v>
      </c>
    </row>
    <row r="13" spans="1:37">
      <c r="G13">
        <f>G12-0.5*B18</f>
        <v>-1</v>
      </c>
      <c r="H13">
        <f>H12</f>
        <v>0</v>
      </c>
      <c r="K13">
        <f>K12+$K$12</f>
        <v>0.2</v>
      </c>
      <c r="L13">
        <f t="shared" si="0"/>
        <v>-8.1863365916172608</v>
      </c>
      <c r="M13">
        <f t="shared" si="1"/>
        <v>19.974991789241344</v>
      </c>
      <c r="T13">
        <f>T12+0.5*T5</f>
        <v>0.79500000000000004</v>
      </c>
      <c r="U13">
        <f>U12</f>
        <v>2.72</v>
      </c>
      <c r="X13">
        <f>0.5*X5</f>
        <v>1.25</v>
      </c>
      <c r="Y13">
        <f>Y12</f>
        <v>3</v>
      </c>
      <c r="AB13">
        <f>AB12+0.5*AB5</f>
        <v>0.25</v>
      </c>
      <c r="AC13">
        <f>AC12</f>
        <v>16</v>
      </c>
      <c r="AF13">
        <f>AF12+0.5*AF5</f>
        <v>1.6875</v>
      </c>
      <c r="AG13">
        <f>AG12</f>
        <v>0.4</v>
      </c>
      <c r="AJ13">
        <f>AJ12+0.5*AJ5</f>
        <v>1</v>
      </c>
      <c r="AK13">
        <f>AK12</f>
        <v>22</v>
      </c>
    </row>
    <row r="14" spans="1:37">
      <c r="A14" t="s">
        <v>849</v>
      </c>
      <c r="B14">
        <f>DetailedParameters!U6</f>
        <v>1.5</v>
      </c>
      <c r="C14" t="s">
        <v>5</v>
      </c>
      <c r="G14">
        <f>G13</f>
        <v>-1</v>
      </c>
      <c r="H14">
        <f>H12+B12</f>
        <v>22</v>
      </c>
      <c r="K14">
        <f t="shared" ref="K14:K74" si="2">K13+$K$12</f>
        <v>0.30000000000000004</v>
      </c>
      <c r="L14">
        <f t="shared" si="0"/>
        <v>-8.2280686163248955</v>
      </c>
      <c r="M14">
        <f t="shared" si="1"/>
        <v>20.13842764226569</v>
      </c>
      <c r="T14">
        <f>T13</f>
        <v>0.79500000000000004</v>
      </c>
      <c r="U14">
        <f>U9</f>
        <v>0</v>
      </c>
      <c r="X14">
        <f>X13</f>
        <v>1.25</v>
      </c>
      <c r="Y14">
        <f>Y9</f>
        <v>0</v>
      </c>
      <c r="AB14">
        <f>AB13</f>
        <v>0.25</v>
      </c>
      <c r="AC14">
        <f>AC9</f>
        <v>0</v>
      </c>
      <c r="AF14">
        <f>AF13</f>
        <v>1.6875</v>
      </c>
      <c r="AG14">
        <f>AG9</f>
        <v>0</v>
      </c>
      <c r="AJ14">
        <f>AJ13</f>
        <v>1</v>
      </c>
      <c r="AK14">
        <f>AK9</f>
        <v>0</v>
      </c>
    </row>
    <row r="15" spans="1:37">
      <c r="G15">
        <f>G12+0.5*B18</f>
        <v>1</v>
      </c>
      <c r="H15">
        <f>H14</f>
        <v>22</v>
      </c>
      <c r="K15">
        <f t="shared" si="2"/>
        <v>0.4</v>
      </c>
      <c r="L15">
        <f t="shared" si="0"/>
        <v>-8.2859085143444879</v>
      </c>
      <c r="M15">
        <f t="shared" si="1"/>
        <v>20.296880746170526</v>
      </c>
      <c r="T15">
        <f>T9</f>
        <v>0</v>
      </c>
      <c r="U15">
        <f>U14</f>
        <v>0</v>
      </c>
      <c r="X15">
        <f>X9</f>
        <v>0</v>
      </c>
      <c r="Y15">
        <f>Y9</f>
        <v>0</v>
      </c>
      <c r="AB15">
        <f>AB12</f>
        <v>0</v>
      </c>
      <c r="AC15">
        <f>AC14</f>
        <v>0</v>
      </c>
      <c r="AF15">
        <f>AF12</f>
        <v>0</v>
      </c>
      <c r="AG15">
        <f>AG14</f>
        <v>0</v>
      </c>
      <c r="AJ15">
        <f>AJ9</f>
        <v>0</v>
      </c>
      <c r="AK15">
        <f>AK14</f>
        <v>0</v>
      </c>
    </row>
    <row r="16" spans="1:37">
      <c r="A16" t="s">
        <v>850</v>
      </c>
      <c r="B16">
        <f>DetailedParameters!U7</f>
        <v>2</v>
      </c>
      <c r="C16" t="s">
        <v>5</v>
      </c>
      <c r="G16">
        <f>G15</f>
        <v>1</v>
      </c>
      <c r="H16">
        <f>H12</f>
        <v>0</v>
      </c>
      <c r="K16">
        <f t="shared" si="2"/>
        <v>0.5</v>
      </c>
      <c r="L16">
        <f t="shared" si="0"/>
        <v>-8.3592783685343512</v>
      </c>
      <c r="M16">
        <f t="shared" si="1"/>
        <v>20.448767889919271</v>
      </c>
    </row>
    <row r="17" spans="1:37">
      <c r="G17">
        <f>G12</f>
        <v>0</v>
      </c>
      <c r="H17">
        <f>H16</f>
        <v>0</v>
      </c>
      <c r="K17">
        <f t="shared" si="2"/>
        <v>0.6</v>
      </c>
      <c r="L17">
        <f t="shared" si="0"/>
        <v>-8.4474450915642745</v>
      </c>
      <c r="M17">
        <f t="shared" si="1"/>
        <v>20.5925714673788</v>
      </c>
      <c r="S17" t="s">
        <v>868</v>
      </c>
    </row>
    <row r="18" spans="1:37">
      <c r="A18" t="s">
        <v>851</v>
      </c>
      <c r="B18">
        <f>DetailedParameters!U5</f>
        <v>2</v>
      </c>
      <c r="C18" t="s">
        <v>5</v>
      </c>
      <c r="K18">
        <f t="shared" si="2"/>
        <v>0.7</v>
      </c>
      <c r="L18">
        <f t="shared" si="0"/>
        <v>-8.5495277506817828</v>
      </c>
      <c r="M18">
        <f t="shared" si="1"/>
        <v>20.726854640738281</v>
      </c>
      <c r="T18">
        <f>T9*$B$23+U9*$B$24</f>
        <v>0</v>
      </c>
      <c r="U18">
        <f>U9*$B$23-T9*$B$24</f>
        <v>0</v>
      </c>
      <c r="X18">
        <f>X9*$B$23+Y9*$B$24</f>
        <v>0</v>
      </c>
      <c r="Y18">
        <f>Y9*$B$23-X9*$B$24</f>
        <v>0</v>
      </c>
      <c r="AB18">
        <f>AB9*$B$23+AC9*$B$24</f>
        <v>0</v>
      </c>
      <c r="AC18">
        <f>AC9*$B$23-AB9*$B$24</f>
        <v>0</v>
      </c>
      <c r="AF18">
        <f>AF9*$B$23+AG9*$B$24</f>
        <v>0</v>
      </c>
      <c r="AG18">
        <f>AG9*$B$23-AF9*$B$24</f>
        <v>0</v>
      </c>
      <c r="AJ18">
        <f>AJ9*$B$23+AK9*$B$24</f>
        <v>0</v>
      </c>
      <c r="AK18">
        <f>AK9*$B$23-AJ9*$B$24</f>
        <v>0</v>
      </c>
    </row>
    <row r="19" spans="1:37">
      <c r="G19">
        <f>G12</f>
        <v>0</v>
      </c>
      <c r="H19">
        <f>H12+B14</f>
        <v>1.5</v>
      </c>
      <c r="K19">
        <f t="shared" si="2"/>
        <v>0.79999999999999993</v>
      </c>
      <c r="L19">
        <f t="shared" si="0"/>
        <v>-8.6645063697010141</v>
      </c>
      <c r="M19">
        <f t="shared" si="1"/>
        <v>20.850275696917624</v>
      </c>
      <c r="T19">
        <f t="shared" ref="T19:T24" si="3">T10*$B$23+U10*$B$24</f>
        <v>-0.48945087288389838</v>
      </c>
      <c r="U19">
        <f t="shared" ref="U19:U24" si="4">U10*$B$23-T10*$B$24</f>
        <v>-0.62646854911734406</v>
      </c>
      <c r="X19">
        <f t="shared" ref="X19:X24" si="5">X10*$B$23+Y10*$B$24</f>
        <v>-0.76957684415707284</v>
      </c>
      <c r="Y19">
        <f t="shared" ref="Y19:Y24" si="6">Y10*$B$23-X10*$B$24</f>
        <v>-0.98501344200840246</v>
      </c>
      <c r="AB19">
        <f t="shared" ref="AB19:AB24" si="7">AB10*$B$23+AC10*$B$24</f>
        <v>-0.15391536883141457</v>
      </c>
      <c r="AC19">
        <f t="shared" ref="AC19:AC24" si="8">AC10*$B$23-AB10*$B$24</f>
        <v>-0.1970026884016805</v>
      </c>
      <c r="AF19">
        <f t="shared" ref="AF19:AF24" si="9">AF10*$B$23+AG10*$B$24</f>
        <v>-1.0389287396120483</v>
      </c>
      <c r="AG19">
        <f t="shared" ref="AG19:AG24" si="10">AG10*$B$23-AF10*$B$24</f>
        <v>-1.3297681467113434</v>
      </c>
      <c r="AJ19">
        <f t="shared" ref="AJ19:AJ24" si="11">AJ10*$B$23+AK10*$B$24</f>
        <v>-0.61566147532565829</v>
      </c>
      <c r="AK19">
        <f t="shared" ref="AK19:AK24" si="12">AK10*$B$23-AJ10*$B$24</f>
        <v>-0.78801075360672201</v>
      </c>
    </row>
    <row r="20" spans="1:37">
      <c r="G20">
        <f>G19</f>
        <v>0</v>
      </c>
      <c r="H20">
        <f>B12-B16</f>
        <v>20</v>
      </c>
      <c r="K20">
        <f t="shared" si="2"/>
        <v>0.89999999999999991</v>
      </c>
      <c r="L20">
        <f t="shared" si="0"/>
        <v>-8.79123212026761</v>
      </c>
      <c r="M20">
        <f t="shared" si="1"/>
        <v>20.961601453521055</v>
      </c>
      <c r="T20">
        <f t="shared" si="3"/>
        <v>-2.6328401226941822</v>
      </c>
      <c r="U20">
        <f t="shared" si="4"/>
        <v>1.0481306637684467</v>
      </c>
      <c r="X20">
        <f t="shared" si="5"/>
        <v>-3.1336091049772392</v>
      </c>
      <c r="Y20">
        <f t="shared" si="6"/>
        <v>0.86197098396857252</v>
      </c>
      <c r="AB20">
        <f t="shared" si="7"/>
        <v>-12.762087426538967</v>
      </c>
      <c r="AC20">
        <f t="shared" si="8"/>
        <v>9.6535809168088527</v>
      </c>
      <c r="AF20">
        <f t="shared" si="9"/>
        <v>-1.3541330410547372</v>
      </c>
      <c r="AG20">
        <f t="shared" si="10"/>
        <v>-1.08350355658108</v>
      </c>
      <c r="AJ20">
        <f t="shared" si="11"/>
        <v>-17.951898054673542</v>
      </c>
      <c r="AK20">
        <f t="shared" si="12"/>
        <v>12.75654170355776</v>
      </c>
    </row>
    <row r="21" spans="1:37">
      <c r="A21" t="s">
        <v>852</v>
      </c>
      <c r="B21">
        <f>DetailedParameters!U14</f>
        <v>-52</v>
      </c>
      <c r="C21" t="s">
        <v>37</v>
      </c>
      <c r="K21">
        <f t="shared" si="2"/>
        <v>0.99999999999999989</v>
      </c>
      <c r="L21">
        <f t="shared" si="0"/>
        <v>-8.92843880057187</v>
      </c>
      <c r="M21">
        <f t="shared" si="1"/>
        <v>21.059719580388006</v>
      </c>
      <c r="T21">
        <f t="shared" si="3"/>
        <v>-2.143389249810284</v>
      </c>
      <c r="U21">
        <f t="shared" si="4"/>
        <v>1.6745992128857907</v>
      </c>
      <c r="X21">
        <f t="shared" si="5"/>
        <v>-2.3640322608201663</v>
      </c>
      <c r="Y21">
        <f t="shared" si="6"/>
        <v>1.846984425976975</v>
      </c>
      <c r="AB21">
        <f t="shared" si="7"/>
        <v>-12.608172057707552</v>
      </c>
      <c r="AC21">
        <f t="shared" si="8"/>
        <v>9.8505836052105327</v>
      </c>
      <c r="AF21">
        <f t="shared" si="9"/>
        <v>-0.31520430144268885</v>
      </c>
      <c r="AG21">
        <f t="shared" si="10"/>
        <v>0.24626459013026333</v>
      </c>
      <c r="AJ21">
        <f t="shared" si="11"/>
        <v>-17.336236579347883</v>
      </c>
      <c r="AK21">
        <f t="shared" si="12"/>
        <v>13.544552457164482</v>
      </c>
    </row>
    <row r="22" spans="1:37">
      <c r="B22">
        <f>B21*PI()/180</f>
        <v>-0.90757121103705141</v>
      </c>
      <c r="C22" t="s">
        <v>152</v>
      </c>
      <c r="K22">
        <f t="shared" si="2"/>
        <v>1.0999999999999999</v>
      </c>
      <c r="L22">
        <f t="shared" si="0"/>
        <v>-9.0747554868186935</v>
      </c>
      <c r="M22">
        <f t="shared" si="1"/>
        <v>21.143649713628349</v>
      </c>
      <c r="T22">
        <f t="shared" si="3"/>
        <v>-1.6539383769263856</v>
      </c>
      <c r="U22">
        <f t="shared" si="4"/>
        <v>2.301067762003135</v>
      </c>
      <c r="X22">
        <f t="shared" si="5"/>
        <v>-1.5944554166630933</v>
      </c>
      <c r="Y22">
        <f t="shared" si="6"/>
        <v>2.8319978679853772</v>
      </c>
      <c r="AB22">
        <f t="shared" si="7"/>
        <v>-12.454256688876137</v>
      </c>
      <c r="AC22">
        <f t="shared" si="8"/>
        <v>10.047586293612213</v>
      </c>
      <c r="AF22">
        <f t="shared" si="9"/>
        <v>0.7237244381693595</v>
      </c>
      <c r="AG22">
        <f t="shared" si="10"/>
        <v>1.5760327368416067</v>
      </c>
      <c r="AJ22">
        <f t="shared" si="11"/>
        <v>-16.720575104022224</v>
      </c>
      <c r="AK22">
        <f t="shared" si="12"/>
        <v>14.332563210771204</v>
      </c>
    </row>
    <row r="23" spans="1:37">
      <c r="A23" s="33" t="s">
        <v>854</v>
      </c>
      <c r="B23">
        <f>COS(B22)</f>
        <v>0.61566147532565829</v>
      </c>
      <c r="K23">
        <f t="shared" si="2"/>
        <v>1.2</v>
      </c>
      <c r="L23">
        <f t="shared" si="0"/>
        <v>-9.228720231044969</v>
      </c>
      <c r="M23">
        <f t="shared" si="1"/>
        <v>21.212553251094374</v>
      </c>
      <c r="T23">
        <f t="shared" si="3"/>
        <v>0.48945087288389838</v>
      </c>
      <c r="U23">
        <f t="shared" si="4"/>
        <v>0.62646854911734406</v>
      </c>
      <c r="X23">
        <f t="shared" si="5"/>
        <v>0.76957684415707284</v>
      </c>
      <c r="Y23">
        <f t="shared" si="6"/>
        <v>0.98501344200840246</v>
      </c>
      <c r="AB23">
        <f t="shared" si="7"/>
        <v>0.15391536883141457</v>
      </c>
      <c r="AC23">
        <f t="shared" si="8"/>
        <v>0.1970026884016805</v>
      </c>
      <c r="AF23">
        <f t="shared" si="9"/>
        <v>1.0389287396120483</v>
      </c>
      <c r="AG23">
        <f t="shared" si="10"/>
        <v>1.3297681467113434</v>
      </c>
      <c r="AJ23">
        <f t="shared" si="11"/>
        <v>0.61566147532565829</v>
      </c>
      <c r="AK23">
        <f t="shared" si="12"/>
        <v>0.78801075360672201</v>
      </c>
    </row>
    <row r="24" spans="1:37">
      <c r="A24" s="33" t="s">
        <v>855</v>
      </c>
      <c r="B24">
        <f>SIN(B22)</f>
        <v>-0.78801075360672201</v>
      </c>
      <c r="F24" t="s">
        <v>856</v>
      </c>
      <c r="K24">
        <f t="shared" si="2"/>
        <v>1.3</v>
      </c>
      <c r="L24">
        <f t="shared" si="0"/>
        <v>-9.3887946684203651</v>
      </c>
      <c r="M24">
        <f t="shared" si="1"/>
        <v>21.265741731416192</v>
      </c>
      <c r="T24">
        <f t="shared" si="3"/>
        <v>0</v>
      </c>
      <c r="U24">
        <f t="shared" si="4"/>
        <v>0</v>
      </c>
      <c r="X24">
        <f t="shared" si="5"/>
        <v>0</v>
      </c>
      <c r="Y24">
        <f t="shared" si="6"/>
        <v>0</v>
      </c>
      <c r="AB24">
        <f t="shared" si="7"/>
        <v>0</v>
      </c>
      <c r="AC24">
        <f t="shared" si="8"/>
        <v>0</v>
      </c>
      <c r="AF24">
        <f t="shared" si="9"/>
        <v>0</v>
      </c>
      <c r="AG24">
        <f t="shared" si="10"/>
        <v>0</v>
      </c>
      <c r="AJ24">
        <f t="shared" si="11"/>
        <v>0</v>
      </c>
      <c r="AK24">
        <f t="shared" si="12"/>
        <v>0</v>
      </c>
    </row>
    <row r="25" spans="1:37">
      <c r="K25">
        <f t="shared" si="2"/>
        <v>1.4000000000000001</v>
      </c>
      <c r="L25">
        <f t="shared" si="0"/>
        <v>-9.5533793880802005</v>
      </c>
      <c r="M25">
        <f t="shared" si="1"/>
        <v>21.302683712880206</v>
      </c>
    </row>
    <row r="26" spans="1:37">
      <c r="G26">
        <f t="shared" ref="G26:G31" si="13">$B$23*G12+$B$24*H12</f>
        <v>0</v>
      </c>
      <c r="H26">
        <f t="shared" ref="H26:H31" si="14">$B$23*H12-$B$24*G12</f>
        <v>0</v>
      </c>
      <c r="K26">
        <f t="shared" si="2"/>
        <v>1.5000000000000002</v>
      </c>
      <c r="L26">
        <f t="shared" si="0"/>
        <v>-9.7208299139101086</v>
      </c>
      <c r="M26">
        <f t="shared" si="1"/>
        <v>21.323010083419021</v>
      </c>
    </row>
    <row r="27" spans="1:37">
      <c r="A27" t="s">
        <v>861</v>
      </c>
      <c r="B27">
        <f>DetailedParameters!U23</f>
        <v>3.375</v>
      </c>
      <c r="G27">
        <f>$B$23*G13+$B$24*H13</f>
        <v>-0.61566147532565829</v>
      </c>
      <c r="H27">
        <f t="shared" si="14"/>
        <v>-0.78801075360672201</v>
      </c>
      <c r="K27">
        <f t="shared" si="2"/>
        <v>1.6000000000000003</v>
      </c>
      <c r="L27">
        <f t="shared" si="0"/>
        <v>-9.8894731356077816</v>
      </c>
      <c r="M27">
        <f t="shared" si="1"/>
        <v>21.326517748657217</v>
      </c>
      <c r="S27" t="s">
        <v>372</v>
      </c>
      <c r="T27">
        <f>B9</f>
        <v>4.7380000000000004</v>
      </c>
      <c r="U27">
        <f>B10</f>
        <v>8.25</v>
      </c>
      <c r="W27" t="s">
        <v>372</v>
      </c>
      <c r="X27">
        <f>T34</f>
        <v>1.4125946197796333</v>
      </c>
      <c r="Y27">
        <f>U34</f>
        <v>10.848091425874278</v>
      </c>
      <c r="AA27" t="s">
        <v>372</v>
      </c>
      <c r="AB27">
        <f>X34</f>
        <v>-0.95143764104053297</v>
      </c>
      <c r="AC27">
        <f>Y34</f>
        <v>12.695075851851254</v>
      </c>
      <c r="AE27" t="s">
        <v>372</v>
      </c>
      <c r="AF27">
        <f>AB27</f>
        <v>-0.95143764104053297</v>
      </c>
      <c r="AG27">
        <f>AC27</f>
        <v>12.695075851851254</v>
      </c>
      <c r="AI27" t="s">
        <v>372</v>
      </c>
      <c r="AJ27">
        <f>B9</f>
        <v>4.7380000000000004</v>
      </c>
      <c r="AK27">
        <f>B10</f>
        <v>8.25</v>
      </c>
    </row>
    <row r="28" spans="1:37">
      <c r="A28" s="33" t="s">
        <v>131</v>
      </c>
      <c r="B28">
        <f>0.5*B27</f>
        <v>1.6875</v>
      </c>
      <c r="G28">
        <f t="shared" si="13"/>
        <v>-17.951898054673542</v>
      </c>
      <c r="H28">
        <f t="shared" si="14"/>
        <v>12.75654170355776</v>
      </c>
      <c r="K28">
        <f t="shared" si="2"/>
        <v>1.7000000000000004</v>
      </c>
      <c r="L28">
        <f t="shared" si="0"/>
        <v>-10.057624025848055</v>
      </c>
      <c r="M28">
        <f t="shared" si="1"/>
        <v>21.313171661163221</v>
      </c>
      <c r="T28">
        <v>0</v>
      </c>
      <c r="U28">
        <v>1.5</v>
      </c>
      <c r="AF28">
        <v>3</v>
      </c>
      <c r="AG28">
        <v>0</v>
      </c>
    </row>
    <row r="29" spans="1:37">
      <c r="G29">
        <f t="shared" si="13"/>
        <v>-16.720575104022224</v>
      </c>
      <c r="H29">
        <f t="shared" si="14"/>
        <v>14.332563210771204</v>
      </c>
      <c r="K29">
        <f t="shared" si="2"/>
        <v>1.8000000000000005</v>
      </c>
      <c r="L29">
        <f t="shared" si="0"/>
        <v>-10.223602476518941</v>
      </c>
      <c r="M29">
        <f t="shared" si="1"/>
        <v>21.283105170631632</v>
      </c>
      <c r="T29">
        <f>T28*$B$23+U28*$B$24</f>
        <v>-1.1820161304100831</v>
      </c>
      <c r="U29">
        <f>U28*$B$23-T28*$B$24</f>
        <v>0.92349221298848749</v>
      </c>
      <c r="AF29">
        <f>AF28*$B$24-AG28*$B$23</f>
        <v>-2.3640322608201663</v>
      </c>
      <c r="AG29">
        <f>AF28*$B$23+AG28*$B$24</f>
        <v>1.846984425976975</v>
      </c>
    </row>
    <row r="30" spans="1:37">
      <c r="G30">
        <f t="shared" si="13"/>
        <v>0.61566147532565829</v>
      </c>
      <c r="H30">
        <f t="shared" si="14"/>
        <v>0.78801075360672201</v>
      </c>
      <c r="K30">
        <f t="shared" si="2"/>
        <v>1.9000000000000006</v>
      </c>
      <c r="L30">
        <f t="shared" si="0"/>
        <v>-10.385750085806519</v>
      </c>
      <c r="M30">
        <f t="shared" si="1"/>
        <v>21.236618691497192</v>
      </c>
    </row>
    <row r="31" spans="1:37">
      <c r="G31">
        <f t="shared" si="13"/>
        <v>0</v>
      </c>
      <c r="H31">
        <f t="shared" si="14"/>
        <v>0</v>
      </c>
      <c r="K31">
        <f t="shared" si="2"/>
        <v>2.0000000000000004</v>
      </c>
      <c r="L31">
        <f t="shared" si="0"/>
        <v>-10.54244672839766</v>
      </c>
      <c r="M31">
        <f t="shared" si="1"/>
        <v>21.174176701293018</v>
      </c>
      <c r="T31">
        <f t="shared" ref="T31:T37" si="15">T18+$T$27+$T$29</f>
        <v>3.5559838695899173</v>
      </c>
      <c r="U31">
        <f t="shared" ref="U31:U37" si="16">U18+$U$27+$U$29</f>
        <v>9.1734922129884868</v>
      </c>
      <c r="X31">
        <f>X18+$X$27</f>
        <v>1.4125946197796333</v>
      </c>
      <c r="Y31">
        <f>Y18+$Y$27</f>
        <v>10.848091425874278</v>
      </c>
      <c r="AB31">
        <f>AB18+$AB$27</f>
        <v>-0.95143764104053297</v>
      </c>
      <c r="AC31">
        <f>AC18+$AC$27</f>
        <v>12.695075851851254</v>
      </c>
      <c r="AF31">
        <f>AF18+$AF$27+$AF$29</f>
        <v>-3.3154699018606992</v>
      </c>
      <c r="AG31">
        <f>AG18+$AG$27+$AG$29</f>
        <v>14.542060277828229</v>
      </c>
      <c r="AJ31">
        <f>AJ18+$AJ$27+$AJ$29</f>
        <v>4.7380000000000004</v>
      </c>
      <c r="AK31">
        <f>AK18+$AK$27+$AK$29</f>
        <v>8.25</v>
      </c>
    </row>
    <row r="32" spans="1:37">
      <c r="K32">
        <f t="shared" si="2"/>
        <v>2.1000000000000005</v>
      </c>
      <c r="L32">
        <f t="shared" si="0"/>
        <v>-10.692126743236617</v>
      </c>
      <c r="M32">
        <f t="shared" si="1"/>
        <v>21.096403099744652</v>
      </c>
      <c r="T32">
        <f t="shared" si="15"/>
        <v>3.0665329967060191</v>
      </c>
      <c r="U32">
        <f t="shared" si="16"/>
        <v>8.5470236638711423</v>
      </c>
      <c r="X32">
        <f t="shared" ref="X32:X37" si="17">X19+$X$27</f>
        <v>0.64301777562256046</v>
      </c>
      <c r="Y32">
        <f t="shared" ref="Y32:Y37" si="18">Y19+$Y$27</f>
        <v>9.8630779838658764</v>
      </c>
      <c r="AB32">
        <f t="shared" ref="AB32:AB37" si="19">AB19+$AB$27</f>
        <v>-1.1053530098719475</v>
      </c>
      <c r="AC32">
        <f t="shared" ref="AC32:AC37" si="20">AC19+$AC$27</f>
        <v>12.498073163449574</v>
      </c>
      <c r="AF32">
        <f t="shared" ref="AF32:AF37" si="21">AF19+$AF$27+$AF$29</f>
        <v>-4.3543986414727476</v>
      </c>
      <c r="AG32">
        <f t="shared" ref="AG32:AG37" si="22">AG19+$AG$27+$AG$29</f>
        <v>13.212292131116886</v>
      </c>
      <c r="AJ32">
        <f t="shared" ref="AJ32:AJ37" si="23">AJ19+$AJ$27+$AJ$29</f>
        <v>4.1223385246743423</v>
      </c>
      <c r="AK32">
        <f t="shared" ref="AK32:AK37" si="24">AK19+$AK$27+$AK$29</f>
        <v>7.4619892463932782</v>
      </c>
    </row>
    <row r="33" spans="6:37">
      <c r="G33">
        <f>$B$23*G19+$B$24*H19</f>
        <v>-1.1820161304100831</v>
      </c>
      <c r="H33">
        <f>$B$23*H19-$B$24*G19</f>
        <v>0.92349221298848749</v>
      </c>
      <c r="K33">
        <f t="shared" si="2"/>
        <v>2.2000000000000006</v>
      </c>
      <c r="L33">
        <f t="shared" si="0"/>
        <v>-10.833294577092753</v>
      </c>
      <c r="M33">
        <f t="shared" si="1"/>
        <v>21.004074974970237</v>
      </c>
      <c r="T33">
        <f t="shared" si="15"/>
        <v>0.92314374689573508</v>
      </c>
      <c r="U33">
        <f t="shared" si="16"/>
        <v>10.221622876756934</v>
      </c>
      <c r="X33">
        <f t="shared" si="17"/>
        <v>-1.7210144851976059</v>
      </c>
      <c r="Y33">
        <f t="shared" si="18"/>
        <v>11.71006240984285</v>
      </c>
      <c r="AB33">
        <f t="shared" si="19"/>
        <v>-13.7135250675795</v>
      </c>
      <c r="AC33">
        <f t="shared" si="20"/>
        <v>22.348656768660106</v>
      </c>
      <c r="AF33">
        <f t="shared" si="21"/>
        <v>-4.6696029429154366</v>
      </c>
      <c r="AG33">
        <f t="shared" si="22"/>
        <v>13.458556721247149</v>
      </c>
      <c r="AJ33">
        <f t="shared" si="23"/>
        <v>-13.213898054673543</v>
      </c>
      <c r="AK33">
        <f t="shared" si="24"/>
        <v>21.006541703557758</v>
      </c>
    </row>
    <row r="34" spans="6:37">
      <c r="G34">
        <f>$B$23*G20+$B$24*H20</f>
        <v>-15.760215072134439</v>
      </c>
      <c r="H34">
        <f>$B$23*H20-$B$24*G20</f>
        <v>12.313229506513165</v>
      </c>
      <c r="K34">
        <f t="shared" si="2"/>
        <v>2.3000000000000007</v>
      </c>
      <c r="L34">
        <f t="shared" si="0"/>
        <v>-10.96453972763406</v>
      </c>
      <c r="M34">
        <f t="shared" si="1"/>
        <v>20.898114839072893</v>
      </c>
      <c r="T34">
        <f t="shared" si="15"/>
        <v>1.4125946197796333</v>
      </c>
      <c r="U34">
        <f t="shared" si="16"/>
        <v>10.848091425874278</v>
      </c>
      <c r="X34">
        <f t="shared" si="17"/>
        <v>-0.95143764104053297</v>
      </c>
      <c r="Y34">
        <f t="shared" si="18"/>
        <v>12.695075851851254</v>
      </c>
      <c r="AB34">
        <f t="shared" si="19"/>
        <v>-13.559609698748085</v>
      </c>
      <c r="AC34">
        <f t="shared" si="20"/>
        <v>22.545659457061788</v>
      </c>
      <c r="AF34">
        <f t="shared" si="21"/>
        <v>-3.6306742033033883</v>
      </c>
      <c r="AG34">
        <f t="shared" si="22"/>
        <v>14.788324867958492</v>
      </c>
      <c r="AJ34">
        <f t="shared" si="23"/>
        <v>-12.598236579347883</v>
      </c>
      <c r="AK34">
        <f t="shared" si="24"/>
        <v>21.794552457164482</v>
      </c>
    </row>
    <row r="35" spans="6:37">
      <c r="K35">
        <f t="shared" si="2"/>
        <v>2.4000000000000008</v>
      </c>
      <c r="L35">
        <f t="shared" si="0"/>
        <v>-11.08455083670021</v>
      </c>
      <c r="M35">
        <f t="shared" si="1"/>
        <v>20.779581410704743</v>
      </c>
      <c r="T35">
        <f t="shared" si="15"/>
        <v>1.902045492663532</v>
      </c>
      <c r="U35">
        <f t="shared" si="16"/>
        <v>11.474559974991623</v>
      </c>
      <c r="X35">
        <f t="shared" si="17"/>
        <v>-0.18186079688346002</v>
      </c>
      <c r="Y35">
        <f t="shared" si="18"/>
        <v>13.680089293859655</v>
      </c>
      <c r="AB35">
        <f t="shared" si="19"/>
        <v>-13.40569432991667</v>
      </c>
      <c r="AC35">
        <f t="shared" si="20"/>
        <v>22.742662145463466</v>
      </c>
      <c r="AF35">
        <f t="shared" si="21"/>
        <v>-2.59174546369134</v>
      </c>
      <c r="AG35">
        <f t="shared" si="22"/>
        <v>16.118093014669835</v>
      </c>
      <c r="AJ35">
        <f t="shared" si="23"/>
        <v>-11.982575104022224</v>
      </c>
      <c r="AK35">
        <f t="shared" si="24"/>
        <v>22.582563210771205</v>
      </c>
    </row>
    <row r="36" spans="6:37">
      <c r="K36">
        <f t="shared" si="2"/>
        <v>2.5000000000000009</v>
      </c>
      <c r="L36">
        <f t="shared" si="0"/>
        <v>-11.192128792959808</v>
      </c>
      <c r="M36">
        <f t="shared" si="1"/>
        <v>20.649659036700104</v>
      </c>
      <c r="T36">
        <f t="shared" si="15"/>
        <v>4.045434742473816</v>
      </c>
      <c r="U36">
        <f t="shared" si="16"/>
        <v>9.7999607621058313</v>
      </c>
      <c r="X36">
        <f t="shared" si="17"/>
        <v>2.1821714639367062</v>
      </c>
      <c r="Y36">
        <f t="shared" si="18"/>
        <v>11.83310486788268</v>
      </c>
      <c r="AB36">
        <f t="shared" si="19"/>
        <v>-0.79752227220911842</v>
      </c>
      <c r="AC36">
        <f t="shared" si="20"/>
        <v>12.892078540252934</v>
      </c>
      <c r="AF36">
        <f t="shared" si="21"/>
        <v>-2.2765411622486509</v>
      </c>
      <c r="AG36">
        <f t="shared" si="22"/>
        <v>15.871828424539572</v>
      </c>
      <c r="AJ36">
        <f t="shared" si="23"/>
        <v>5.3536614753256586</v>
      </c>
      <c r="AK36">
        <f t="shared" si="24"/>
        <v>9.0380107536067218</v>
      </c>
    </row>
    <row r="37" spans="6:37">
      <c r="F37" t="s">
        <v>857</v>
      </c>
      <c r="K37">
        <f t="shared" si="2"/>
        <v>2.600000000000001</v>
      </c>
      <c r="L37">
        <f t="shared" si="0"/>
        <v>-11.286198713034455</v>
      </c>
      <c r="M37">
        <f t="shared" si="1"/>
        <v>20.509645858473398</v>
      </c>
      <c r="T37">
        <f t="shared" si="15"/>
        <v>3.5559838695899173</v>
      </c>
      <c r="U37">
        <f t="shared" si="16"/>
        <v>9.1734922129884868</v>
      </c>
      <c r="X37">
        <f t="shared" si="17"/>
        <v>1.4125946197796333</v>
      </c>
      <c r="Y37">
        <f t="shared" si="18"/>
        <v>10.848091425874278</v>
      </c>
      <c r="AB37">
        <f t="shared" si="19"/>
        <v>-0.95143764104053297</v>
      </c>
      <c r="AC37">
        <f t="shared" si="20"/>
        <v>12.695075851851254</v>
      </c>
      <c r="AF37">
        <f t="shared" si="21"/>
        <v>-3.3154699018606992</v>
      </c>
      <c r="AG37">
        <f t="shared" si="22"/>
        <v>14.542060277828229</v>
      </c>
      <c r="AJ37">
        <f t="shared" si="23"/>
        <v>4.7380000000000004</v>
      </c>
      <c r="AK37">
        <f t="shared" si="24"/>
        <v>8.25</v>
      </c>
    </row>
    <row r="38" spans="6:37">
      <c r="F38" t="s">
        <v>8</v>
      </c>
      <c r="G38">
        <f>B9-G33</f>
        <v>5.9200161304100831</v>
      </c>
      <c r="K38">
        <f t="shared" si="2"/>
        <v>2.7000000000000011</v>
      </c>
      <c r="L38">
        <f t="shared" si="0"/>
        <v>-11.365820681378148</v>
      </c>
      <c r="M38">
        <f t="shared" si="1"/>
        <v>20.360940841419264</v>
      </c>
    </row>
    <row r="39" spans="6:37">
      <c r="F39" t="s">
        <v>10</v>
      </c>
      <c r="H39">
        <f>B10-H33</f>
        <v>7.3265077870115123</v>
      </c>
      <c r="K39">
        <f t="shared" si="2"/>
        <v>2.8000000000000012</v>
      </c>
      <c r="L39">
        <f t="shared" si="0"/>
        <v>-11.430199141602717</v>
      </c>
      <c r="M39">
        <f t="shared" si="1"/>
        <v>20.205029796912765</v>
      </c>
    </row>
    <row r="40" spans="6:37">
      <c r="K40">
        <f t="shared" si="2"/>
        <v>2.9000000000000012</v>
      </c>
      <c r="L40">
        <f t="shared" si="0"/>
        <v>-11.47869084541429</v>
      </c>
      <c r="M40">
        <f t="shared" si="1"/>
        <v>20.04347053657327</v>
      </c>
    </row>
    <row r="41" spans="6:37">
      <c r="K41">
        <f t="shared" si="2"/>
        <v>3.0000000000000013</v>
      </c>
      <c r="L41">
        <f t="shared" si="0"/>
        <v>-11.510811279737608</v>
      </c>
      <c r="M41">
        <f t="shared" si="1"/>
        <v>19.877877307125701</v>
      </c>
      <c r="AE41" t="s">
        <v>372</v>
      </c>
      <c r="AF41">
        <v>7</v>
      </c>
      <c r="AG41">
        <v>0</v>
      </c>
    </row>
    <row r="42" spans="6:37">
      <c r="F42" t="s">
        <v>858</v>
      </c>
      <c r="K42">
        <f t="shared" si="2"/>
        <v>3.1000000000000014</v>
      </c>
      <c r="L42">
        <f t="shared" si="0"/>
        <v>-11.526239507810516</v>
      </c>
      <c r="M42">
        <f t="shared" si="1"/>
        <v>19.709904661380854</v>
      </c>
      <c r="AF42">
        <f>AF41*$B$24-AG41*$B$23</f>
        <v>-5.5160752752470543</v>
      </c>
      <c r="AG42">
        <f>AF41*$B$23+AG41*$B$24</f>
        <v>4.3096303272796082</v>
      </c>
    </row>
    <row r="43" spans="6:37">
      <c r="K43">
        <f t="shared" si="2"/>
        <v>3.2000000000000015</v>
      </c>
      <c r="L43">
        <f t="shared" ref="L43:L74" si="25">$L$7+$B$28*COS(K43)</f>
        <v>-11.524821375878002</v>
      </c>
      <c r="M43">
        <f t="shared" ref="M43:M74" si="26">$M$8+$B$28*SIN(K43)</f>
        <v>19.541230926490634</v>
      </c>
    </row>
    <row r="44" spans="6:37">
      <c r="G44">
        <f t="shared" ref="G44:G49" si="27">$G$38+G26</f>
        <v>5.9200161304100831</v>
      </c>
      <c r="H44">
        <f t="shared" ref="H44:H49" si="28">$H$39+H26</f>
        <v>7.3265077870115123</v>
      </c>
      <c r="K44">
        <f t="shared" si="2"/>
        <v>3.3000000000000016</v>
      </c>
      <c r="L44">
        <f t="shared" si="25"/>
        <v>-11.506571053445565</v>
      </c>
      <c r="M44">
        <f t="shared" si="26"/>
        <v>19.373541434657945</v>
      </c>
      <c r="AF44">
        <f>AF18+$AF$27+$AF$42</f>
        <v>-6.4675129162875873</v>
      </c>
      <c r="AG44">
        <f>AG18+$AG$27+$AG$42</f>
        <v>17.004706179130864</v>
      </c>
    </row>
    <row r="45" spans="6:37">
      <c r="G45">
        <f t="shared" si="27"/>
        <v>5.3043546550844249</v>
      </c>
      <c r="H45">
        <f t="shared" si="28"/>
        <v>6.5384970334047905</v>
      </c>
      <c r="K45">
        <f t="shared" si="2"/>
        <v>3.4000000000000017</v>
      </c>
      <c r="L45">
        <f t="shared" si="25"/>
        <v>-11.471670891702196</v>
      </c>
      <c r="M45">
        <f t="shared" si="26"/>
        <v>19.208511683854397</v>
      </c>
      <c r="AF45">
        <f t="shared" ref="AF45:AF50" si="29">AF19+$AF$27+$AF$42</f>
        <v>-7.5064416558996356</v>
      </c>
      <c r="AG45">
        <f t="shared" ref="AG45:AG50" si="30">AG19+$AG$27+$AG$42</f>
        <v>15.674938032419519</v>
      </c>
    </row>
    <row r="46" spans="6:37">
      <c r="G46">
        <f t="shared" si="27"/>
        <v>-12.031881924263459</v>
      </c>
      <c r="H46">
        <f t="shared" si="28"/>
        <v>20.083049490569273</v>
      </c>
      <c r="K46">
        <f t="shared" si="2"/>
        <v>3.5000000000000018</v>
      </c>
      <c r="L46">
        <f t="shared" si="25"/>
        <v>-11.420469601527573</v>
      </c>
      <c r="M46">
        <f t="shared" si="26"/>
        <v>19.047790596798443</v>
      </c>
      <c r="AF46">
        <f t="shared" si="29"/>
        <v>-7.8216459573423247</v>
      </c>
      <c r="AG46">
        <f t="shared" si="30"/>
        <v>15.921202622549782</v>
      </c>
    </row>
    <row r="47" spans="6:37">
      <c r="G47">
        <f t="shared" si="27"/>
        <v>-10.800558973612141</v>
      </c>
      <c r="H47">
        <f t="shared" si="28"/>
        <v>21.659070997782717</v>
      </c>
      <c r="K47">
        <f t="shared" si="2"/>
        <v>3.6000000000000019</v>
      </c>
      <c r="L47">
        <f t="shared" si="25"/>
        <v>-11.353478769288229</v>
      </c>
      <c r="M47">
        <f t="shared" si="26"/>
        <v>18.892984045464612</v>
      </c>
      <c r="AF47">
        <f t="shared" si="29"/>
        <v>-6.7827172177302764</v>
      </c>
      <c r="AG47">
        <f t="shared" si="30"/>
        <v>17.250970769261123</v>
      </c>
    </row>
    <row r="48" spans="6:37">
      <c r="G48">
        <f t="shared" si="27"/>
        <v>6.5356776057357413</v>
      </c>
      <c r="H48">
        <f t="shared" si="28"/>
        <v>8.114518540618235</v>
      </c>
      <c r="K48">
        <f>K47+$K$12</f>
        <v>3.700000000000002</v>
      </c>
      <c r="L48">
        <f t="shared" si="25"/>
        <v>-11.271367745235668</v>
      </c>
      <c r="M48">
        <f t="shared" si="26"/>
        <v>18.745638805741592</v>
      </c>
      <c r="AF48">
        <f t="shared" si="29"/>
        <v>-5.743788478118228</v>
      </c>
      <c r="AG48">
        <f t="shared" si="30"/>
        <v>18.580738915972468</v>
      </c>
    </row>
    <row r="49" spans="5:33">
      <c r="G49">
        <f t="shared" si="27"/>
        <v>5.9200161304100831</v>
      </c>
      <c r="H49">
        <f t="shared" si="28"/>
        <v>7.3265077870115123</v>
      </c>
      <c r="K49">
        <f t="shared" si="2"/>
        <v>3.800000000000002</v>
      </c>
      <c r="L49">
        <f t="shared" si="25"/>
        <v>-11.174956955579933</v>
      </c>
      <c r="M49">
        <f t="shared" si="26"/>
        <v>18.607227102558838</v>
      </c>
      <c r="AF49">
        <f t="shared" si="29"/>
        <v>-5.4285841766755389</v>
      </c>
      <c r="AG49">
        <f t="shared" si="30"/>
        <v>18.334474325842205</v>
      </c>
    </row>
    <row r="50" spans="5:33">
      <c r="K50">
        <f t="shared" si="2"/>
        <v>3.9000000000000021</v>
      </c>
      <c r="L50">
        <f t="shared" si="25"/>
        <v>-11.06520970506209</v>
      </c>
      <c r="M50">
        <f t="shared" si="26"/>
        <v>18.47913189990172</v>
      </c>
      <c r="AF50">
        <f t="shared" si="29"/>
        <v>-6.4675129162875873</v>
      </c>
      <c r="AG50">
        <f t="shared" si="30"/>
        <v>17.004706179130864</v>
      </c>
    </row>
    <row r="51" spans="5:33">
      <c r="F51" t="s">
        <v>859</v>
      </c>
      <c r="G51">
        <f>$G$38+G33</f>
        <v>4.7379999999999995</v>
      </c>
      <c r="H51">
        <f>$H$39+H33</f>
        <v>8.25</v>
      </c>
      <c r="K51">
        <f t="shared" si="2"/>
        <v>4.0000000000000018</v>
      </c>
      <c r="L51">
        <f t="shared" si="25"/>
        <v>-10.943222551931699</v>
      </c>
      <c r="M51">
        <f t="shared" si="26"/>
        <v>18.362633082692547</v>
      </c>
    </row>
    <row r="52" spans="5:33">
      <c r="F52" t="s">
        <v>369</v>
      </c>
      <c r="G52">
        <f>$G$38+G34</f>
        <v>-9.8401989417243563</v>
      </c>
      <c r="H52">
        <f>$H$39+H34</f>
        <v>19.639737293524679</v>
      </c>
      <c r="K52">
        <f t="shared" si="2"/>
        <v>4.1000000000000014</v>
      </c>
      <c r="L52">
        <f t="shared" si="25"/>
        <v>-10.810214351499246</v>
      </c>
      <c r="M52">
        <f t="shared" si="26"/>
        <v>18.258894668603485</v>
      </c>
    </row>
    <row r="53" spans="5:33">
      <c r="K53">
        <f t="shared" si="2"/>
        <v>4.2000000000000011</v>
      </c>
      <c r="L53">
        <f t="shared" si="25"/>
        <v>-10.667514077736785</v>
      </c>
      <c r="M53">
        <f t="shared" si="26"/>
        <v>18.168953177576746</v>
      </c>
    </row>
    <row r="54" spans="5:33">
      <c r="G54">
        <f>B9-G51</f>
        <v>0</v>
      </c>
      <c r="H54">
        <f>B10-H51</f>
        <v>0</v>
      </c>
      <c r="K54">
        <f t="shared" si="2"/>
        <v>4.3000000000000007</v>
      </c>
      <c r="L54">
        <f t="shared" si="25"/>
        <v>-10.516547544609313</v>
      </c>
      <c r="M54">
        <f t="shared" si="26"/>
        <v>18.093707275259973</v>
      </c>
      <c r="AE54" t="s">
        <v>372</v>
      </c>
      <c r="AF54">
        <v>11</v>
      </c>
      <c r="AG54">
        <v>0</v>
      </c>
    </row>
    <row r="55" spans="5:33">
      <c r="K55">
        <f t="shared" si="2"/>
        <v>4.4000000000000004</v>
      </c>
      <c r="L55">
        <f t="shared" si="25"/>
        <v>-10.358823159812939</v>
      </c>
      <c r="M55">
        <f t="shared" si="26"/>
        <v>18.033908793836119</v>
      </c>
      <c r="AF55">
        <f>AF54*$B$24-AG54*$B$23</f>
        <v>-8.6681182896739415</v>
      </c>
      <c r="AG55">
        <f>AF54*$B$23+AG54*$B$24</f>
        <v>6.7722762285822409</v>
      </c>
    </row>
    <row r="56" spans="5:33">
      <c r="K56">
        <f t="shared" si="2"/>
        <v>4.5</v>
      </c>
      <c r="L56">
        <f t="shared" si="25"/>
        <v>-10.195916853263798</v>
      </c>
      <c r="M56">
        <f t="shared" si="26"/>
        <v>17.990155219964826</v>
      </c>
    </row>
    <row r="57" spans="5:33">
      <c r="E57" t="s">
        <v>59</v>
      </c>
      <c r="K57">
        <f t="shared" si="2"/>
        <v>4.5999999999999996</v>
      </c>
      <c r="L57">
        <f t="shared" si="25"/>
        <v>-10.029456330927262</v>
      </c>
      <c r="M57">
        <f t="shared" si="26"/>
        <v>17.962883724893207</v>
      </c>
      <c r="AF57">
        <f>AF18+$AF$27+$AF$55</f>
        <v>-9.6195559307144745</v>
      </c>
      <c r="AG57">
        <f>AG18+$AG$27+$AG$55</f>
        <v>19.467352080433493</v>
      </c>
    </row>
    <row r="58" spans="5:33">
      <c r="F58" t="s">
        <v>60</v>
      </c>
      <c r="G58">
        <f>MIN(G44:G49)</f>
        <v>-12.031881924263459</v>
      </c>
      <c r="K58">
        <f t="shared" si="2"/>
        <v>4.6999999999999993</v>
      </c>
      <c r="L58">
        <f t="shared" si="25"/>
        <v>-9.8611048113179862</v>
      </c>
      <c r="M58">
        <f t="shared" si="26"/>
        <v>17.95236679638526</v>
      </c>
      <c r="AF58">
        <f t="shared" ref="AF58:AF63" si="31">AF19+$AF$27+$AF$55</f>
        <v>-10.658484670326523</v>
      </c>
      <c r="AG58">
        <f t="shared" ref="AG58:AG63" si="32">AG19+$AG$27+$AG$55</f>
        <v>18.137583933722151</v>
      </c>
    </row>
    <row r="59" spans="5:33">
      <c r="F59" t="s">
        <v>61</v>
      </c>
      <c r="G59">
        <f>MIN(L11:L74)</f>
        <v>-11.526239507810516</v>
      </c>
      <c r="K59">
        <f t="shared" si="2"/>
        <v>4.7999999999999989</v>
      </c>
      <c r="L59">
        <f t="shared" si="25"/>
        <v>-9.692544407170292</v>
      </c>
      <c r="M59">
        <f t="shared" si="26"/>
        <v>17.958709516114197</v>
      </c>
      <c r="AF59">
        <f t="shared" si="31"/>
        <v>-10.973688971769212</v>
      </c>
      <c r="AG59">
        <f t="shared" si="32"/>
        <v>18.383848523852414</v>
      </c>
    </row>
    <row r="60" spans="5:33">
      <c r="K60">
        <f t="shared" si="2"/>
        <v>4.8999999999999986</v>
      </c>
      <c r="L60">
        <f t="shared" si="25"/>
        <v>-9.5254593183237635</v>
      </c>
      <c r="M60">
        <f t="shared" si="26"/>
        <v>17.981848509721118</v>
      </c>
      <c r="AF60">
        <f t="shared" si="31"/>
        <v>-9.9347602321571635</v>
      </c>
      <c r="AG60">
        <f t="shared" si="32"/>
        <v>19.713616670563759</v>
      </c>
    </row>
    <row r="61" spans="5:33">
      <c r="F61" t="s">
        <v>62</v>
      </c>
      <c r="G61">
        <f>MIN(G58,G59)</f>
        <v>-12.031881924263459</v>
      </c>
      <c r="K61">
        <f t="shared" si="2"/>
        <v>4.9999999999999982</v>
      </c>
      <c r="L61">
        <f t="shared" si="25"/>
        <v>-9.3615190037551645</v>
      </c>
      <c r="M61">
        <f t="shared" si="26"/>
        <v>18.021552580030633</v>
      </c>
      <c r="AF61">
        <f t="shared" si="31"/>
        <v>-8.8958314925451152</v>
      </c>
      <c r="AG61">
        <f t="shared" si="32"/>
        <v>21.043384817275101</v>
      </c>
    </row>
    <row r="62" spans="5:33">
      <c r="K62">
        <f t="shared" si="2"/>
        <v>5.0999999999999979</v>
      </c>
      <c r="L62">
        <f t="shared" si="25"/>
        <v>-9.2023615008962043</v>
      </c>
      <c r="M62">
        <f t="shared" si="26"/>
        <v>18.07742501709663</v>
      </c>
      <c r="AF62">
        <f t="shared" si="31"/>
        <v>-8.5806271911024261</v>
      </c>
      <c r="AG62">
        <f t="shared" si="32"/>
        <v>20.797120227144838</v>
      </c>
    </row>
    <row r="63" spans="5:33">
      <c r="K63">
        <f t="shared" si="2"/>
        <v>5.1999999999999975</v>
      </c>
      <c r="L63">
        <f t="shared" si="25"/>
        <v>-9.0495770589049744</v>
      </c>
      <c r="M63">
        <f t="shared" si="26"/>
        <v>18.148907561996918</v>
      </c>
      <c r="AF63">
        <f t="shared" si="31"/>
        <v>-9.6195559307144745</v>
      </c>
      <c r="AG63">
        <f t="shared" si="32"/>
        <v>19.467352080433493</v>
      </c>
    </row>
    <row r="64" spans="5:33">
      <c r="K64">
        <f t="shared" si="2"/>
        <v>5.2999999999999972</v>
      </c>
      <c r="L64">
        <f t="shared" si="25"/>
        <v>-8.9046922494220269</v>
      </c>
      <c r="M64">
        <f t="shared" si="26"/>
        <v>18.235285984771842</v>
      </c>
    </row>
    <row r="65" spans="11:33">
      <c r="K65">
        <f t="shared" si="2"/>
        <v>5.3999999999999968</v>
      </c>
      <c r="L65">
        <f t="shared" si="25"/>
        <v>-8.7691547135711652</v>
      </c>
      <c r="M65">
        <f t="shared" si="26"/>
        <v>18.335697220773948</v>
      </c>
    </row>
    <row r="66" spans="11:33">
      <c r="K66">
        <f t="shared" si="2"/>
        <v>5.4999999999999964</v>
      </c>
      <c r="L66">
        <f t="shared" si="25"/>
        <v>-8.6443186976078596</v>
      </c>
      <c r="M66">
        <f t="shared" si="26"/>
        <v>18.449137994124637</v>
      </c>
    </row>
    <row r="67" spans="11:33">
      <c r="K67">
        <f t="shared" si="2"/>
        <v>5.5999999999999961</v>
      </c>
      <c r="L67">
        <f t="shared" si="25"/>
        <v>-8.5314315217383143</v>
      </c>
      <c r="M67">
        <f t="shared" si="26"/>
        <v>18.57447484211513</v>
      </c>
      <c r="AE67" t="s">
        <v>372</v>
      </c>
      <c r="AF67">
        <v>15</v>
      </c>
      <c r="AG67">
        <v>0</v>
      </c>
    </row>
    <row r="68" spans="11:33">
      <c r="K68">
        <f t="shared" si="2"/>
        <v>5.6999999999999957</v>
      </c>
      <c r="L68">
        <f t="shared" si="25"/>
        <v>-8.4316211173082785</v>
      </c>
      <c r="M68">
        <f t="shared" si="26"/>
        <v>18.710455440391158</v>
      </c>
      <c r="AF68">
        <f>AF67*$B$24-AG67*$B$23</f>
        <v>-11.82016130410083</v>
      </c>
      <c r="AG68">
        <f>AF67*$B$23+AG67*$B$24</f>
        <v>9.2349221298848736</v>
      </c>
    </row>
    <row r="69" spans="11:33">
      <c r="K69">
        <f t="shared" si="2"/>
        <v>5.7999999999999954</v>
      </c>
      <c r="L69">
        <f t="shared" si="25"/>
        <v>-8.3458847568858836</v>
      </c>
      <c r="M69">
        <f t="shared" si="26"/>
        <v>18.855721115763956</v>
      </c>
    </row>
    <row r="70" spans="11:33">
      <c r="K70">
        <f t="shared" si="2"/>
        <v>5.899999999999995</v>
      </c>
      <c r="L70">
        <f t="shared" si="25"/>
        <v>-8.2750790898437998</v>
      </c>
      <c r="M70">
        <f t="shared" si="26"/>
        <v>19.008820421623646</v>
      </c>
      <c r="AF70">
        <f>AF18+$AF$27+$AF$68</f>
        <v>-12.771598945141363</v>
      </c>
      <c r="AG70">
        <f>AG18+$AG$27+$AG$68</f>
        <v>21.929997981736129</v>
      </c>
    </row>
    <row r="71" spans="11:33">
      <c r="K71">
        <f t="shared" si="2"/>
        <v>5.9999999999999947</v>
      </c>
      <c r="L71">
        <f t="shared" si="25"/>
        <v>-8.219911583001867</v>
      </c>
      <c r="M71">
        <f t="shared" si="26"/>
        <v>19.168223640313983</v>
      </c>
      <c r="AF71">
        <f t="shared" ref="AF71:AF76" si="33">AF19+$AF$27+$AF$68</f>
        <v>-13.810527684753412</v>
      </c>
      <c r="AG71">
        <f t="shared" ref="AG71:AG76" si="34">AG19+$AG$27+$AG$68</f>
        <v>20.600229835024784</v>
      </c>
    </row>
    <row r="72" spans="11:33">
      <c r="K72">
        <f t="shared" si="2"/>
        <v>6.0999999999999943</v>
      </c>
      <c r="L72">
        <f t="shared" si="25"/>
        <v>-8.1809334518524963</v>
      </c>
      <c r="M72">
        <f t="shared" si="26"/>
        <v>19.332338067565509</v>
      </c>
      <c r="AF72">
        <f t="shared" si="33"/>
        <v>-14.125731986196101</v>
      </c>
      <c r="AG72">
        <f t="shared" si="34"/>
        <v>20.846494425155047</v>
      </c>
    </row>
    <row r="73" spans="11:33">
      <c r="K73">
        <f>K72+$K$12</f>
        <v>6.199999999999994</v>
      </c>
      <c r="L73">
        <f t="shared" si="25"/>
        <v>-8.158534152997678</v>
      </c>
      <c r="M73">
        <f t="shared" si="26"/>
        <v>19.499523926270143</v>
      </c>
      <c r="AF73">
        <f t="shared" si="33"/>
        <v>-13.086803246584052</v>
      </c>
      <c r="AG73">
        <f t="shared" si="34"/>
        <v>22.176262571866388</v>
      </c>
    </row>
    <row r="74" spans="11:33">
      <c r="K74">
        <f t="shared" si="2"/>
        <v>6.2999999999999936</v>
      </c>
      <c r="L74">
        <f t="shared" si="25"/>
        <v>-8.152937492827343</v>
      </c>
      <c r="M74">
        <f t="shared" si="26"/>
        <v>19.668110750592007</v>
      </c>
      <c r="AF74">
        <f t="shared" si="33"/>
        <v>-12.047874506972004</v>
      </c>
      <c r="AG74">
        <f t="shared" si="34"/>
        <v>23.506030718577733</v>
      </c>
    </row>
    <row r="75" spans="11:33">
      <c r="AF75">
        <f t="shared" si="33"/>
        <v>-11.732670205529315</v>
      </c>
      <c r="AG75">
        <f t="shared" si="34"/>
        <v>23.25976612844747</v>
      </c>
    </row>
    <row r="76" spans="11:33">
      <c r="AF76">
        <f t="shared" si="33"/>
        <v>-12.771598945141363</v>
      </c>
      <c r="AG76">
        <f t="shared" si="34"/>
        <v>21.929997981736129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1"/>
  <sheetViews>
    <sheetView workbookViewId="0">
      <selection activeCell="I5" sqref="I5"/>
    </sheetView>
  </sheetViews>
  <sheetFormatPr defaultRowHeight="14.4"/>
  <sheetData>
    <row r="3" spans="2:10">
      <c r="B3" t="s">
        <v>32</v>
      </c>
      <c r="G3" t="s">
        <v>33</v>
      </c>
    </row>
    <row r="4" spans="2:10">
      <c r="C4" t="s">
        <v>23</v>
      </c>
      <c r="D4" t="s">
        <v>8</v>
      </c>
      <c r="E4" t="s">
        <v>10</v>
      </c>
      <c r="H4" t="s">
        <v>23</v>
      </c>
      <c r="I4" t="s">
        <v>8</v>
      </c>
      <c r="J4" t="s">
        <v>10</v>
      </c>
    </row>
    <row r="5" spans="2:10">
      <c r="I5">
        <v>0</v>
      </c>
      <c r="J5">
        <f>DetailedParameters!D11</f>
        <v>2.5</v>
      </c>
    </row>
    <row r="6" spans="2:10">
      <c r="D6">
        <f>0</f>
        <v>0</v>
      </c>
      <c r="E6">
        <f>DetailedParameters!D4</f>
        <v>0.5</v>
      </c>
      <c r="I6">
        <f>DetailedParameters!D13</f>
        <v>3.25</v>
      </c>
      <c r="J6">
        <f>DetailedParameters!D12</f>
        <v>5</v>
      </c>
    </row>
    <row r="7" spans="2:10">
      <c r="D7">
        <f>DetailedParameters!D5</f>
        <v>28</v>
      </c>
      <c r="E7">
        <f>DetailedParameters!D7</f>
        <v>50</v>
      </c>
      <c r="I7">
        <f>D7</f>
        <v>28</v>
      </c>
    </row>
    <row r="9" spans="2:10">
      <c r="G9" t="s">
        <v>34</v>
      </c>
    </row>
    <row r="10" spans="2:10">
      <c r="D10">
        <f>D6</f>
        <v>0</v>
      </c>
      <c r="E10">
        <f>E6</f>
        <v>0.5</v>
      </c>
      <c r="I10">
        <f>I5</f>
        <v>0</v>
      </c>
      <c r="J10">
        <f>J5</f>
        <v>2.5</v>
      </c>
    </row>
    <row r="11" spans="2:10">
      <c r="D11">
        <f>D10+D7</f>
        <v>28</v>
      </c>
      <c r="E11">
        <f>E10</f>
        <v>0.5</v>
      </c>
      <c r="I11">
        <f>I10-I6</f>
        <v>-3.25</v>
      </c>
      <c r="J11">
        <f>J10</f>
        <v>2.5</v>
      </c>
    </row>
    <row r="12" spans="2:10">
      <c r="D12">
        <f>D11</f>
        <v>28</v>
      </c>
      <c r="E12">
        <f>E10+E7</f>
        <v>50.5</v>
      </c>
      <c r="I12">
        <f>I11</f>
        <v>-3.25</v>
      </c>
      <c r="J12">
        <f>J10+J6</f>
        <v>7.5</v>
      </c>
    </row>
    <row r="13" spans="2:10">
      <c r="D13">
        <f>D10</f>
        <v>0</v>
      </c>
      <c r="E13">
        <f>E12</f>
        <v>50.5</v>
      </c>
      <c r="I13">
        <f>I10</f>
        <v>0</v>
      </c>
      <c r="J13">
        <f>J12</f>
        <v>7.5</v>
      </c>
    </row>
    <row r="14" spans="2:10">
      <c r="D14">
        <f>D13</f>
        <v>0</v>
      </c>
      <c r="E14">
        <f>E10</f>
        <v>0.5</v>
      </c>
      <c r="I14">
        <f>I13</f>
        <v>0</v>
      </c>
      <c r="J14">
        <f>J10</f>
        <v>2.5</v>
      </c>
    </row>
    <row r="16" spans="2:10">
      <c r="G16" t="s">
        <v>35</v>
      </c>
    </row>
    <row r="17" spans="9:10">
      <c r="I17">
        <f>I7</f>
        <v>28</v>
      </c>
      <c r="J17">
        <f>J5</f>
        <v>2.5</v>
      </c>
    </row>
    <row r="18" spans="9:10">
      <c r="I18">
        <f>I17+I6</f>
        <v>31.25</v>
      </c>
      <c r="J18">
        <f>J17</f>
        <v>2.5</v>
      </c>
    </row>
    <row r="19" spans="9:10">
      <c r="I19">
        <f>I18</f>
        <v>31.25</v>
      </c>
      <c r="J19">
        <f>J17+J6</f>
        <v>7.5</v>
      </c>
    </row>
    <row r="20" spans="9:10">
      <c r="I20">
        <f>I17</f>
        <v>28</v>
      </c>
      <c r="J20">
        <f>J19</f>
        <v>7.5</v>
      </c>
    </row>
    <row r="21" spans="9:10">
      <c r="I21">
        <f>I20</f>
        <v>28</v>
      </c>
      <c r="J21">
        <f>J17</f>
        <v>2.5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opLeftCell="A13" workbookViewId="0">
      <selection activeCell="H29" sqref="H29"/>
    </sheetView>
  </sheetViews>
  <sheetFormatPr defaultRowHeight="14.4"/>
  <cols>
    <col min="2" max="2" width="21.6640625" customWidth="1"/>
    <col min="4" max="4" width="26.33203125" customWidth="1"/>
    <col min="8" max="8" width="12" bestFit="1" customWidth="1"/>
    <col min="13" max="13" width="12" bestFit="1" customWidth="1"/>
  </cols>
  <sheetData>
    <row r="1" spans="1:15">
      <c r="A1" t="s">
        <v>881</v>
      </c>
    </row>
    <row r="2" spans="1:15">
      <c r="B2" t="s">
        <v>452</v>
      </c>
      <c r="G2" t="s">
        <v>469</v>
      </c>
    </row>
    <row r="3" spans="1:15">
      <c r="G3" t="s">
        <v>129</v>
      </c>
      <c r="H3" t="s">
        <v>128</v>
      </c>
      <c r="I3" t="s">
        <v>5</v>
      </c>
      <c r="J3" t="s">
        <v>158</v>
      </c>
      <c r="K3" t="s">
        <v>540</v>
      </c>
      <c r="M3" t="s">
        <v>128</v>
      </c>
    </row>
    <row r="4" spans="1:15">
      <c r="B4" t="s">
        <v>453</v>
      </c>
      <c r="C4">
        <v>4</v>
      </c>
      <c r="D4" s="44" t="s">
        <v>454</v>
      </c>
      <c r="E4" s="1">
        <f>VLOOKUP(D4,WheelData!C4:J15,3)</f>
        <v>2.375</v>
      </c>
      <c r="F4" s="1"/>
      <c r="G4" s="1">
        <f>C4*0.001*VLOOKUP(D4,WheelData!$C$4:$J$15,7)</f>
        <v>7.0400000000000004E-2</v>
      </c>
      <c r="H4">
        <f>C4*VLOOKUP(D4,WheelData!$C$4:$J$15,8)</f>
        <v>1.3377392600000002E-4</v>
      </c>
      <c r="I4">
        <f>I12</f>
        <v>22</v>
      </c>
      <c r="J4">
        <f t="shared" ref="J4:L12" si="0">I4*0.01*2.54</f>
        <v>0.55879999999999996</v>
      </c>
      <c r="K4">
        <f>J4*G4</f>
        <v>3.9339520000000003E-2</v>
      </c>
      <c r="L4">
        <f>E4*2.54*0.01</f>
        <v>6.0324999999999997E-2</v>
      </c>
      <c r="M4">
        <f>H4+0.5*G4*J4^2</f>
        <v>1.1125235814E-2</v>
      </c>
    </row>
    <row r="5" spans="1:15">
      <c r="B5" t="s">
        <v>455</v>
      </c>
      <c r="C5">
        <v>1</v>
      </c>
      <c r="D5" s="44" t="s">
        <v>474</v>
      </c>
      <c r="E5">
        <f>'Shafts&amp;Sprockets'!C14</f>
        <v>0.5</v>
      </c>
      <c r="G5">
        <f>'Shafts&amp;Sprockets'!C15</f>
        <v>0.16329325320000002</v>
      </c>
      <c r="H5">
        <f>'Shafts&amp;Sprockets'!C17</f>
        <v>1.3168784404314003E-5</v>
      </c>
      <c r="I5">
        <f>I4</f>
        <v>22</v>
      </c>
      <c r="J5">
        <f t="shared" si="0"/>
        <v>0.55879999999999996</v>
      </c>
      <c r="K5">
        <f t="shared" ref="K5:K10" si="1">J5*G5</f>
        <v>9.1248269888159997E-2</v>
      </c>
      <c r="L5">
        <f>E5*2.54*0.01</f>
        <v>1.2700000000000001E-2</v>
      </c>
      <c r="M5">
        <f>H5+0.5*G5*J5^2</f>
        <v>2.5507935391156214E-2</v>
      </c>
    </row>
    <row r="6" spans="1:15">
      <c r="B6" t="s">
        <v>456</v>
      </c>
      <c r="C6">
        <v>0</v>
      </c>
      <c r="D6" s="44" t="s">
        <v>457</v>
      </c>
      <c r="E6">
        <f>VLOOKUP(D6,'Shafts&amp;Sprockets'!$C$26:$L$27,3)</f>
        <v>1.29</v>
      </c>
      <c r="G6">
        <f>C6*VLOOKUP(D6,'Shafts&amp;Sprockets'!$C$26:$L$27,10)</f>
        <v>0</v>
      </c>
      <c r="H6">
        <f>C6*VLOOKUP(D6,'Shafts&amp;Sprockets'!$C$26:$M$27,11)</f>
        <v>0</v>
      </c>
      <c r="I6">
        <f>I4</f>
        <v>22</v>
      </c>
      <c r="J6">
        <f t="shared" si="0"/>
        <v>0.55879999999999996</v>
      </c>
      <c r="K6">
        <f t="shared" si="1"/>
        <v>0</v>
      </c>
      <c r="L6">
        <f t="shared" ref="L6:L10" si="2">E6*2.54*0.01</f>
        <v>3.2766000000000003E-2</v>
      </c>
      <c r="M6">
        <f>H6+0.5*G6*J6^2</f>
        <v>0</v>
      </c>
    </row>
    <row r="7" spans="1:15">
      <c r="B7" t="s">
        <v>458</v>
      </c>
      <c r="C7">
        <v>0</v>
      </c>
      <c r="E7">
        <f>E11</f>
        <v>11</v>
      </c>
      <c r="G7" s="1">
        <f>C7*ChainData!C25</f>
        <v>0</v>
      </c>
      <c r="I7">
        <f>I11</f>
        <v>11</v>
      </c>
      <c r="J7">
        <f t="shared" si="0"/>
        <v>0.27939999999999998</v>
      </c>
      <c r="K7">
        <f t="shared" si="1"/>
        <v>0</v>
      </c>
      <c r="L7">
        <f t="shared" si="2"/>
        <v>0.27940000000000004</v>
      </c>
      <c r="M7">
        <f>H7+0.5*G7*J7^2</f>
        <v>0</v>
      </c>
      <c r="O7" s="34" t="s">
        <v>459</v>
      </c>
    </row>
    <row r="8" spans="1:15">
      <c r="B8" t="s">
        <v>460</v>
      </c>
      <c r="C8">
        <v>0</v>
      </c>
      <c r="D8" s="44" t="s">
        <v>457</v>
      </c>
      <c r="E8">
        <f>VLOOKUP(D8,'Shafts&amp;Sprockets'!$C$26:$L$27,3)</f>
        <v>1.29</v>
      </c>
      <c r="G8">
        <f>C8*VLOOKUP(D8,'Shafts&amp;Sprockets'!$C$26:$L$27,10)</f>
        <v>0</v>
      </c>
      <c r="H8">
        <f>C8*VLOOKUP(D8,'Shafts&amp;Sprockets'!$C$26:$M$27,11)</f>
        <v>0</v>
      </c>
      <c r="I8">
        <v>2</v>
      </c>
      <c r="J8">
        <f t="shared" si="0"/>
        <v>5.0800000000000005E-2</v>
      </c>
      <c r="K8">
        <f t="shared" si="1"/>
        <v>0</v>
      </c>
      <c r="L8">
        <f t="shared" si="2"/>
        <v>3.2766000000000003E-2</v>
      </c>
      <c r="M8">
        <f>H8+0.5*G8*J8^2</f>
        <v>0</v>
      </c>
    </row>
    <row r="9" spans="1:15">
      <c r="B9" s="35" t="s">
        <v>461</v>
      </c>
      <c r="C9" s="35">
        <v>1</v>
      </c>
      <c r="D9" s="35"/>
      <c r="E9" s="36">
        <f>E10</f>
        <v>1.59</v>
      </c>
      <c r="F9" s="36"/>
      <c r="G9" s="36">
        <f>2*G10</f>
        <v>0.64</v>
      </c>
      <c r="H9" s="35">
        <f>2*H10</f>
        <v>1.3048231968000004E-4</v>
      </c>
      <c r="I9" s="36">
        <v>30</v>
      </c>
      <c r="J9" s="36">
        <f t="shared" si="0"/>
        <v>0.76200000000000001</v>
      </c>
      <c r="K9" s="36">
        <f t="shared" si="1"/>
        <v>0.48768</v>
      </c>
      <c r="L9" s="36">
        <f t="shared" si="2"/>
        <v>4.0386000000000005E-2</v>
      </c>
      <c r="M9" s="36">
        <f>H9+0.5*G9*K9^2</f>
        <v>7.6236652687680012E-2</v>
      </c>
      <c r="O9" s="34" t="s">
        <v>462</v>
      </c>
    </row>
    <row r="10" spans="1:15">
      <c r="B10" t="s">
        <v>463</v>
      </c>
      <c r="C10">
        <v>1</v>
      </c>
      <c r="D10" s="44" t="s">
        <v>291</v>
      </c>
      <c r="E10">
        <f>VLOOKUP(D10,MotorData!$B$7:$Z$24,23)</f>
        <v>1.59</v>
      </c>
      <c r="G10">
        <f>C10*0.001*VLOOKUP(D10,MotorData!$B$7:$Z$24,21)</f>
        <v>0.32</v>
      </c>
      <c r="H10">
        <f>C10*VLOOKUP(D10,MotorData!$B$7:$Y$24,24)</f>
        <v>6.5241159840000022E-5</v>
      </c>
      <c r="I10">
        <v>30</v>
      </c>
      <c r="J10">
        <f t="shared" si="0"/>
        <v>0.76200000000000001</v>
      </c>
      <c r="K10">
        <f t="shared" si="1"/>
        <v>0.24384</v>
      </c>
      <c r="L10">
        <f t="shared" si="2"/>
        <v>4.0386000000000005E-2</v>
      </c>
      <c r="M10">
        <f>H10+0.5*G10*J10^2</f>
        <v>9.2968281159840002E-2</v>
      </c>
    </row>
    <row r="11" spans="1:15">
      <c r="B11" t="s">
        <v>464</v>
      </c>
      <c r="C11">
        <v>2</v>
      </c>
      <c r="D11" t="s">
        <v>539</v>
      </c>
      <c r="E11" s="1">
        <f>0.5*CChannelData!D26</f>
        <v>11</v>
      </c>
      <c r="F11" s="1"/>
      <c r="G11" s="1">
        <f>C11*CChannelData!D43</f>
        <v>0.91255462649999997</v>
      </c>
      <c r="I11">
        <f>E11</f>
        <v>11</v>
      </c>
      <c r="J11">
        <f t="shared" si="0"/>
        <v>0.27939999999999998</v>
      </c>
      <c r="K11">
        <f t="shared" si="0"/>
        <v>7.0967600000000006E-3</v>
      </c>
      <c r="L11">
        <f t="shared" si="0"/>
        <v>1.80257704E-4</v>
      </c>
      <c r="M11">
        <f>C11*CChannelData!D46</f>
        <v>5.129593399358813E-2</v>
      </c>
    </row>
    <row r="12" spans="1:15">
      <c r="B12" t="s">
        <v>538</v>
      </c>
      <c r="C12">
        <v>1</v>
      </c>
      <c r="D12" t="s">
        <v>539</v>
      </c>
      <c r="E12" s="1">
        <f>CChannelData!D26</f>
        <v>22</v>
      </c>
      <c r="F12" s="1"/>
      <c r="G12" s="1">
        <f>C12*CChannelData!J43</f>
        <v>0.58071658050000008</v>
      </c>
      <c r="I12">
        <f>E12</f>
        <v>22</v>
      </c>
      <c r="J12">
        <f t="shared" si="0"/>
        <v>0.55879999999999996</v>
      </c>
      <c r="K12">
        <f t="shared" si="0"/>
        <v>1.4193520000000001E-2</v>
      </c>
      <c r="L12">
        <f t="shared" si="0"/>
        <v>3.60515408E-4</v>
      </c>
      <c r="M12">
        <f>C12*CChannelData!J46</f>
        <v>9.0790128677341278E-2</v>
      </c>
    </row>
    <row r="13" spans="1:15">
      <c r="E13" s="1"/>
      <c r="F13" s="1"/>
      <c r="G13" s="1"/>
    </row>
    <row r="14" spans="1:15">
      <c r="E14" s="1"/>
      <c r="F14" s="1"/>
      <c r="G14" s="1"/>
    </row>
    <row r="15" spans="1:15">
      <c r="E15" s="1"/>
      <c r="F15" s="1"/>
      <c r="G15" s="1"/>
    </row>
    <row r="16" spans="1:15">
      <c r="E16" s="1"/>
      <c r="F16" s="1"/>
      <c r="G16" s="1" t="s">
        <v>469</v>
      </c>
      <c r="J16" t="s">
        <v>40</v>
      </c>
      <c r="K16" t="s">
        <v>542</v>
      </c>
      <c r="M16" t="s">
        <v>177</v>
      </c>
    </row>
    <row r="18" spans="1:13">
      <c r="D18" t="s">
        <v>541</v>
      </c>
      <c r="G18">
        <f>SUM(G4:G11)</f>
        <v>2.1062478796999997</v>
      </c>
      <c r="J18">
        <f>K18/G18</f>
        <v>0.4126791334797516</v>
      </c>
      <c r="K18">
        <f>SUM(K4:K11)</f>
        <v>0.86920454988815998</v>
      </c>
      <c r="M18">
        <f>SUM(M4:M11)</f>
        <v>0.25713403904626436</v>
      </c>
    </row>
    <row r="19" spans="1:13">
      <c r="J19">
        <f>J18*100/2.54</f>
        <v>16.24720997951778</v>
      </c>
    </row>
    <row r="21" spans="1:13">
      <c r="A21" t="s">
        <v>882</v>
      </c>
    </row>
    <row r="22" spans="1:13">
      <c r="G22" t="s">
        <v>469</v>
      </c>
    </row>
    <row r="23" spans="1:13">
      <c r="B23" t="s">
        <v>452</v>
      </c>
      <c r="G23" t="s">
        <v>129</v>
      </c>
      <c r="H23" t="s">
        <v>128</v>
      </c>
      <c r="I23" t="s">
        <v>5</v>
      </c>
      <c r="J23" t="s">
        <v>158</v>
      </c>
      <c r="K23" t="s">
        <v>540</v>
      </c>
      <c r="M23" t="s">
        <v>128</v>
      </c>
    </row>
    <row r="25" spans="1:13">
      <c r="B25" t="s">
        <v>874</v>
      </c>
      <c r="C25">
        <v>1</v>
      </c>
      <c r="D25" t="str">
        <f>DetailedParameters!U22</f>
        <v>T80P-393BG-HS4</v>
      </c>
      <c r="E25">
        <f>C25*0.001*VLOOKUP(D25,WheelData!$C$4:$J$15,5)</f>
        <v>8.0000000000000004E-4</v>
      </c>
      <c r="G25" s="1">
        <f>C25*0.001*VLOOKUP(D25,WheelData!$C$4:$J$15,7)</f>
        <v>0.10200000000000001</v>
      </c>
      <c r="H25">
        <f>C25*VLOOKUP(D25,WheelData!$C$4:$K$15,9)</f>
        <v>1.9501634383750006E-4</v>
      </c>
      <c r="I25">
        <f>I30+0.5*E30+0.5*E25+CaptureArmGeometry!AF28</f>
        <v>8.5407860000000007</v>
      </c>
      <c r="J25">
        <f t="shared" ref="J25:J31" si="3">I25*0.01*2.54</f>
        <v>0.21693596440000001</v>
      </c>
      <c r="K25">
        <f t="shared" ref="K25:K32" si="4">J25*G25</f>
        <v>2.2127468368800002E-2</v>
      </c>
      <c r="L25">
        <f t="shared" ref="L25:L31" si="5">E25*2.54*0.01</f>
        <v>2.0319999999999999E-5</v>
      </c>
      <c r="M25">
        <f t="shared" ref="M25:M31" si="6">H25+0.5*G25*J25^2</f>
        <v>2.5951381889955621E-3</v>
      </c>
    </row>
    <row r="26" spans="1:13">
      <c r="B26" t="s">
        <v>875</v>
      </c>
      <c r="C26">
        <v>1</v>
      </c>
      <c r="D26" t="str">
        <f>DetailedParameters!U25</f>
        <v>T80P-293BG-HS4</v>
      </c>
      <c r="E26">
        <f>C26*0.001*VLOOKUP(D26,WheelData!$C$4:$J$15,5)</f>
        <v>8.0000000000000004E-4</v>
      </c>
      <c r="G26" s="1">
        <f>C26*0.001*VLOOKUP(D26,WheelData!$C$4:$J$15,7)</f>
        <v>6.2E-2</v>
      </c>
      <c r="H26">
        <f>C26*VLOOKUP(D26,WheelData!$C$4:$K$15,9)</f>
        <v>6.1039461254166666E-5</v>
      </c>
      <c r="I26">
        <f>I30+0.5*E30+0.5*E25+CaptureArmGeometry!AF41</f>
        <v>12.540786000000001</v>
      </c>
      <c r="J26">
        <f t="shared" si="3"/>
        <v>0.31853596440000004</v>
      </c>
      <c r="K26">
        <f t="shared" si="4"/>
        <v>1.9749229792800003E-2</v>
      </c>
      <c r="L26">
        <f t="shared" si="5"/>
        <v>2.0319999999999999E-5</v>
      </c>
      <c r="M26">
        <f t="shared" si="6"/>
        <v>3.2064594403575473E-3</v>
      </c>
    </row>
    <row r="27" spans="1:13">
      <c r="B27" t="s">
        <v>876</v>
      </c>
      <c r="C27">
        <v>1</v>
      </c>
      <c r="D27" t="str">
        <f>DetailedParameters!U28</f>
        <v>T80P-293BG-HS4</v>
      </c>
      <c r="E27">
        <f>C27*0.001*VLOOKUP(D27,WheelData!$C$4:$J$15,5)</f>
        <v>8.0000000000000004E-4</v>
      </c>
      <c r="G27" s="1">
        <f>C27*0.001*VLOOKUP(D27,WheelData!$C$4:$J$15,7)</f>
        <v>6.2E-2</v>
      </c>
      <c r="H27">
        <f>C27*VLOOKUP(D27,WheelData!$C$4:$K$15,9)</f>
        <v>6.1039461254166666E-5</v>
      </c>
      <c r="I27">
        <f>I30+0.5*E30+0.5*E25+CaptureArmGeometry!AF54</f>
        <v>16.540786000000001</v>
      </c>
      <c r="J27">
        <f t="shared" si="3"/>
        <v>0.42013596440000006</v>
      </c>
      <c r="K27">
        <f t="shared" si="4"/>
        <v>2.6048429792800004E-2</v>
      </c>
      <c r="L27">
        <f t="shared" si="5"/>
        <v>2.0319999999999999E-5</v>
      </c>
      <c r="M27">
        <f t="shared" si="6"/>
        <v>5.5329805473060276E-3</v>
      </c>
    </row>
    <row r="28" spans="1:13">
      <c r="B28" t="s">
        <v>877</v>
      </c>
      <c r="C28">
        <v>1</v>
      </c>
      <c r="D28" t="str">
        <f>DetailedParameters!U31</f>
        <v>T80P-393BG-HS4</v>
      </c>
      <c r="E28">
        <f>C28*0.001*VLOOKUP(D28,WheelData!$C$4:$J$15,5)</f>
        <v>8.0000000000000004E-4</v>
      </c>
      <c r="G28" s="1">
        <f>C28*0.001*VLOOKUP(D28,WheelData!$C$4:$J$15,7)</f>
        <v>0.10200000000000001</v>
      </c>
      <c r="H28">
        <f>C28*VLOOKUP(D28,WheelData!$C$4:$K$15,9)</f>
        <v>1.9501634383750006E-4</v>
      </c>
      <c r="I28">
        <f>I30+0.5*E30+0.5*E25+CaptureArmGeometry!AF67</f>
        <v>20.540786000000001</v>
      </c>
      <c r="J28">
        <f t="shared" si="3"/>
        <v>0.52173596440000003</v>
      </c>
      <c r="K28">
        <f t="shared" si="4"/>
        <v>5.3217068368800004E-2</v>
      </c>
      <c r="L28">
        <f t="shared" si="5"/>
        <v>2.0319999999999999E-5</v>
      </c>
      <c r="M28">
        <f t="shared" si="6"/>
        <v>1.4077645587805804E-2</v>
      </c>
    </row>
    <row r="29" spans="1:13">
      <c r="B29" t="s">
        <v>455</v>
      </c>
      <c r="C29">
        <v>1</v>
      </c>
      <c r="E29">
        <f>CaptureArmGeometry!AB4</f>
        <v>16</v>
      </c>
      <c r="G29">
        <f>'Shafts&amp;Sprockets'!C15</f>
        <v>0.16329325320000002</v>
      </c>
      <c r="H29">
        <f>'Shafts&amp;Sprockets'!C18</f>
        <v>2.2474725383362566E-3</v>
      </c>
      <c r="I29">
        <f>0.5*E29+0.5*E30+I30</f>
        <v>13.540386</v>
      </c>
      <c r="J29">
        <f t="shared" si="3"/>
        <v>0.34392580440000003</v>
      </c>
      <c r="K29">
        <f t="shared" si="4"/>
        <v>5.6160763459902882E-2</v>
      </c>
      <c r="L29">
        <f t="shared" si="5"/>
        <v>0.40640000000000004</v>
      </c>
      <c r="M29">
        <f t="shared" si="6"/>
        <v>1.1905040412668872E-2</v>
      </c>
    </row>
    <row r="30" spans="1:13">
      <c r="B30" t="s">
        <v>461</v>
      </c>
      <c r="C30">
        <v>1</v>
      </c>
      <c r="E30">
        <v>3</v>
      </c>
      <c r="G30">
        <f>2*G31</f>
        <v>0.64</v>
      </c>
      <c r="H30">
        <f>(1/12)*G30*((0.01*2.54*CaptureArmGeometry!X4)^2+(0.01*2.54*CaptureArmGeometry!X5)^2)</f>
        <v>5.2473013333333336E-4</v>
      </c>
      <c r="I30">
        <f>I31+0.5*E30+0.5*E31</f>
        <v>4.0403859999999998</v>
      </c>
      <c r="J30">
        <f t="shared" si="3"/>
        <v>0.10262580440000001</v>
      </c>
      <c r="K30">
        <f t="shared" si="4"/>
        <v>6.5680514815999999E-2</v>
      </c>
      <c r="L30">
        <f t="shared" si="5"/>
        <v>7.6200000000000004E-2</v>
      </c>
      <c r="M30">
        <f t="shared" si="6"/>
        <v>3.8949879665323931E-3</v>
      </c>
    </row>
    <row r="31" spans="1:13">
      <c r="B31" t="s">
        <v>463</v>
      </c>
      <c r="C31">
        <v>1</v>
      </c>
      <c r="D31" s="44" t="s">
        <v>291</v>
      </c>
      <c r="E31">
        <f>0.01*2.54*VLOOKUP($D31,MotorData!$B$7:$Y$24,23)</f>
        <v>4.0386000000000005E-2</v>
      </c>
      <c r="F31">
        <f>0.01*2.54*VLOOKUP($D31,MotorData!$B$7:$Y$24,22)</f>
        <v>6.9088000000000011E-2</v>
      </c>
      <c r="G31">
        <f>C31*0.001*VLOOKUP(D31,MotorData!$B$7:$Z$24,21)</f>
        <v>0.32</v>
      </c>
      <c r="H31">
        <f>(1/12)*G31*(3*(0.5*E31)^2+F31^2)</f>
        <v>1.5990462642666672E-4</v>
      </c>
      <c r="I31">
        <f>1.5+1+0.5*E31</f>
        <v>2.5201929999999999</v>
      </c>
      <c r="J31">
        <f t="shared" si="3"/>
        <v>6.4012902199999999E-2</v>
      </c>
      <c r="K31">
        <f t="shared" si="4"/>
        <v>2.0484128704000001E-2</v>
      </c>
      <c r="L31">
        <f t="shared" si="5"/>
        <v>1.0258044000000001E-3</v>
      </c>
      <c r="M31">
        <f t="shared" si="6"/>
        <v>8.1552889011734912E-4</v>
      </c>
    </row>
    <row r="32" spans="1:13">
      <c r="B32" t="s">
        <v>464</v>
      </c>
      <c r="C32">
        <v>1</v>
      </c>
      <c r="D32" t="s">
        <v>539</v>
      </c>
      <c r="E32" s="1">
        <f>0.5*CChannelData!D26</f>
        <v>11</v>
      </c>
      <c r="F32" s="1"/>
      <c r="G32" s="1">
        <f>CChannelData!D43</f>
        <v>0.45627731324999998</v>
      </c>
      <c r="H32">
        <f>CChannelData!D42</f>
        <v>7.8384687761036773E-3</v>
      </c>
      <c r="I32">
        <f>E32</f>
        <v>11</v>
      </c>
      <c r="J32">
        <f>I32*0.01*2.54</f>
        <v>0.27939999999999998</v>
      </c>
      <c r="K32">
        <f t="shared" si="4"/>
        <v>0.12748388132204999</v>
      </c>
      <c r="L32">
        <f t="shared" ref="L32" si="7">K32*0.01*2.54</f>
        <v>3.23809058558007E-3</v>
      </c>
      <c r="M32">
        <f>H32+0.5*G32*(J32^2)</f>
        <v>2.5647966996794058E-2</v>
      </c>
    </row>
    <row r="34" spans="7:13">
      <c r="G34" t="s">
        <v>469</v>
      </c>
      <c r="J34" t="s">
        <v>40</v>
      </c>
      <c r="K34" t="s">
        <v>542</v>
      </c>
      <c r="M34" t="s">
        <v>177</v>
      </c>
    </row>
    <row r="36" spans="7:13">
      <c r="G36">
        <f>SUM(G25:G32)</f>
        <v>1.90757056645</v>
      </c>
      <c r="J36">
        <f>K36/G36</f>
        <v>0.20494732488597575</v>
      </c>
      <c r="K36">
        <f>SUM(K25:K32)</f>
        <v>0.39095148462515295</v>
      </c>
      <c r="M36">
        <f>SUM(M25:M32)</f>
        <v>6.7675748030577604E-2</v>
      </c>
    </row>
    <row r="37" spans="7:13">
      <c r="J37">
        <f>J36*100/2.54</f>
        <v>8.0687923183455013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MotorData!$B$7:$B$24</xm:f>
          </x14:formula1>
          <xm:sqref>D10 D31</xm:sqref>
        </x14:dataValidation>
        <x14:dataValidation type="list" allowBlank="1" showInputMessage="1" showErrorMessage="1">
          <x14:formula1>
            <xm:f>WheelData!$C$4:$C$15</xm:f>
          </x14:formula1>
          <xm:sqref>D4</xm:sqref>
        </x14:dataValidation>
        <x14:dataValidation type="list" allowBlank="1" showInputMessage="1" showErrorMessage="1">
          <x14:formula1>
            <xm:f>'Shafts&amp;Sprockets'!$C$26:$C$27</xm:f>
          </x14:formula1>
          <xm:sqref>D6 D8</xm:sqref>
        </x14:dataValidation>
        <x14:dataValidation type="list" allowBlank="1" showInputMessage="1" showErrorMessage="1">
          <x14:formula1>
            <xm:f>'Shafts&amp;Sprockets'!$C$7:$C$8</xm:f>
          </x14:formula1>
          <xm:sqref>D5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24"/>
  <sheetViews>
    <sheetView workbookViewId="0">
      <selection activeCell="A10" sqref="A10:XFD10"/>
    </sheetView>
  </sheetViews>
  <sheetFormatPr defaultRowHeight="14.4"/>
  <cols>
    <col min="2" max="2" width="17.88671875" bestFit="1" customWidth="1"/>
    <col min="3" max="3" width="16.44140625" customWidth="1"/>
    <col min="12" max="12" width="10.109375" customWidth="1"/>
    <col min="17" max="17" width="9.5546875" bestFit="1" customWidth="1"/>
    <col min="18" max="18" width="12" customWidth="1"/>
    <col min="19" max="25" width="11.33203125" customWidth="1"/>
    <col min="26" max="26" width="30.33203125" customWidth="1"/>
    <col min="27" max="27" width="57.88671875" bestFit="1" customWidth="1"/>
  </cols>
  <sheetData>
    <row r="2" spans="2:27" s="15" customFormat="1" ht="28.8">
      <c r="B2" s="15" t="s">
        <v>248</v>
      </c>
      <c r="D2" s="15" t="s">
        <v>249</v>
      </c>
      <c r="F2" s="15" t="s">
        <v>250</v>
      </c>
      <c r="G2" s="15" t="s">
        <v>251</v>
      </c>
      <c r="K2" s="15" t="s">
        <v>252</v>
      </c>
      <c r="L2" s="15" t="s">
        <v>253</v>
      </c>
      <c r="M2" s="15" t="s">
        <v>254</v>
      </c>
      <c r="N2" s="15" t="s">
        <v>255</v>
      </c>
      <c r="P2" s="15" t="s">
        <v>256</v>
      </c>
      <c r="Q2" s="15" t="s">
        <v>257</v>
      </c>
      <c r="R2" s="15" t="s">
        <v>258</v>
      </c>
      <c r="S2" s="15" t="s">
        <v>259</v>
      </c>
      <c r="T2" s="15" t="s">
        <v>134</v>
      </c>
      <c r="W2" s="15" t="s">
        <v>22</v>
      </c>
      <c r="X2" s="15" t="s">
        <v>0</v>
      </c>
      <c r="Z2" s="15" t="s">
        <v>260</v>
      </c>
      <c r="AA2" s="15" t="s">
        <v>261</v>
      </c>
    </row>
    <row r="3" spans="2:27">
      <c r="B3" t="s">
        <v>262</v>
      </c>
      <c r="C3" t="s">
        <v>263</v>
      </c>
      <c r="L3" t="s">
        <v>264</v>
      </c>
      <c r="M3" t="s">
        <v>265</v>
      </c>
      <c r="R3" t="s">
        <v>266</v>
      </c>
      <c r="S3" t="s">
        <v>267</v>
      </c>
    </row>
    <row r="4" spans="2:27">
      <c r="F4" t="s">
        <v>268</v>
      </c>
      <c r="G4" t="s">
        <v>269</v>
      </c>
      <c r="H4" t="s">
        <v>270</v>
      </c>
      <c r="I4" t="s">
        <v>271</v>
      </c>
      <c r="J4" t="s">
        <v>156</v>
      </c>
      <c r="K4" t="s">
        <v>272</v>
      </c>
      <c r="L4" t="s">
        <v>273</v>
      </c>
      <c r="M4" t="s">
        <v>274</v>
      </c>
      <c r="N4" t="s">
        <v>275</v>
      </c>
      <c r="O4" t="s">
        <v>154</v>
      </c>
      <c r="P4" t="s">
        <v>272</v>
      </c>
      <c r="Q4" t="s">
        <v>268</v>
      </c>
      <c r="R4" t="s">
        <v>276</v>
      </c>
      <c r="S4" t="s">
        <v>128</v>
      </c>
      <c r="T4" t="s">
        <v>277</v>
      </c>
      <c r="U4" t="s">
        <v>278</v>
      </c>
      <c r="V4" t="s">
        <v>121</v>
      </c>
      <c r="W4" t="s">
        <v>279</v>
      </c>
      <c r="X4" t="s">
        <v>279</v>
      </c>
    </row>
    <row r="5" spans="2:27">
      <c r="H5">
        <v>12</v>
      </c>
      <c r="I5">
        <v>16</v>
      </c>
      <c r="J5">
        <v>7.0615519999999996E-3</v>
      </c>
      <c r="O5">
        <f>2*PI()/60</f>
        <v>0.10471975511965977</v>
      </c>
      <c r="U5">
        <v>16</v>
      </c>
      <c r="V5" s="20">
        <v>28.349523125000001</v>
      </c>
    </row>
    <row r="6" spans="2:27">
      <c r="B6">
        <v>1</v>
      </c>
      <c r="C6">
        <v>2</v>
      </c>
      <c r="D6">
        <v>3</v>
      </c>
      <c r="E6">
        <v>4</v>
      </c>
      <c r="F6">
        <v>5</v>
      </c>
      <c r="G6">
        <v>6</v>
      </c>
      <c r="H6">
        <v>7</v>
      </c>
      <c r="I6">
        <v>8</v>
      </c>
      <c r="J6">
        <v>9</v>
      </c>
      <c r="K6">
        <v>10</v>
      </c>
      <c r="L6">
        <v>11</v>
      </c>
      <c r="M6">
        <v>12</v>
      </c>
      <c r="N6">
        <v>13</v>
      </c>
      <c r="O6">
        <v>14</v>
      </c>
      <c r="P6">
        <v>15</v>
      </c>
      <c r="Q6">
        <v>16</v>
      </c>
      <c r="R6">
        <v>17</v>
      </c>
      <c r="S6">
        <v>18</v>
      </c>
      <c r="T6">
        <v>19</v>
      </c>
      <c r="U6">
        <v>20</v>
      </c>
      <c r="V6">
        <v>21</v>
      </c>
      <c r="W6">
        <v>22</v>
      </c>
      <c r="X6">
        <v>23</v>
      </c>
    </row>
    <row r="7" spans="2:27">
      <c r="B7" t="s">
        <v>280</v>
      </c>
      <c r="C7" t="s">
        <v>281</v>
      </c>
      <c r="F7">
        <v>12</v>
      </c>
      <c r="G7" s="21"/>
      <c r="H7" s="21"/>
      <c r="I7" s="21">
        <v>60.64</v>
      </c>
      <c r="J7" s="21">
        <v>0.48199999999999998</v>
      </c>
      <c r="K7" s="21">
        <v>63.8</v>
      </c>
      <c r="L7" s="22">
        <f t="shared" ref="L7:L24" si="0">F7/K7</f>
        <v>0.18808777429467086</v>
      </c>
      <c r="M7" s="22">
        <f t="shared" ref="M7:M24" si="1">J7/K7</f>
        <v>7.5548589341692795E-3</v>
      </c>
      <c r="N7" s="21">
        <v>16000</v>
      </c>
      <c r="O7" s="23">
        <f t="shared" ref="O7:O24" si="2">$O$5*N7</f>
        <v>1675.5160819145563</v>
      </c>
      <c r="P7" s="21">
        <v>1.2</v>
      </c>
      <c r="Q7" s="23">
        <f t="shared" ref="Q7:Q24" si="3">F7-(L7*P7)</f>
        <v>11.774294670846395</v>
      </c>
      <c r="R7" s="24">
        <f t="shared" ref="R7:R24" si="4">Q7/O7</f>
        <v>7.0272644935716177E-3</v>
      </c>
      <c r="T7" s="21">
        <v>0.5</v>
      </c>
      <c r="U7" s="25">
        <f>$U$5*T7</f>
        <v>8</v>
      </c>
      <c r="V7" s="25">
        <f>$V$5*U7</f>
        <v>226.79618500000001</v>
      </c>
      <c r="W7" s="21">
        <v>2.2400000000000002</v>
      </c>
      <c r="Y7" s="43">
        <f t="shared" ref="Y7:Y24" si="5">0.5*(0.001*V7)*(0.5*0.01*2.54*X7)^2</f>
        <v>0</v>
      </c>
      <c r="AA7" s="26" t="s">
        <v>282</v>
      </c>
    </row>
    <row r="8" spans="2:27">
      <c r="B8" t="s">
        <v>283</v>
      </c>
      <c r="C8" t="s">
        <v>284</v>
      </c>
      <c r="F8">
        <v>12</v>
      </c>
      <c r="G8" s="21">
        <v>16.600000000000001</v>
      </c>
      <c r="H8" s="25">
        <f>$H$5*G8</f>
        <v>199.20000000000002</v>
      </c>
      <c r="I8" s="25">
        <f>$I$5*H8</f>
        <v>3187.2000000000003</v>
      </c>
      <c r="J8" s="25">
        <f>$J$5*I8</f>
        <v>22.506578534399999</v>
      </c>
      <c r="K8" s="21">
        <v>22</v>
      </c>
      <c r="L8" s="22">
        <f t="shared" si="0"/>
        <v>0.54545454545454541</v>
      </c>
      <c r="M8" s="22">
        <f t="shared" si="1"/>
        <v>1.0230262970181818</v>
      </c>
      <c r="N8" s="21">
        <v>75</v>
      </c>
      <c r="O8" s="23">
        <f t="shared" si="2"/>
        <v>7.8539816339744828</v>
      </c>
      <c r="P8" s="21">
        <v>0.6</v>
      </c>
      <c r="Q8" s="23">
        <f t="shared" si="3"/>
        <v>11.672727272727272</v>
      </c>
      <c r="R8" s="24">
        <f t="shared" si="4"/>
        <v>1.4862177958544989</v>
      </c>
      <c r="T8" s="21">
        <v>1.9</v>
      </c>
      <c r="U8" s="25">
        <f>$U$5*T8</f>
        <v>30.4</v>
      </c>
      <c r="V8" s="25">
        <f>$V$5*U8</f>
        <v>861.82550300000003</v>
      </c>
      <c r="W8" s="21">
        <v>6.26</v>
      </c>
      <c r="X8" s="21">
        <v>1.7749999999999999</v>
      </c>
      <c r="Y8" s="43">
        <f t="shared" si="5"/>
        <v>2.1897447942027619E-4</v>
      </c>
      <c r="Z8" s="1" t="s">
        <v>285</v>
      </c>
      <c r="AA8" s="26" t="s">
        <v>286</v>
      </c>
    </row>
    <row r="9" spans="2:27">
      <c r="B9" t="s">
        <v>287</v>
      </c>
      <c r="C9" t="s">
        <v>288</v>
      </c>
      <c r="F9">
        <v>12</v>
      </c>
      <c r="G9" s="21">
        <v>6.3</v>
      </c>
      <c r="H9" s="25">
        <f>$H$5*G9</f>
        <v>75.599999999999994</v>
      </c>
      <c r="I9" s="25">
        <f>$I$5*H9</f>
        <v>1209.5999999999999</v>
      </c>
      <c r="J9" s="25">
        <f>$J$5*I9</f>
        <v>8.5416532991999983</v>
      </c>
      <c r="K9" s="21">
        <v>22</v>
      </c>
      <c r="L9" s="22">
        <f t="shared" si="0"/>
        <v>0.54545454545454541</v>
      </c>
      <c r="M9" s="22">
        <f t="shared" si="1"/>
        <v>0.38825696814545446</v>
      </c>
      <c r="N9" s="21">
        <v>198</v>
      </c>
      <c r="O9" s="23">
        <f t="shared" si="2"/>
        <v>20.734511513692635</v>
      </c>
      <c r="P9" s="21">
        <v>0.6</v>
      </c>
      <c r="Q9" s="23">
        <f t="shared" si="3"/>
        <v>11.672727272727272</v>
      </c>
      <c r="R9" s="24">
        <f t="shared" si="4"/>
        <v>0.56296128630852238</v>
      </c>
      <c r="T9" s="21">
        <v>1.6</v>
      </c>
      <c r="U9" s="25">
        <f>$U$5*T9</f>
        <v>25.6</v>
      </c>
      <c r="V9" s="25">
        <f>$V$5*U9</f>
        <v>725.74779200000012</v>
      </c>
      <c r="W9" s="21">
        <v>5.82</v>
      </c>
      <c r="X9" s="21">
        <v>1.7749999999999999</v>
      </c>
      <c r="Y9" s="43">
        <f t="shared" si="5"/>
        <v>1.843995616170747E-4</v>
      </c>
      <c r="Z9" s="1" t="s">
        <v>289</v>
      </c>
      <c r="AA9" s="26" t="s">
        <v>290</v>
      </c>
    </row>
    <row r="10" spans="2:27">
      <c r="B10" t="s">
        <v>291</v>
      </c>
      <c r="C10" t="s">
        <v>292</v>
      </c>
      <c r="F10">
        <v>12</v>
      </c>
      <c r="G10" s="21"/>
      <c r="H10" s="21">
        <v>3.5</v>
      </c>
      <c r="I10" s="25">
        <f>$I$5*H10</f>
        <v>56</v>
      </c>
      <c r="J10" s="21">
        <v>0.4</v>
      </c>
      <c r="K10" s="21">
        <v>41</v>
      </c>
      <c r="L10" s="22">
        <f t="shared" si="0"/>
        <v>0.29268292682926828</v>
      </c>
      <c r="M10" s="22">
        <f t="shared" si="1"/>
        <v>9.7560975609756097E-3</v>
      </c>
      <c r="N10" s="21">
        <v>14000</v>
      </c>
      <c r="O10" s="23">
        <f t="shared" si="2"/>
        <v>1466.0765716752367</v>
      </c>
      <c r="P10" s="21">
        <v>1.8</v>
      </c>
      <c r="Q10" s="23">
        <f t="shared" si="3"/>
        <v>11.473170731707317</v>
      </c>
      <c r="R10" s="24">
        <f t="shared" si="4"/>
        <v>7.8257650066649032E-3</v>
      </c>
      <c r="T10" s="21">
        <v>0.71</v>
      </c>
      <c r="V10" s="21">
        <v>320</v>
      </c>
      <c r="W10" s="21">
        <v>2.72</v>
      </c>
      <c r="X10" s="21">
        <v>1.59</v>
      </c>
      <c r="Y10" s="43">
        <f t="shared" si="5"/>
        <v>6.5241159840000022E-5</v>
      </c>
      <c r="AA10" s="26" t="s">
        <v>293</v>
      </c>
    </row>
    <row r="11" spans="2:27">
      <c r="B11" t="s">
        <v>294</v>
      </c>
      <c r="C11" t="s">
        <v>295</v>
      </c>
      <c r="F11">
        <v>12</v>
      </c>
      <c r="G11" s="21"/>
      <c r="H11" s="21"/>
      <c r="I11" s="21">
        <v>18.850000000000001</v>
      </c>
      <c r="J11" s="21">
        <v>0.13300000000000001</v>
      </c>
      <c r="K11" s="21">
        <v>14.5</v>
      </c>
      <c r="L11" s="22">
        <f t="shared" si="0"/>
        <v>0.82758620689655171</v>
      </c>
      <c r="M11" s="22">
        <f t="shared" si="1"/>
        <v>9.1724137931034483E-3</v>
      </c>
      <c r="N11" s="21">
        <v>12180</v>
      </c>
      <c r="O11" s="23">
        <f t="shared" si="2"/>
        <v>1275.486617357456</v>
      </c>
      <c r="P11" s="21">
        <v>0.3</v>
      </c>
      <c r="Q11" s="23">
        <f t="shared" si="3"/>
        <v>11.751724137931035</v>
      </c>
      <c r="R11" s="24">
        <f t="shared" si="4"/>
        <v>9.2135221005126434E-3</v>
      </c>
      <c r="U11" s="21">
        <v>3.2</v>
      </c>
      <c r="V11" s="21">
        <v>91</v>
      </c>
      <c r="X11" s="21">
        <v>1.08</v>
      </c>
      <c r="Y11" s="43">
        <f t="shared" si="5"/>
        <v>8.559853848000002E-6</v>
      </c>
      <c r="AA11" s="26" t="s">
        <v>296</v>
      </c>
    </row>
    <row r="12" spans="2:27">
      <c r="B12" t="s">
        <v>297</v>
      </c>
      <c r="C12" t="s">
        <v>298</v>
      </c>
      <c r="F12">
        <v>12</v>
      </c>
      <c r="G12" s="21"/>
      <c r="H12" s="21"/>
      <c r="I12" s="21">
        <v>16.649999999999999</v>
      </c>
      <c r="J12" s="21">
        <v>0.11799999999999999</v>
      </c>
      <c r="K12" s="21">
        <v>15</v>
      </c>
      <c r="L12" s="22">
        <f t="shared" si="0"/>
        <v>0.8</v>
      </c>
      <c r="M12" s="22">
        <f t="shared" si="1"/>
        <v>7.8666666666666659E-3</v>
      </c>
      <c r="N12" s="21">
        <v>15500</v>
      </c>
      <c r="O12" s="23">
        <f t="shared" si="2"/>
        <v>1623.1562043547265</v>
      </c>
      <c r="P12" s="21">
        <v>0.5</v>
      </c>
      <c r="Q12" s="23">
        <f t="shared" si="3"/>
        <v>11.6</v>
      </c>
      <c r="R12" s="24">
        <f t="shared" si="4"/>
        <v>7.1465703478683328E-3</v>
      </c>
      <c r="U12" s="21">
        <v>3.4</v>
      </c>
      <c r="V12" s="21">
        <v>96</v>
      </c>
      <c r="W12" s="21">
        <v>1.83</v>
      </c>
      <c r="X12" s="21">
        <v>1.1299999999999999</v>
      </c>
      <c r="Y12" s="43">
        <f t="shared" si="5"/>
        <v>9.8856576479999981E-6</v>
      </c>
      <c r="AA12" s="26" t="s">
        <v>299</v>
      </c>
    </row>
    <row r="13" spans="2:27">
      <c r="B13" t="s">
        <v>300</v>
      </c>
      <c r="C13" t="s">
        <v>301</v>
      </c>
      <c r="F13">
        <v>12</v>
      </c>
      <c r="G13" s="21"/>
      <c r="H13" s="21"/>
      <c r="I13" s="21">
        <v>39.479999999999997</v>
      </c>
      <c r="J13" s="21">
        <v>0.27900000000000003</v>
      </c>
      <c r="K13" s="21">
        <v>42</v>
      </c>
      <c r="L13" s="22">
        <f t="shared" si="0"/>
        <v>0.2857142857142857</v>
      </c>
      <c r="M13" s="22">
        <f t="shared" si="1"/>
        <v>6.6428571428571431E-3</v>
      </c>
      <c r="N13" s="21">
        <v>16800</v>
      </c>
      <c r="O13" s="23">
        <f t="shared" si="2"/>
        <v>1759.2918860102841</v>
      </c>
      <c r="P13" s="21">
        <v>1</v>
      </c>
      <c r="Q13" s="23">
        <f t="shared" si="3"/>
        <v>11.714285714285714</v>
      </c>
      <c r="R13" s="24">
        <f t="shared" si="4"/>
        <v>6.658523129354805E-3</v>
      </c>
      <c r="U13" s="21">
        <v>5.4</v>
      </c>
      <c r="V13" s="21">
        <v>153</v>
      </c>
      <c r="W13" s="21">
        <v>1.97</v>
      </c>
      <c r="X13" s="21">
        <v>1.41</v>
      </c>
      <c r="Y13" s="43">
        <f t="shared" si="5"/>
        <v>2.4530539648499997E-5</v>
      </c>
      <c r="AA13" s="26" t="s">
        <v>302</v>
      </c>
    </row>
    <row r="14" spans="2:27">
      <c r="B14" t="s">
        <v>303</v>
      </c>
      <c r="C14" t="s">
        <v>304</v>
      </c>
      <c r="F14">
        <v>12</v>
      </c>
      <c r="G14" s="21"/>
      <c r="H14" s="21"/>
      <c r="I14" s="21">
        <v>23.61</v>
      </c>
      <c r="J14" s="21">
        <v>0.16700000000000001</v>
      </c>
      <c r="K14" s="21">
        <v>21</v>
      </c>
      <c r="L14" s="22">
        <f t="shared" si="0"/>
        <v>0.5714285714285714</v>
      </c>
      <c r="M14" s="22">
        <f t="shared" si="1"/>
        <v>7.9523809523809521E-3</v>
      </c>
      <c r="N14" s="21">
        <v>16800</v>
      </c>
      <c r="O14" s="23">
        <f t="shared" si="2"/>
        <v>1759.2918860102841</v>
      </c>
      <c r="P14" s="21">
        <v>0.9</v>
      </c>
      <c r="Q14" s="23">
        <f t="shared" si="3"/>
        <v>11.485714285714286</v>
      </c>
      <c r="R14" s="24">
        <f t="shared" si="4"/>
        <v>6.5286007268308089E-3</v>
      </c>
      <c r="U14" s="21">
        <v>6.2</v>
      </c>
      <c r="V14" s="21">
        <v>176</v>
      </c>
      <c r="W14" s="21">
        <v>1.99</v>
      </c>
      <c r="X14" s="21">
        <v>1.5</v>
      </c>
      <c r="Y14" s="43">
        <f t="shared" si="5"/>
        <v>3.1935420000000001E-5</v>
      </c>
      <c r="AA14" s="26" t="s">
        <v>305</v>
      </c>
    </row>
    <row r="15" spans="2:27">
      <c r="B15" t="s">
        <v>306</v>
      </c>
      <c r="C15" t="s">
        <v>307</v>
      </c>
      <c r="F15">
        <v>12</v>
      </c>
      <c r="G15" s="21"/>
      <c r="H15" s="21"/>
      <c r="I15" s="21">
        <v>68.849999999999994</v>
      </c>
      <c r="J15" s="21">
        <v>0.48599999999999999</v>
      </c>
      <c r="K15" s="21">
        <v>85</v>
      </c>
      <c r="L15" s="22">
        <f t="shared" si="0"/>
        <v>0.14117647058823529</v>
      </c>
      <c r="M15" s="22">
        <f t="shared" si="1"/>
        <v>5.7176470588235296E-3</v>
      </c>
      <c r="N15" s="21">
        <v>19300</v>
      </c>
      <c r="O15" s="23">
        <f t="shared" si="2"/>
        <v>2021.0912738094335</v>
      </c>
      <c r="P15" s="21">
        <v>1.4</v>
      </c>
      <c r="Q15" s="23">
        <f t="shared" si="3"/>
        <v>11.802352941176471</v>
      </c>
      <c r="R15" s="24">
        <f t="shared" si="4"/>
        <v>5.839594230166026E-3</v>
      </c>
      <c r="U15" s="21">
        <v>7.7</v>
      </c>
      <c r="V15" s="21">
        <v>218</v>
      </c>
      <c r="W15" s="21">
        <v>2.2400000000000002</v>
      </c>
      <c r="X15" s="21">
        <v>1.52</v>
      </c>
      <c r="Y15" s="43">
        <f t="shared" si="5"/>
        <v>4.0618241344000004E-5</v>
      </c>
      <c r="AA15" s="26" t="s">
        <v>308</v>
      </c>
    </row>
    <row r="16" spans="2:27">
      <c r="B16" t="s">
        <v>309</v>
      </c>
      <c r="C16" t="s">
        <v>310</v>
      </c>
      <c r="F16">
        <v>12</v>
      </c>
      <c r="G16" s="21"/>
      <c r="H16" s="21"/>
      <c r="I16" s="21">
        <v>68.849999999999994</v>
      </c>
      <c r="J16" s="21">
        <v>0.48599999999999999</v>
      </c>
      <c r="K16" s="21">
        <v>85</v>
      </c>
      <c r="L16" s="22">
        <f t="shared" si="0"/>
        <v>0.14117647058823529</v>
      </c>
      <c r="M16" s="22">
        <f t="shared" si="1"/>
        <v>5.7176470588235296E-3</v>
      </c>
      <c r="N16" s="21">
        <v>19300</v>
      </c>
      <c r="O16" s="23">
        <f t="shared" si="2"/>
        <v>2021.0912738094335</v>
      </c>
      <c r="P16" s="21">
        <v>1.4</v>
      </c>
      <c r="Q16" s="23">
        <f t="shared" si="3"/>
        <v>11.802352941176471</v>
      </c>
      <c r="R16" s="24">
        <f t="shared" si="4"/>
        <v>5.839594230166026E-3</v>
      </c>
      <c r="U16" s="21">
        <v>7.7</v>
      </c>
      <c r="V16" s="21">
        <v>218</v>
      </c>
      <c r="W16" s="21">
        <v>2.2400000000000002</v>
      </c>
      <c r="X16" s="21">
        <v>1.52</v>
      </c>
      <c r="Y16" s="43">
        <f t="shared" si="5"/>
        <v>4.0618241344000004E-5</v>
      </c>
      <c r="AA16" s="26" t="s">
        <v>311</v>
      </c>
    </row>
    <row r="17" spans="2:27">
      <c r="B17" t="s">
        <v>312</v>
      </c>
      <c r="C17" t="s">
        <v>313</v>
      </c>
      <c r="F17">
        <v>12</v>
      </c>
      <c r="G17" s="21"/>
      <c r="H17" s="21"/>
      <c r="I17" s="21">
        <v>61.1</v>
      </c>
      <c r="J17" s="21">
        <v>0.43099999999999999</v>
      </c>
      <c r="K17" s="21">
        <v>20</v>
      </c>
      <c r="L17" s="22">
        <f t="shared" si="0"/>
        <v>0.6</v>
      </c>
      <c r="M17" s="22">
        <f t="shared" si="1"/>
        <v>2.155E-2</v>
      </c>
      <c r="N17" s="21">
        <v>7300</v>
      </c>
      <c r="O17" s="23">
        <f t="shared" si="2"/>
        <v>764.45421237351627</v>
      </c>
      <c r="P17" s="21">
        <v>1.1000000000000001</v>
      </c>
      <c r="Q17" s="23">
        <f t="shared" si="3"/>
        <v>11.34</v>
      </c>
      <c r="R17" s="24">
        <f t="shared" si="4"/>
        <v>1.4834112778044603E-2</v>
      </c>
      <c r="U17" s="21">
        <v>12.4</v>
      </c>
      <c r="V17" s="21">
        <v>352</v>
      </c>
      <c r="W17" s="21">
        <v>2.62</v>
      </c>
      <c r="X17" s="21">
        <v>1.85</v>
      </c>
      <c r="Y17" s="43">
        <f t="shared" si="5"/>
        <v>9.715464440000002E-5</v>
      </c>
      <c r="AA17" s="26" t="s">
        <v>314</v>
      </c>
    </row>
    <row r="18" spans="2:27">
      <c r="B18" t="s">
        <v>315</v>
      </c>
      <c r="C18" t="s">
        <v>316</v>
      </c>
      <c r="F18">
        <v>18</v>
      </c>
      <c r="G18" s="21"/>
      <c r="H18" s="21"/>
      <c r="I18" s="21">
        <v>166.4</v>
      </c>
      <c r="J18" s="21">
        <v>1.175</v>
      </c>
      <c r="K18" s="21">
        <v>130</v>
      </c>
      <c r="L18" s="22">
        <f t="shared" si="0"/>
        <v>0.13846153846153847</v>
      </c>
      <c r="M18" s="22">
        <f t="shared" si="1"/>
        <v>9.0384615384615386E-3</v>
      </c>
      <c r="N18" s="21">
        <v>19500</v>
      </c>
      <c r="O18" s="23">
        <f t="shared" si="2"/>
        <v>2042.0352248333654</v>
      </c>
      <c r="P18" s="21">
        <v>2.7</v>
      </c>
      <c r="Q18" s="23">
        <f t="shared" si="3"/>
        <v>17.626153846153848</v>
      </c>
      <c r="R18" s="24">
        <f t="shared" si="4"/>
        <v>8.6316600378880254E-3</v>
      </c>
      <c r="U18" s="21">
        <v>11.9</v>
      </c>
      <c r="V18" s="21">
        <v>337</v>
      </c>
      <c r="W18" s="21">
        <v>2.81</v>
      </c>
      <c r="X18" s="21">
        <v>1.85</v>
      </c>
      <c r="Y18" s="43">
        <f t="shared" si="5"/>
        <v>9.3014531712500026E-5</v>
      </c>
      <c r="AA18" s="26" t="s">
        <v>317</v>
      </c>
    </row>
    <row r="19" spans="2:27">
      <c r="B19" t="s">
        <v>318</v>
      </c>
      <c r="C19" t="s">
        <v>319</v>
      </c>
      <c r="F19">
        <v>12</v>
      </c>
      <c r="G19" s="21"/>
      <c r="H19" s="21"/>
      <c r="I19" s="21">
        <v>343.27</v>
      </c>
      <c r="J19" s="21">
        <v>2.42</v>
      </c>
      <c r="K19" s="21">
        <v>133</v>
      </c>
      <c r="L19" s="22">
        <f t="shared" si="0"/>
        <v>9.0225563909774431E-2</v>
      </c>
      <c r="M19" s="22">
        <f t="shared" si="1"/>
        <v>1.8195488721804511E-2</v>
      </c>
      <c r="N19" s="21">
        <v>5310</v>
      </c>
      <c r="O19" s="23">
        <f t="shared" si="2"/>
        <v>556.06189968539331</v>
      </c>
      <c r="P19" s="21">
        <v>2.7</v>
      </c>
      <c r="Q19" s="23">
        <f t="shared" si="3"/>
        <v>11.756390977443608</v>
      </c>
      <c r="R19" s="24">
        <f t="shared" si="4"/>
        <v>2.1142234316170731E-2</v>
      </c>
      <c r="T19" s="21">
        <v>2.82</v>
      </c>
      <c r="U19" s="25">
        <f>$U$5*T19</f>
        <v>45.12</v>
      </c>
      <c r="V19" s="25">
        <f>$V$5*U19</f>
        <v>1279.1304834</v>
      </c>
      <c r="W19" s="21">
        <v>4.34</v>
      </c>
      <c r="X19" s="21">
        <v>2.5</v>
      </c>
      <c r="Y19" s="43">
        <f t="shared" si="5"/>
        <v>6.4472173646120637E-4</v>
      </c>
      <c r="AA19" s="26" t="s">
        <v>320</v>
      </c>
    </row>
    <row r="20" spans="2:27">
      <c r="B20" t="s">
        <v>321</v>
      </c>
      <c r="C20" t="s">
        <v>322</v>
      </c>
      <c r="F20">
        <v>12</v>
      </c>
      <c r="G20" s="21"/>
      <c r="H20" s="21"/>
      <c r="I20" s="21">
        <v>18.399999999999999</v>
      </c>
      <c r="J20" s="25">
        <f>$J$5*I20</f>
        <v>0.12993255679999999</v>
      </c>
      <c r="K20" s="21">
        <v>7</v>
      </c>
      <c r="L20" s="22">
        <f t="shared" si="0"/>
        <v>1.7142857142857142</v>
      </c>
      <c r="M20" s="22">
        <f t="shared" si="1"/>
        <v>1.8561793828571427E-2</v>
      </c>
      <c r="N20" s="21">
        <v>5300</v>
      </c>
      <c r="O20" s="23">
        <f t="shared" si="2"/>
        <v>555.0147021341968</v>
      </c>
      <c r="P20" s="21">
        <v>1</v>
      </c>
      <c r="Q20" s="23">
        <f t="shared" si="3"/>
        <v>10.285714285714286</v>
      </c>
      <c r="R20" s="24">
        <f t="shared" si="4"/>
        <v>1.8532327605309647E-2</v>
      </c>
      <c r="Y20" s="43">
        <f t="shared" si="5"/>
        <v>0</v>
      </c>
      <c r="AA20" s="26" t="s">
        <v>323</v>
      </c>
    </row>
    <row r="21" spans="2:27">
      <c r="B21" t="s">
        <v>324</v>
      </c>
      <c r="C21" s="27" t="s">
        <v>325</v>
      </c>
      <c r="F21">
        <v>12</v>
      </c>
      <c r="G21" s="21"/>
      <c r="H21" s="21">
        <v>12.4</v>
      </c>
      <c r="I21" s="25">
        <f>$I$5*H21</f>
        <v>198.4</v>
      </c>
      <c r="J21" s="21">
        <v>1.4</v>
      </c>
      <c r="K21" s="21">
        <v>86</v>
      </c>
      <c r="L21" s="22">
        <f t="shared" si="0"/>
        <v>0.13953488372093023</v>
      </c>
      <c r="M21" s="22">
        <f t="shared" si="1"/>
        <v>1.627906976744186E-2</v>
      </c>
      <c r="N21" s="21">
        <v>6200</v>
      </c>
      <c r="O21" s="23">
        <f t="shared" si="2"/>
        <v>649.2624817418905</v>
      </c>
      <c r="P21" s="21">
        <v>1.5</v>
      </c>
      <c r="Q21" s="23">
        <f t="shared" si="3"/>
        <v>11.790697674418604</v>
      </c>
      <c r="R21" s="24">
        <f t="shared" si="4"/>
        <v>1.8160140168250027E-2</v>
      </c>
      <c r="T21" s="21">
        <v>2.16</v>
      </c>
      <c r="U21" s="25">
        <f>$U$5*T21</f>
        <v>34.56</v>
      </c>
      <c r="V21" s="21">
        <v>979</v>
      </c>
      <c r="W21" s="21">
        <v>3.36</v>
      </c>
      <c r="X21" s="21">
        <v>2.5</v>
      </c>
      <c r="Y21" s="43">
        <f t="shared" si="5"/>
        <v>4.9344659375000004E-4</v>
      </c>
      <c r="AA21" s="26" t="s">
        <v>326</v>
      </c>
    </row>
    <row r="22" spans="2:27">
      <c r="B22" t="s">
        <v>327</v>
      </c>
      <c r="C22" t="s">
        <v>328</v>
      </c>
      <c r="F22">
        <v>12</v>
      </c>
      <c r="H22" s="21">
        <v>100</v>
      </c>
      <c r="I22" s="25">
        <f>$I$5*H22</f>
        <v>1600</v>
      </c>
      <c r="J22" s="25">
        <f>$J$5*I22</f>
        <v>11.2984832</v>
      </c>
      <c r="K22" s="21">
        <v>24</v>
      </c>
      <c r="L22" s="22">
        <f t="shared" si="0"/>
        <v>0.5</v>
      </c>
      <c r="M22" s="22">
        <f t="shared" si="1"/>
        <v>0.47077013333333334</v>
      </c>
      <c r="N22" s="21">
        <v>100</v>
      </c>
      <c r="O22" s="23">
        <f t="shared" si="2"/>
        <v>10.471975511965976</v>
      </c>
      <c r="P22" s="21">
        <v>5</v>
      </c>
      <c r="Q22" s="23">
        <f t="shared" si="3"/>
        <v>9.5</v>
      </c>
      <c r="R22" s="24">
        <f t="shared" si="4"/>
        <v>0.90718317562380357</v>
      </c>
      <c r="T22" s="21">
        <v>1.1100000000000001</v>
      </c>
      <c r="U22" s="25">
        <f>$U$5*T22</f>
        <v>17.760000000000002</v>
      </c>
      <c r="V22" s="25">
        <f>$V$5*U22</f>
        <v>503.48753070000004</v>
      </c>
      <c r="Y22" s="43">
        <f t="shared" si="5"/>
        <v>0</v>
      </c>
      <c r="Z22" t="s">
        <v>329</v>
      </c>
      <c r="AA22" s="26" t="s">
        <v>330</v>
      </c>
    </row>
    <row r="23" spans="2:27">
      <c r="B23" t="s">
        <v>331</v>
      </c>
      <c r="C23" s="27" t="s">
        <v>332</v>
      </c>
      <c r="F23">
        <v>12</v>
      </c>
      <c r="G23" s="21"/>
      <c r="H23" s="21"/>
      <c r="I23" s="21">
        <v>1501.1</v>
      </c>
      <c r="J23" s="25">
        <f>$J$5*I23</f>
        <v>10.600095707199999</v>
      </c>
      <c r="K23" s="21">
        <v>18.600000000000001</v>
      </c>
      <c r="L23" s="22">
        <f t="shared" si="0"/>
        <v>0.64516129032258063</v>
      </c>
      <c r="M23" s="22">
        <f t="shared" si="1"/>
        <v>0.56989761866666655</v>
      </c>
      <c r="N23" s="21">
        <v>84</v>
      </c>
      <c r="O23" s="23">
        <f t="shared" si="2"/>
        <v>8.7964594300514207</v>
      </c>
      <c r="P23" s="21">
        <v>1.8</v>
      </c>
      <c r="Q23" s="23">
        <f t="shared" si="3"/>
        <v>10.838709677419354</v>
      </c>
      <c r="R23" s="24">
        <f t="shared" si="4"/>
        <v>1.232167301356609</v>
      </c>
      <c r="X23" s="21"/>
      <c r="Y23" s="43">
        <f t="shared" si="5"/>
        <v>0</v>
      </c>
      <c r="AA23" s="26" t="s">
        <v>323</v>
      </c>
    </row>
    <row r="24" spans="2:27">
      <c r="B24" t="s">
        <v>333</v>
      </c>
      <c r="C24" t="s">
        <v>334</v>
      </c>
      <c r="F24">
        <v>12</v>
      </c>
      <c r="G24" s="21"/>
      <c r="H24" s="21"/>
      <c r="I24" s="21">
        <v>1501.1</v>
      </c>
      <c r="J24" s="25">
        <f>$J$5*I24</f>
        <v>10.600095707199999</v>
      </c>
      <c r="K24" s="21">
        <v>21</v>
      </c>
      <c r="L24" s="22">
        <f t="shared" si="0"/>
        <v>0.5714285714285714</v>
      </c>
      <c r="M24" s="22">
        <f t="shared" si="1"/>
        <v>0.50476646224761901</v>
      </c>
      <c r="N24" s="21">
        <v>84</v>
      </c>
      <c r="O24" s="23">
        <f t="shared" si="2"/>
        <v>8.7964594300514207</v>
      </c>
      <c r="P24" s="21">
        <v>1.8</v>
      </c>
      <c r="Q24" s="23">
        <f t="shared" si="3"/>
        <v>10.971428571428572</v>
      </c>
      <c r="R24" s="24">
        <f t="shared" si="4"/>
        <v>1.2472550642303635</v>
      </c>
      <c r="Y24" s="43">
        <f t="shared" si="5"/>
        <v>0</v>
      </c>
      <c r="AA24" s="26" t="s">
        <v>323</v>
      </c>
    </row>
  </sheetData>
  <hyperlinks>
    <hyperlink ref="AA18" r:id="rId1"/>
    <hyperlink ref="AA17" r:id="rId2"/>
    <hyperlink ref="AA16" r:id="rId3"/>
    <hyperlink ref="AA15" r:id="rId4"/>
    <hyperlink ref="AA14" r:id="rId5"/>
    <hyperlink ref="AA13" r:id="rId6"/>
    <hyperlink ref="AA12" r:id="rId7"/>
    <hyperlink ref="AA11" r:id="rId8"/>
    <hyperlink ref="AA7" r:id="rId9"/>
    <hyperlink ref="AA22" r:id="rId10"/>
    <hyperlink ref="AA9" r:id="rId11"/>
    <hyperlink ref="AA8" r:id="rId12"/>
    <hyperlink ref="AA20" r:id="rId13"/>
    <hyperlink ref="AA23" r:id="rId14"/>
    <hyperlink ref="AA24" r:id="rId15"/>
    <hyperlink ref="AA21" r:id="rId16"/>
    <hyperlink ref="AA10" r:id="rId17"/>
    <hyperlink ref="AA19" r:id="rId18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1"/>
  <sheetViews>
    <sheetView workbookViewId="0">
      <selection activeCell="I13" sqref="I13"/>
    </sheetView>
  </sheetViews>
  <sheetFormatPr defaultRowHeight="14.4"/>
  <cols>
    <col min="2" max="2" width="15.5546875" customWidth="1"/>
    <col min="3" max="3" width="11.44140625" customWidth="1"/>
    <col min="4" max="4" width="3.109375" customWidth="1"/>
    <col min="5" max="5" width="12.88671875" customWidth="1"/>
    <col min="6" max="6" width="15" customWidth="1"/>
    <col min="7" max="7" width="12.33203125" bestFit="1" customWidth="1"/>
    <col min="9" max="9" width="10.109375" customWidth="1"/>
    <col min="10" max="10" width="9.44140625" customWidth="1"/>
    <col min="11" max="11" width="15.6640625" bestFit="1" customWidth="1"/>
    <col min="12" max="12" width="17.6640625" bestFit="1" customWidth="1"/>
    <col min="13" max="13" width="20.33203125" bestFit="1" customWidth="1"/>
    <col min="14" max="14" width="17.33203125" bestFit="1" customWidth="1"/>
    <col min="15" max="16" width="17.33203125" customWidth="1"/>
  </cols>
  <sheetData>
    <row r="1" spans="2:27" s="15" customFormat="1" ht="28.8">
      <c r="B1" s="15" t="s">
        <v>173</v>
      </c>
      <c r="C1" s="15" t="s">
        <v>174</v>
      </c>
      <c r="E1" s="15" t="s">
        <v>175</v>
      </c>
      <c r="F1" s="15" t="s">
        <v>176</v>
      </c>
      <c r="G1" s="16" t="s">
        <v>177</v>
      </c>
      <c r="K1" s="16" t="s">
        <v>178</v>
      </c>
    </row>
    <row r="2" spans="2:27" s="15" customFormat="1">
      <c r="G2" s="16" t="s">
        <v>179</v>
      </c>
      <c r="K2" s="16" t="s">
        <v>180</v>
      </c>
      <c r="L2" s="16" t="s">
        <v>181</v>
      </c>
      <c r="M2" s="16" t="s">
        <v>182</v>
      </c>
      <c r="N2" s="16" t="s">
        <v>183</v>
      </c>
      <c r="O2" s="16"/>
      <c r="P2" s="16"/>
    </row>
    <row r="3" spans="2:27" s="15" customFormat="1">
      <c r="G3" s="17" t="s">
        <v>184</v>
      </c>
      <c r="K3" s="16"/>
      <c r="L3" s="16"/>
      <c r="M3" s="16"/>
      <c r="N3" s="16"/>
      <c r="O3" s="16"/>
      <c r="P3" s="16"/>
    </row>
    <row r="4" spans="2:27"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</row>
    <row r="5" spans="2:27">
      <c r="B5" t="s">
        <v>185</v>
      </c>
      <c r="C5">
        <v>10.118</v>
      </c>
      <c r="D5" t="s">
        <v>186</v>
      </c>
      <c r="G5">
        <f>VLOOKUP(K5,GearData!$B$32:$I$33,8)+(1/Z5)^2*VLOOKUP(N5,GearData!$B$6:$I$13,8)</f>
        <v>8.9111611282158299E-6</v>
      </c>
      <c r="K5" s="44" t="s">
        <v>187</v>
      </c>
      <c r="N5" t="s">
        <v>188</v>
      </c>
      <c r="P5" s="1"/>
      <c r="Q5" s="1">
        <f>VLOOKUP(K5,GearData!$B$32:$I$33,2)</f>
        <v>12</v>
      </c>
      <c r="R5" s="1"/>
      <c r="S5" s="1"/>
      <c r="T5" s="1">
        <f>VLOOKUP(N5,GearData!B4:I13,2)</f>
        <v>56</v>
      </c>
      <c r="U5" s="1"/>
      <c r="V5" s="1"/>
      <c r="W5" s="1"/>
      <c r="X5" s="1">
        <f>T5/Q5</f>
        <v>4.666666666666667</v>
      </c>
      <c r="Y5" s="1"/>
      <c r="Z5" s="1">
        <f>X5</f>
        <v>4.666666666666667</v>
      </c>
      <c r="AA5" s="1"/>
    </row>
    <row r="6" spans="2:27">
      <c r="B6" t="s">
        <v>189</v>
      </c>
      <c r="C6">
        <v>1</v>
      </c>
      <c r="D6" t="s">
        <v>186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2:27">
      <c r="B7" t="s">
        <v>190</v>
      </c>
      <c r="C7">
        <v>6</v>
      </c>
      <c r="D7" t="s">
        <v>186</v>
      </c>
      <c r="G7">
        <f>VLOOKUP(K7,GearData!$B$32:$I$33,8)+(1/W7)*(VLOOKUP(L7,GearData!$B$17:$I$25,8)+VLOOKUP(M7,GearData!$B$17:$I$25,8))+(1/(W7*X7))*(VLOOKUP(N7,GearData!$B$17:$I$25,8)+VLOOKUP(O7,GearData!$B$28:$I$29,8))+(1/Z7)*VLOOKUP(P7,GearData!$B$4:$I$13,8)</f>
        <v>3.341574470100093E-5</v>
      </c>
      <c r="K7" s="44" t="s">
        <v>187</v>
      </c>
      <c r="L7" s="44" t="s">
        <v>213</v>
      </c>
      <c r="M7" s="44" t="s">
        <v>243</v>
      </c>
      <c r="N7" s="44" t="s">
        <v>242</v>
      </c>
      <c r="O7" s="44" t="s">
        <v>247</v>
      </c>
      <c r="P7" s="44" t="s">
        <v>209</v>
      </c>
      <c r="Q7" s="1">
        <f>VLOOKUP(K7,GearData!$B$32:$I$33,2)</f>
        <v>12</v>
      </c>
      <c r="R7" s="1">
        <f>VLOOKUP(L7,GearData!$B$4:$I$13,2)</f>
        <v>40</v>
      </c>
      <c r="S7" s="1">
        <f>VLOOKUP(M7,GearData!$B$17:$I$25,2)</f>
        <v>35</v>
      </c>
      <c r="T7" s="1">
        <f>VLOOKUP(N7,GearData!$B$17:$I$25,2)</f>
        <v>28</v>
      </c>
      <c r="U7" s="1">
        <f>VLOOKUP(O7,GearData!$B$28:$I$29,2)</f>
        <v>20</v>
      </c>
      <c r="V7" s="1">
        <f>VLOOKUP(P7,GearData!$B$4:$I$13,2)</f>
        <v>45</v>
      </c>
      <c r="W7" s="1">
        <f t="shared" ref="W7:W26" si="0">R7/Q7</f>
        <v>3.3333333333333335</v>
      </c>
      <c r="X7" s="1">
        <f t="shared" ref="X7:X26" si="1">T7/S7</f>
        <v>0.8</v>
      </c>
      <c r="Y7" s="1">
        <f t="shared" ref="Y7:Y14" si="2">V7/U7</f>
        <v>2.25</v>
      </c>
      <c r="Z7" s="1">
        <f t="shared" ref="Z7:Z14" si="3">X7*W7*Y7</f>
        <v>6.0000000000000009</v>
      </c>
      <c r="AA7" s="1"/>
    </row>
    <row r="8" spans="2:27">
      <c r="B8" t="s">
        <v>191</v>
      </c>
      <c r="C8">
        <v>7.5</v>
      </c>
      <c r="D8" t="s">
        <v>186</v>
      </c>
      <c r="G8">
        <f>VLOOKUP(K8,GearData!$B$32:$I$33,8)+(1/W8)*(VLOOKUP(L8,GearData!$B$17:$I$25,8)+VLOOKUP(M8,GearData!$B$17:$I$25,8))+(1/(W8*X8))*(VLOOKUP(N8,GearData!$B$17:$I$25,8)+VLOOKUP(O8,GearData!$B$28:$I$29,8))+(1/Z8)*VLOOKUP(P8,GearData!$B$4:$I$13,8)</f>
        <v>3.2974787612285382E-5</v>
      </c>
      <c r="K8" s="44" t="s">
        <v>187</v>
      </c>
      <c r="L8" s="44" t="s">
        <v>213</v>
      </c>
      <c r="M8" s="44" t="s">
        <v>243</v>
      </c>
      <c r="N8" s="44" t="s">
        <v>242</v>
      </c>
      <c r="O8" s="44" t="s">
        <v>246</v>
      </c>
      <c r="P8" s="44" t="s">
        <v>205</v>
      </c>
      <c r="Q8" s="1">
        <f>VLOOKUP(K8,GearData!$B$32:$I$33,2)</f>
        <v>12</v>
      </c>
      <c r="R8" s="1">
        <f>VLOOKUP(L8,GearData!$B$4:$I$13,2)</f>
        <v>40</v>
      </c>
      <c r="S8" s="1">
        <f>VLOOKUP(M8,GearData!$B$17:$I$25,2)</f>
        <v>35</v>
      </c>
      <c r="T8" s="1">
        <f>VLOOKUP(N8,GearData!$B$17:$I$25,2)</f>
        <v>28</v>
      </c>
      <c r="U8" s="1">
        <f>VLOOKUP(O8,GearData!$B$28:$I$29,2)</f>
        <v>17</v>
      </c>
      <c r="V8" s="1">
        <f>VLOOKUP(P8,GearData!$B$4:$I$13,2)</f>
        <v>48</v>
      </c>
      <c r="W8" s="1">
        <f t="shared" si="0"/>
        <v>3.3333333333333335</v>
      </c>
      <c r="X8" s="1">
        <f t="shared" si="1"/>
        <v>0.8</v>
      </c>
      <c r="Y8" s="1">
        <f t="shared" si="2"/>
        <v>2.8235294117647061</v>
      </c>
      <c r="Z8" s="1">
        <f t="shared" si="3"/>
        <v>7.529411764705884</v>
      </c>
      <c r="AA8" s="1"/>
    </row>
    <row r="9" spans="2:27">
      <c r="B9" t="s">
        <v>192</v>
      </c>
      <c r="C9">
        <v>9.4</v>
      </c>
      <c r="D9" t="s">
        <v>186</v>
      </c>
      <c r="G9">
        <f>VLOOKUP(K9,GearData!$B$32:$I$33,8)+(1/W9)*(VLOOKUP(L9,GearData!$B$17:$I$25,8)+VLOOKUP(M9,GearData!$B$17:$I$25,8))+(1/(W9*X9))*(VLOOKUP(N9,GearData!$B$17:$I$25,8)+VLOOKUP(O9,GearData!$B$28:$I$29,8))+(1/Z9)*VLOOKUP(P9,GearData!$B$4:$I$13,8)</f>
        <v>2.6415273781602624E-5</v>
      </c>
      <c r="K9" s="44" t="s">
        <v>187</v>
      </c>
      <c r="L9" s="44" t="s">
        <v>213</v>
      </c>
      <c r="M9" s="44" t="s">
        <v>242</v>
      </c>
      <c r="N9" s="44" t="s">
        <v>243</v>
      </c>
      <c r="O9" s="44" t="s">
        <v>247</v>
      </c>
      <c r="P9" s="44" t="s">
        <v>209</v>
      </c>
      <c r="Q9" s="1">
        <f>VLOOKUP(K9,GearData!$B$32:$I$33,2)</f>
        <v>12</v>
      </c>
      <c r="R9" s="1">
        <f>VLOOKUP(L9,GearData!$B$4:$I$13,2)</f>
        <v>40</v>
      </c>
      <c r="S9" s="1">
        <f>VLOOKUP(M9,GearData!$B$17:$I$25,2)</f>
        <v>28</v>
      </c>
      <c r="T9" s="1">
        <f>VLOOKUP(N9,GearData!$B$17:$I$25,2)</f>
        <v>35</v>
      </c>
      <c r="U9" s="1">
        <f>VLOOKUP(O9,GearData!$B$28:$I$29,2)</f>
        <v>20</v>
      </c>
      <c r="V9" s="1">
        <f>VLOOKUP(P9,GearData!$B$4:$I$13,2)</f>
        <v>45</v>
      </c>
      <c r="W9" s="1">
        <f t="shared" si="0"/>
        <v>3.3333333333333335</v>
      </c>
      <c r="X9" s="1">
        <f t="shared" si="1"/>
        <v>1.25</v>
      </c>
      <c r="Y9" s="1">
        <f t="shared" si="2"/>
        <v>2.25</v>
      </c>
      <c r="Z9" s="1">
        <f t="shared" si="3"/>
        <v>9.375</v>
      </c>
      <c r="AA9" s="1"/>
    </row>
    <row r="10" spans="2:27">
      <c r="B10" t="s">
        <v>193</v>
      </c>
      <c r="C10">
        <v>11.8</v>
      </c>
      <c r="D10" t="s">
        <v>186</v>
      </c>
      <c r="G10">
        <f>VLOOKUP(K10,GearData!$B$32:$I$33,8)+(1/W10)*(VLOOKUP(L10,GearData!$B$17:$I$25,8)+VLOOKUP(M10,GearData!$B$17:$I$25,8))+(1/(W10*X10))*(VLOOKUP(N10,GearData!$B$17:$I$25,8)+VLOOKUP(O10,GearData!$B$28:$I$29,8))+(1/Z10)*VLOOKUP(P10,GearData!$B$4:$I$13,8)</f>
        <v>2.6133061244824671E-5</v>
      </c>
      <c r="K10" s="44" t="s">
        <v>187</v>
      </c>
      <c r="L10" s="44" t="s">
        <v>213</v>
      </c>
      <c r="M10" s="44" t="s">
        <v>242</v>
      </c>
      <c r="N10" s="44" t="s">
        <v>243</v>
      </c>
      <c r="O10" s="44" t="s">
        <v>246</v>
      </c>
      <c r="P10" s="44" t="s">
        <v>205</v>
      </c>
      <c r="Q10" s="1">
        <f>VLOOKUP(K10,GearData!$B$32:$I$33,2)</f>
        <v>12</v>
      </c>
      <c r="R10" s="1">
        <f>VLOOKUP(L10,GearData!$B$4:$I$13,2)</f>
        <v>40</v>
      </c>
      <c r="S10" s="1">
        <f>VLOOKUP(M10,GearData!$B$17:$I$25,2)</f>
        <v>28</v>
      </c>
      <c r="T10" s="1">
        <f>VLOOKUP(N10,GearData!$B$17:$I$25,2)</f>
        <v>35</v>
      </c>
      <c r="U10" s="1">
        <f>VLOOKUP(O10,GearData!$B$28:$I$29,2)</f>
        <v>17</v>
      </c>
      <c r="V10" s="1">
        <f>VLOOKUP(P10,GearData!$B$4:$I$13,2)</f>
        <v>48</v>
      </c>
      <c r="W10" s="1">
        <f t="shared" si="0"/>
        <v>3.3333333333333335</v>
      </c>
      <c r="X10" s="1">
        <f t="shared" si="1"/>
        <v>1.25</v>
      </c>
      <c r="Y10" s="1">
        <f t="shared" si="2"/>
        <v>2.8235294117647061</v>
      </c>
      <c r="Z10" s="1">
        <f t="shared" si="3"/>
        <v>11.764705882352942</v>
      </c>
      <c r="AA10" s="1"/>
    </row>
    <row r="11" spans="2:27">
      <c r="B11" t="s">
        <v>194</v>
      </c>
      <c r="C11">
        <v>24</v>
      </c>
      <c r="D11" t="s">
        <v>186</v>
      </c>
      <c r="G11">
        <f>VLOOKUP(K11,GearData!$B$32:$I$33,8)+(1/W11)*(VLOOKUP(L11,GearData!$B$17:$I$25,8)+VLOOKUP(M11,GearData!$B$17:$I$25,8))+(1/(W11*X11))*(VLOOKUP(N11,GearData!$B$17:$I$25,8)+VLOOKUP(O11,GearData!$B$28:$I$29,8))+(1/Z11)*VLOOKUP(P11,GearData!$B$4:$I$13,8)</f>
        <v>2.6145105469910787E-5</v>
      </c>
      <c r="K11" s="44" t="s">
        <v>187</v>
      </c>
      <c r="L11" s="44" t="s">
        <v>213</v>
      </c>
      <c r="M11" s="44" t="s">
        <v>335</v>
      </c>
      <c r="N11" s="44" t="s">
        <v>205</v>
      </c>
      <c r="O11" s="44" t="s">
        <v>247</v>
      </c>
      <c r="P11" s="44" t="s">
        <v>209</v>
      </c>
      <c r="Q11" s="1">
        <f>VLOOKUP(K11,GearData!$B$32:$I$33,2)</f>
        <v>12</v>
      </c>
      <c r="R11" s="1">
        <f>VLOOKUP(L11,GearData!$B$4:$I$13,2)</f>
        <v>40</v>
      </c>
      <c r="S11" s="1">
        <f>VLOOKUP(M11,GearData!$B$17:$I$25,2)</f>
        <v>15</v>
      </c>
      <c r="T11" s="1">
        <f>VLOOKUP(N11,GearData!$B$17:$I$25,2)</f>
        <v>48</v>
      </c>
      <c r="U11" s="1">
        <f>VLOOKUP(O11,GearData!$B$28:$I$29,2)</f>
        <v>20</v>
      </c>
      <c r="V11" s="1">
        <f>VLOOKUP(P11,GearData!$B$4:$I$13,2)</f>
        <v>45</v>
      </c>
      <c r="W11" s="1">
        <f t="shared" si="0"/>
        <v>3.3333333333333335</v>
      </c>
      <c r="X11" s="1">
        <f t="shared" si="1"/>
        <v>3.2</v>
      </c>
      <c r="Y11" s="1">
        <f t="shared" si="2"/>
        <v>2.25</v>
      </c>
      <c r="Z11" s="1">
        <f t="shared" si="3"/>
        <v>24.000000000000004</v>
      </c>
      <c r="AA11" s="1"/>
    </row>
    <row r="12" spans="2:27">
      <c r="B12" t="s">
        <v>195</v>
      </c>
      <c r="C12">
        <v>30</v>
      </c>
      <c r="D12" t="s">
        <v>186</v>
      </c>
      <c r="G12">
        <f>VLOOKUP(K12,GearData!$B$32:$I$33,8)+(1/W12)*(VLOOKUP(L12,GearData!$B$17:$I$25,8)+VLOOKUP(M12,GearData!$B$17:$I$25,8))+(1/(W12*X12))*(VLOOKUP(N12,GearData!$B$17:$I$25,8)+VLOOKUP(O12,GearData!$B$28:$I$29,8))+(1/Z12)*VLOOKUP(P12,GearData!$B$4:$I$13,8)</f>
        <v>2.60348661977319E-5</v>
      </c>
      <c r="K12" s="44" t="s">
        <v>187</v>
      </c>
      <c r="L12" s="44" t="s">
        <v>213</v>
      </c>
      <c r="M12" s="44" t="s">
        <v>335</v>
      </c>
      <c r="N12" s="44" t="s">
        <v>205</v>
      </c>
      <c r="O12" s="44" t="s">
        <v>246</v>
      </c>
      <c r="P12" s="44" t="s">
        <v>205</v>
      </c>
      <c r="Q12" s="1">
        <f>VLOOKUP(K12,GearData!$B$32:$I$33,2)</f>
        <v>12</v>
      </c>
      <c r="R12" s="1">
        <f>VLOOKUP(L12,GearData!$B$4:$I$13,2)</f>
        <v>40</v>
      </c>
      <c r="S12" s="1">
        <f>VLOOKUP(M12,GearData!$B$17:$I$25,2)</f>
        <v>15</v>
      </c>
      <c r="T12" s="1">
        <f>VLOOKUP(N12,GearData!$B$17:$I$25,2)</f>
        <v>48</v>
      </c>
      <c r="U12" s="1">
        <f>VLOOKUP(O12,GearData!$B$28:$I$29,2)</f>
        <v>17</v>
      </c>
      <c r="V12" s="1">
        <f>VLOOKUP(P12,GearData!$B$4:$I$13,2)</f>
        <v>48</v>
      </c>
      <c r="W12" s="1">
        <f t="shared" si="0"/>
        <v>3.3333333333333335</v>
      </c>
      <c r="X12" s="1">
        <f t="shared" si="1"/>
        <v>3.2</v>
      </c>
      <c r="Y12" s="1">
        <f t="shared" si="2"/>
        <v>2.8235294117647061</v>
      </c>
      <c r="Z12" s="1">
        <f t="shared" si="3"/>
        <v>30.117647058823536</v>
      </c>
      <c r="AA12" s="1"/>
    </row>
    <row r="13" spans="2:27">
      <c r="B13" t="s">
        <v>196</v>
      </c>
      <c r="C13">
        <v>24</v>
      </c>
      <c r="D13" t="s">
        <v>186</v>
      </c>
      <c r="G13">
        <f>VLOOKUP(K13,GearData!$B$32:$I$33,8)+(1/W13)*(VLOOKUP(L13,GearData!$B$17:$I$25,8)+VLOOKUP(M13,GearData!$B$17:$I$25,8))+(1/(W13*X13))*(VLOOKUP(N13,GearData!$B$17:$I$25,8)+VLOOKUP(O13,GearData!$B$28:$I$29,8))+(1/Z13)*VLOOKUP(P13,GearData!$B$4:$I$13,8)</f>
        <v>2.6145105469910787E-5</v>
      </c>
      <c r="K13" s="44" t="s">
        <v>187</v>
      </c>
      <c r="L13" s="44" t="s">
        <v>213</v>
      </c>
      <c r="M13" s="44" t="s">
        <v>335</v>
      </c>
      <c r="N13" s="44" t="s">
        <v>205</v>
      </c>
      <c r="O13" s="44" t="s">
        <v>247</v>
      </c>
      <c r="P13" s="44" t="s">
        <v>209</v>
      </c>
      <c r="Q13" s="1">
        <f>VLOOKUP(K13,GearData!$B$32:$I$33,2)</f>
        <v>12</v>
      </c>
      <c r="R13" s="1">
        <f>VLOOKUP(L13,GearData!$B$4:$I$13,2)</f>
        <v>40</v>
      </c>
      <c r="S13" s="1">
        <f>VLOOKUP(M13,GearData!$B$17:$I$25,2)</f>
        <v>15</v>
      </c>
      <c r="T13" s="1">
        <f>VLOOKUP(N13,GearData!$B$17:$I$25,2)</f>
        <v>48</v>
      </c>
      <c r="U13" s="1">
        <f>VLOOKUP(O13,GearData!$B$28:$I$29,2)</f>
        <v>20</v>
      </c>
      <c r="V13" s="1">
        <f>VLOOKUP(P13,GearData!$B$4:$I$13,2)</f>
        <v>45</v>
      </c>
      <c r="W13" s="1">
        <f t="shared" si="0"/>
        <v>3.3333333333333335</v>
      </c>
      <c r="X13" s="1">
        <f t="shared" si="1"/>
        <v>3.2</v>
      </c>
      <c r="Y13" s="1">
        <f t="shared" si="2"/>
        <v>2.25</v>
      </c>
      <c r="Z13" s="1">
        <f t="shared" si="3"/>
        <v>24.000000000000004</v>
      </c>
      <c r="AA13" s="1"/>
    </row>
    <row r="14" spans="2:27">
      <c r="B14" t="s">
        <v>197</v>
      </c>
      <c r="C14">
        <v>30</v>
      </c>
      <c r="D14" t="s">
        <v>186</v>
      </c>
      <c r="G14">
        <f>VLOOKUP(K14,GearData!$B$32:$I$33,8)+(1/W14)*(VLOOKUP(L14,GearData!$B$17:$I$25,8)+VLOOKUP(M14,GearData!$B$17:$I$25,8))+(1/(W14*X14))*(VLOOKUP(N14,GearData!$B$17:$I$25,8)+VLOOKUP(O14,GearData!$B$28:$I$29,8))+(1/Z14)*VLOOKUP(P14,GearData!$B$4:$I$13,8)</f>
        <v>2.60348661977319E-5</v>
      </c>
      <c r="K14" s="44" t="s">
        <v>187</v>
      </c>
      <c r="L14" s="44" t="s">
        <v>213</v>
      </c>
      <c r="M14" s="44" t="s">
        <v>335</v>
      </c>
      <c r="N14" s="44" t="s">
        <v>205</v>
      </c>
      <c r="O14" s="44" t="s">
        <v>246</v>
      </c>
      <c r="P14" s="44" t="s">
        <v>205</v>
      </c>
      <c r="Q14" s="1">
        <f>VLOOKUP(K14,GearData!$B$32:$I$33,2)</f>
        <v>12</v>
      </c>
      <c r="R14" s="1">
        <f>VLOOKUP(L14,GearData!$B$4:$I$13,2)</f>
        <v>40</v>
      </c>
      <c r="S14" s="1">
        <f>VLOOKUP(M14,GearData!$B$17:$I$25,2)</f>
        <v>15</v>
      </c>
      <c r="T14" s="1">
        <f>VLOOKUP(N14,GearData!$B$17:$I$25,2)</f>
        <v>48</v>
      </c>
      <c r="U14" s="1">
        <f>VLOOKUP(O14,GearData!$B$28:$I$29,2)</f>
        <v>17</v>
      </c>
      <c r="V14" s="1">
        <f>VLOOKUP(P14,GearData!$B$4:$I$13,2)</f>
        <v>48</v>
      </c>
      <c r="W14" s="1">
        <f t="shared" si="0"/>
        <v>3.3333333333333335</v>
      </c>
      <c r="X14" s="1">
        <f t="shared" si="1"/>
        <v>3.2</v>
      </c>
      <c r="Y14" s="1">
        <f t="shared" si="2"/>
        <v>2.8235294117647061</v>
      </c>
      <c r="Z14" s="1">
        <f t="shared" si="3"/>
        <v>30.117647058823536</v>
      </c>
      <c r="AA14" s="1"/>
    </row>
    <row r="15" spans="2:27">
      <c r="B15" t="s">
        <v>198</v>
      </c>
      <c r="C15">
        <v>12.75</v>
      </c>
      <c r="D15" t="s">
        <v>186</v>
      </c>
      <c r="G15">
        <f>VLOOKUP(K15,GearData!$B$32:$I$33,8)+(1/W15)^2*(VLOOKUP(L15,GearData!$B$17:$I$21,8)+VLOOKUP(M15,GearData!$B$17:$L$21,8))+(1/Z15)^2*VLOOKUP(N15,GearData!$B$6:$I$13,8)</f>
        <v>2.9410530986943481E-6</v>
      </c>
      <c r="K15" s="44" t="s">
        <v>199</v>
      </c>
      <c r="L15" s="44" t="s">
        <v>200</v>
      </c>
      <c r="M15" s="44" t="s">
        <v>201</v>
      </c>
      <c r="N15" s="44" t="s">
        <v>200</v>
      </c>
      <c r="P15" s="1"/>
      <c r="Q15" s="1">
        <f>VLOOKUP(K15,GearData!$B$32:$I$33,2)</f>
        <v>14</v>
      </c>
      <c r="R15" s="1">
        <v>50</v>
      </c>
      <c r="S15" s="1">
        <f>VLOOKUP(M15,GearData!$B$17:$I$21,2)</f>
        <v>14</v>
      </c>
      <c r="T15" s="1">
        <f>VLOOKUP(N15,GearData!$B$6:$I$13,2)</f>
        <v>50</v>
      </c>
      <c r="U15" s="1"/>
      <c r="V15" s="1"/>
      <c r="W15" s="1">
        <f t="shared" si="0"/>
        <v>3.5714285714285716</v>
      </c>
      <c r="X15" s="1">
        <f t="shared" si="1"/>
        <v>3.5714285714285716</v>
      </c>
      <c r="Y15" s="1"/>
      <c r="Z15" s="1">
        <f t="shared" ref="Z15:Z26" si="4">X15*W15</f>
        <v>12.755102040816327</v>
      </c>
      <c r="AA15" s="1"/>
    </row>
    <row r="16" spans="2:27">
      <c r="B16" t="s">
        <v>202</v>
      </c>
      <c r="C16">
        <v>14.88</v>
      </c>
      <c r="D16" t="s">
        <v>186</v>
      </c>
      <c r="G16">
        <f>VLOOKUP(K16,GearData!$B$32:$I$33,8)+(1/W16)^2*(VLOOKUP(L16,GearData!$B$17:$I$21,8)+VLOOKUP(M16,GearData!$B$17:$L$21,8))+(1/Z16)^2*VLOOKUP(N16,GearData!$B$6:$I$13,8)</f>
        <v>1.9243328096680513E-6</v>
      </c>
      <c r="K16" s="44" t="s">
        <v>187</v>
      </c>
      <c r="L16" s="44" t="s">
        <v>200</v>
      </c>
      <c r="M16" s="44" t="s">
        <v>201</v>
      </c>
      <c r="N16" s="44" t="s">
        <v>200</v>
      </c>
      <c r="Q16">
        <f>VLOOKUP(K16,GearData!$B$32:$I$33,2)</f>
        <v>12</v>
      </c>
      <c r="R16">
        <v>50</v>
      </c>
      <c r="S16">
        <f>VLOOKUP(M16,GearData!$B$17:$I$21,2)</f>
        <v>14</v>
      </c>
      <c r="T16">
        <f>VLOOKUP(N16,GearData!$B$6:$I$13,2)</f>
        <v>50</v>
      </c>
      <c r="W16">
        <f t="shared" si="0"/>
        <v>4.166666666666667</v>
      </c>
      <c r="X16">
        <f t="shared" si="1"/>
        <v>3.5714285714285716</v>
      </c>
      <c r="Z16">
        <f t="shared" si="4"/>
        <v>14.880952380952383</v>
      </c>
    </row>
    <row r="17" spans="2:26">
      <c r="B17" t="s">
        <v>203</v>
      </c>
      <c r="C17">
        <v>12.5</v>
      </c>
      <c r="D17" t="s">
        <v>186</v>
      </c>
      <c r="G17">
        <f>VLOOKUP(K17,GearData!$B$32:$I$33,8)+(1/W17)^2*(VLOOKUP(L17,GearData!$B$17:$I$21,8)+VLOOKUP(M17,GearData!$B$17:$L$21,8))+(1/Z17)^2*VLOOKUP(N17,GearData!$B$6:$I$13,8)</f>
        <v>2.0806983704055692E-6</v>
      </c>
      <c r="K17" s="44" t="s">
        <v>187</v>
      </c>
      <c r="L17" s="44" t="s">
        <v>200</v>
      </c>
      <c r="M17" s="44" t="s">
        <v>204</v>
      </c>
      <c r="N17" s="44" t="s">
        <v>205</v>
      </c>
      <c r="Q17">
        <f>VLOOKUP(K17,GearData!$B$32:$I$33,2)</f>
        <v>12</v>
      </c>
      <c r="R17">
        <v>50</v>
      </c>
      <c r="S17">
        <f>VLOOKUP(M17,GearData!$B$17:$I$21,2)</f>
        <v>16</v>
      </c>
      <c r="T17">
        <f>VLOOKUP(N17,GearData!$B$6:$I$13,2)</f>
        <v>48</v>
      </c>
      <c r="W17">
        <f t="shared" si="0"/>
        <v>4.166666666666667</v>
      </c>
      <c r="X17">
        <f t="shared" si="1"/>
        <v>3</v>
      </c>
      <c r="Z17">
        <f t="shared" si="4"/>
        <v>12.5</v>
      </c>
    </row>
    <row r="18" spans="2:26">
      <c r="B18" t="s">
        <v>206</v>
      </c>
      <c r="C18">
        <v>10.71</v>
      </c>
      <c r="D18" t="s">
        <v>186</v>
      </c>
      <c r="G18">
        <f>VLOOKUP(K18,GearData!$B$32:$I$33,8)+(1/W18)^2*(VLOOKUP(L18,GearData!$B$17:$I$21,8)+VLOOKUP(M18,GearData!$B$17:$L$21,8))+(1/Z18)^2*VLOOKUP(N18,GearData!$B$6:$I$13,8)</f>
        <v>3.1538840008093023E-6</v>
      </c>
      <c r="K18" s="44" t="s">
        <v>199</v>
      </c>
      <c r="L18" s="44" t="s">
        <v>200</v>
      </c>
      <c r="M18" s="44" t="s">
        <v>204</v>
      </c>
      <c r="N18" s="44" t="s">
        <v>205</v>
      </c>
      <c r="Q18">
        <f>VLOOKUP(K18,GearData!$B$32:$I$33,2)</f>
        <v>14</v>
      </c>
      <c r="R18">
        <v>50</v>
      </c>
      <c r="S18">
        <f>VLOOKUP(M18,GearData!$B$17:$I$21,2)</f>
        <v>16</v>
      </c>
      <c r="T18">
        <f>VLOOKUP(N18,GearData!$B$6:$I$13,2)</f>
        <v>48</v>
      </c>
      <c r="W18">
        <f t="shared" si="0"/>
        <v>3.5714285714285716</v>
      </c>
      <c r="X18">
        <f t="shared" si="1"/>
        <v>3</v>
      </c>
      <c r="Z18">
        <f t="shared" si="4"/>
        <v>10.714285714285715</v>
      </c>
    </row>
    <row r="19" spans="2:26">
      <c r="B19" t="s">
        <v>207</v>
      </c>
      <c r="C19">
        <v>9.8699999999999992</v>
      </c>
      <c r="D19" t="s">
        <v>186</v>
      </c>
      <c r="G19">
        <f>VLOOKUP(K19,GearData!$B$32:$I$33,8)+(1/W19)^2*(VLOOKUP(L19,GearData!$B$17:$I$21,8)+VLOOKUP(M19,GearData!$B$17:$L$21,8))+(1/Z19)^2*VLOOKUP(N19,GearData!$B$6:$I$13,8)</f>
        <v>2.2792697876123618E-6</v>
      </c>
      <c r="K19" s="44" t="s">
        <v>187</v>
      </c>
      <c r="L19" s="44" t="s">
        <v>200</v>
      </c>
      <c r="M19" s="44" t="s">
        <v>208</v>
      </c>
      <c r="N19" s="44" t="s">
        <v>209</v>
      </c>
      <c r="Q19">
        <f>VLOOKUP(K19,GearData!$B$32:$I$33,2)</f>
        <v>12</v>
      </c>
      <c r="R19">
        <v>50</v>
      </c>
      <c r="S19">
        <f>VLOOKUP(M19,GearData!$B$17:$I$21,2)</f>
        <v>19</v>
      </c>
      <c r="T19">
        <f>VLOOKUP(N19,GearData!$B$6:$I$13,2)</f>
        <v>45</v>
      </c>
      <c r="W19">
        <f t="shared" si="0"/>
        <v>4.166666666666667</v>
      </c>
      <c r="X19">
        <f t="shared" si="1"/>
        <v>2.3684210526315788</v>
      </c>
      <c r="Z19">
        <f t="shared" si="4"/>
        <v>9.8684210526315788</v>
      </c>
    </row>
    <row r="20" spans="2:26">
      <c r="B20" t="s">
        <v>210</v>
      </c>
      <c r="C20">
        <v>8.4499999999999993</v>
      </c>
      <c r="D20" t="s">
        <v>186</v>
      </c>
      <c r="G20">
        <f>VLOOKUP(K20,GearData!$B$32:$I$33,8)+(1/W20)^2*(VLOOKUP(L20,GearData!$B$17:$I$21,8)+VLOOKUP(M20,GearData!$B$17:$L$21,8))+(1/Z20)^2*VLOOKUP(N20,GearData!$B$6:$I$13,8)</f>
        <v>3.4241617631185487E-6</v>
      </c>
      <c r="K20" s="44" t="s">
        <v>199</v>
      </c>
      <c r="L20" s="44" t="s">
        <v>200</v>
      </c>
      <c r="M20" s="44" t="s">
        <v>208</v>
      </c>
      <c r="N20" s="44" t="s">
        <v>209</v>
      </c>
      <c r="Q20">
        <f>VLOOKUP(K20,GearData!$B$32:$I$33,2)</f>
        <v>14</v>
      </c>
      <c r="R20">
        <v>50</v>
      </c>
      <c r="S20">
        <f>VLOOKUP(M20,GearData!$B$17:$I$21,2)</f>
        <v>19</v>
      </c>
      <c r="T20">
        <f>VLOOKUP(N20,GearData!$B$6:$I$13,2)</f>
        <v>45</v>
      </c>
      <c r="W20">
        <f t="shared" si="0"/>
        <v>3.5714285714285716</v>
      </c>
      <c r="X20">
        <f t="shared" si="1"/>
        <v>2.3684210526315788</v>
      </c>
      <c r="Z20">
        <f t="shared" si="4"/>
        <v>8.458646616541353</v>
      </c>
    </row>
    <row r="21" spans="2:26">
      <c r="B21" t="s">
        <v>211</v>
      </c>
      <c r="C21">
        <v>6.94</v>
      </c>
      <c r="D21" t="s">
        <v>186</v>
      </c>
      <c r="G21">
        <f>VLOOKUP(K21,GearData!$B$32:$I$33,8)+(1/W21)^2*(VLOOKUP(L21,GearData!$B$17:$I$21,8)+VLOOKUP(M21,GearData!$B$17:$L$21,8))+(1/Z21)^2*VLOOKUP(N21,GearData!$B$6:$I$13,8)</f>
        <v>2.9035004078076998E-6</v>
      </c>
      <c r="K21" s="44" t="s">
        <v>187</v>
      </c>
      <c r="L21" s="44" t="s">
        <v>200</v>
      </c>
      <c r="M21" s="44" t="s">
        <v>212</v>
      </c>
      <c r="N21" s="44" t="s">
        <v>213</v>
      </c>
      <c r="Q21">
        <f>VLOOKUP(K21,GearData!$B$32:$I$33,2)</f>
        <v>12</v>
      </c>
      <c r="R21">
        <v>50</v>
      </c>
      <c r="S21">
        <f>VLOOKUP(M21,GearData!$B$17:$I$21,2)</f>
        <v>24</v>
      </c>
      <c r="T21">
        <f>VLOOKUP(N21,GearData!$B$6:$I$13,2)</f>
        <v>40</v>
      </c>
      <c r="W21">
        <f t="shared" si="0"/>
        <v>4.166666666666667</v>
      </c>
      <c r="X21">
        <f t="shared" si="1"/>
        <v>1.6666666666666667</v>
      </c>
      <c r="Z21">
        <f t="shared" si="4"/>
        <v>6.9444444444444455</v>
      </c>
    </row>
    <row r="22" spans="2:26">
      <c r="B22" t="s">
        <v>214</v>
      </c>
      <c r="C22">
        <v>5.95</v>
      </c>
      <c r="D22" t="s">
        <v>186</v>
      </c>
      <c r="G22">
        <f>VLOOKUP(K22,GearData!$B$32:$I$33,8)+(1/W22)^2*(VLOOKUP(L22,GearData!$B$17:$I$21,8)+VLOOKUP(M22,GearData!$B$17:$L$21,8))+(1/Z22)^2*VLOOKUP(N22,GearData!$B$6:$I$13,8)</f>
        <v>4.2738089961622031E-6</v>
      </c>
      <c r="K22" s="44" t="s">
        <v>199</v>
      </c>
      <c r="L22" s="44" t="s">
        <v>200</v>
      </c>
      <c r="M22" s="44" t="s">
        <v>212</v>
      </c>
      <c r="N22" s="44" t="s">
        <v>213</v>
      </c>
      <c r="Q22">
        <f>VLOOKUP(K22,GearData!$B$32:$I$33,2)</f>
        <v>14</v>
      </c>
      <c r="R22">
        <v>50</v>
      </c>
      <c r="S22">
        <f>VLOOKUP(M22,GearData!$B$17:$I$21,2)</f>
        <v>24</v>
      </c>
      <c r="T22">
        <f>VLOOKUP(N22,GearData!$B$6:$I$13,2)</f>
        <v>40</v>
      </c>
      <c r="W22">
        <f t="shared" si="0"/>
        <v>3.5714285714285716</v>
      </c>
      <c r="X22">
        <f t="shared" si="1"/>
        <v>1.6666666666666667</v>
      </c>
      <c r="Z22">
        <f t="shared" si="4"/>
        <v>5.9523809523809526</v>
      </c>
    </row>
    <row r="23" spans="2:26">
      <c r="B23" t="s">
        <v>215</v>
      </c>
      <c r="C23">
        <v>10.71</v>
      </c>
      <c r="D23" t="s">
        <v>186</v>
      </c>
      <c r="G23">
        <f>VLOOKUP(K23,GearData!$B$32:$I$33,8)+(1/W23)^2*(VLOOKUP(L23,GearData!$B$17:$I$21,8)+VLOOKUP(M23,GearData!$B$17:$L$21,8))+(1/Z23)^2*VLOOKUP(N23,GearData!$B$6:$I$13,8)</f>
        <v>2.9410530986943481E-6</v>
      </c>
      <c r="K23" s="44" t="s">
        <v>199</v>
      </c>
      <c r="L23" s="44" t="s">
        <v>200</v>
      </c>
      <c r="M23" s="44" t="s">
        <v>201</v>
      </c>
      <c r="N23" s="44" t="s">
        <v>200</v>
      </c>
      <c r="Q23">
        <f>VLOOKUP(K23,GearData!$B$32:$I$33,2)</f>
        <v>14</v>
      </c>
      <c r="R23">
        <v>50</v>
      </c>
      <c r="S23">
        <f>VLOOKUP(M23,GearData!$B$17:$I$21,2)</f>
        <v>14</v>
      </c>
      <c r="T23">
        <f>VLOOKUP(N23,GearData!$B$6:$I$13,2)</f>
        <v>50</v>
      </c>
      <c r="W23">
        <f t="shared" si="0"/>
        <v>3.5714285714285716</v>
      </c>
      <c r="X23">
        <f t="shared" si="1"/>
        <v>3.5714285714285716</v>
      </c>
      <c r="Z23">
        <f t="shared" si="4"/>
        <v>12.755102040816327</v>
      </c>
    </row>
    <row r="24" spans="2:26">
      <c r="B24" t="s">
        <v>216</v>
      </c>
      <c r="C24">
        <v>8.4499999999999993</v>
      </c>
      <c r="D24" t="s">
        <v>186</v>
      </c>
      <c r="G24">
        <f>VLOOKUP(K24,GearData!$B$32:$I$33,8)+(1/W24)^2*(VLOOKUP(L24,GearData!$B$17:$I$21,8)+VLOOKUP(M24,GearData!$B$17:$L$21,8))+(1/Z24)^2*VLOOKUP(N24,GearData!$B$6:$I$13,8)</f>
        <v>3.1538840008093023E-6</v>
      </c>
      <c r="K24" s="44" t="s">
        <v>199</v>
      </c>
      <c r="L24" s="44" t="s">
        <v>200</v>
      </c>
      <c r="M24" s="44" t="s">
        <v>204</v>
      </c>
      <c r="N24" s="44" t="s">
        <v>205</v>
      </c>
      <c r="Q24">
        <f>VLOOKUP(K24,GearData!$B$32:$I$33,2)</f>
        <v>14</v>
      </c>
      <c r="R24">
        <v>50</v>
      </c>
      <c r="S24">
        <f>VLOOKUP(M24,GearData!$B$17:$I$21,2)</f>
        <v>16</v>
      </c>
      <c r="T24">
        <f>VLOOKUP(N24,GearData!$B$6:$I$13,2)</f>
        <v>48</v>
      </c>
      <c r="W24">
        <f t="shared" si="0"/>
        <v>3.5714285714285716</v>
      </c>
      <c r="X24">
        <f t="shared" si="1"/>
        <v>3</v>
      </c>
      <c r="Z24">
        <f t="shared" si="4"/>
        <v>10.714285714285715</v>
      </c>
    </row>
    <row r="25" spans="2:26">
      <c r="B25" t="s">
        <v>217</v>
      </c>
      <c r="C25">
        <v>5.95</v>
      </c>
      <c r="D25" t="s">
        <v>186</v>
      </c>
      <c r="G25">
        <f>VLOOKUP(K25,GearData!$B$32:$I$33,8)+(1/W25)^2*(VLOOKUP(L25,GearData!$B$17:$I$21,8)+VLOOKUP(M25,GearData!$B$17:$L$21,8))+(1/Z25)^2*VLOOKUP(N25,GearData!$B$6:$I$13,8)</f>
        <v>3.4241617631185487E-6</v>
      </c>
      <c r="K25" s="44" t="s">
        <v>199</v>
      </c>
      <c r="L25" s="44" t="s">
        <v>200</v>
      </c>
      <c r="M25" s="44" t="s">
        <v>208</v>
      </c>
      <c r="N25" s="44" t="s">
        <v>209</v>
      </c>
      <c r="Q25">
        <f>VLOOKUP(K25,GearData!$B$32:$I$33,2)</f>
        <v>14</v>
      </c>
      <c r="R25">
        <v>50</v>
      </c>
      <c r="S25">
        <f>VLOOKUP(M25,GearData!$B$17:$I$21,2)</f>
        <v>19</v>
      </c>
      <c r="T25">
        <f>VLOOKUP(N25,GearData!$B$6:$I$13,2)</f>
        <v>45</v>
      </c>
      <c r="W25">
        <f t="shared" si="0"/>
        <v>3.5714285714285716</v>
      </c>
      <c r="X25">
        <f t="shared" si="1"/>
        <v>2.3684210526315788</v>
      </c>
      <c r="Z25">
        <f t="shared" si="4"/>
        <v>8.458646616541353</v>
      </c>
    </row>
    <row r="26" spans="2:26">
      <c r="B26" t="s">
        <v>218</v>
      </c>
      <c r="C26">
        <v>5.95</v>
      </c>
      <c r="D26" t="s">
        <v>186</v>
      </c>
      <c r="G26">
        <f>VLOOKUP(K26,GearData!$B$32:$I$33,8)+(1/W26)^2*(VLOOKUP(L26,GearData!$B$17:$I$21,8)+VLOOKUP(M26,GearData!$B$17:$L$21,8))+(1/Z26)^2*VLOOKUP(N26,GearData!$B$6:$I$13,8)</f>
        <v>4.2738089961622031E-6</v>
      </c>
      <c r="K26" s="44" t="s">
        <v>199</v>
      </c>
      <c r="L26" s="44" t="s">
        <v>200</v>
      </c>
      <c r="M26" s="44" t="s">
        <v>212</v>
      </c>
      <c r="N26" s="44" t="s">
        <v>213</v>
      </c>
      <c r="Q26">
        <f>VLOOKUP(K26,GearData!$B$32:$I$33,2)</f>
        <v>14</v>
      </c>
      <c r="R26">
        <v>50</v>
      </c>
      <c r="S26">
        <f>VLOOKUP(M26,GearData!$B$17:$I$21,2)</f>
        <v>24</v>
      </c>
      <c r="T26">
        <f>VLOOKUP(N26,GearData!$B$6:$I$13,2)</f>
        <v>40</v>
      </c>
      <c r="W26">
        <f t="shared" si="0"/>
        <v>3.5714285714285716</v>
      </c>
      <c r="X26">
        <f t="shared" si="1"/>
        <v>1.6666666666666667</v>
      </c>
      <c r="Z26">
        <f t="shared" si="4"/>
        <v>5.9523809523809526</v>
      </c>
    </row>
    <row r="27" spans="2:26">
      <c r="B27" t="s">
        <v>219</v>
      </c>
      <c r="C27">
        <v>10</v>
      </c>
      <c r="D27" t="s">
        <v>186</v>
      </c>
    </row>
    <row r="28" spans="2:26">
      <c r="B28" t="s">
        <v>221</v>
      </c>
      <c r="C28">
        <v>3</v>
      </c>
      <c r="D28" t="s">
        <v>186</v>
      </c>
      <c r="J28" s="13"/>
    </row>
    <row r="29" spans="2:26">
      <c r="B29" t="s">
        <v>222</v>
      </c>
      <c r="C29">
        <v>4</v>
      </c>
      <c r="D29" t="s">
        <v>186</v>
      </c>
      <c r="J29" s="13"/>
    </row>
    <row r="30" spans="2:26">
      <c r="B30" t="s">
        <v>223</v>
      </c>
      <c r="C30">
        <v>5</v>
      </c>
      <c r="D30" t="s">
        <v>608</v>
      </c>
      <c r="J30" s="13"/>
    </row>
    <row r="31" spans="2:26">
      <c r="B31" t="s">
        <v>611</v>
      </c>
      <c r="C31">
        <v>7</v>
      </c>
      <c r="D31" t="s">
        <v>609</v>
      </c>
      <c r="J31" s="13"/>
    </row>
    <row r="32" spans="2:26">
      <c r="B32" t="s">
        <v>612</v>
      </c>
      <c r="C32">
        <v>9</v>
      </c>
      <c r="D32" t="s">
        <v>610</v>
      </c>
      <c r="J32" s="13"/>
    </row>
    <row r="34" spans="2:7">
      <c r="B34" t="s">
        <v>224</v>
      </c>
      <c r="D34" t="s">
        <v>225</v>
      </c>
    </row>
    <row r="36" spans="2:7">
      <c r="C36">
        <f>1.09*4.75</f>
        <v>5.1775000000000002</v>
      </c>
    </row>
    <row r="37" spans="2:7">
      <c r="C37">
        <v>4.67</v>
      </c>
      <c r="G37" s="18" t="s">
        <v>226</v>
      </c>
    </row>
    <row r="38" spans="2:7">
      <c r="C38">
        <f>26/12</f>
        <v>2.1666666666666665</v>
      </c>
      <c r="G38" s="18" t="s">
        <v>227</v>
      </c>
    </row>
    <row r="39" spans="2:7">
      <c r="G39" s="18" t="s">
        <v>228</v>
      </c>
    </row>
    <row r="40" spans="2:7">
      <c r="C40">
        <f>C37*C38</f>
        <v>10.118333333333332</v>
      </c>
      <c r="G40" s="18" t="s">
        <v>229</v>
      </c>
    </row>
    <row r="41" spans="2:7">
      <c r="G41" s="18" t="s">
        <v>230</v>
      </c>
    </row>
  </sheetData>
  <sortState ref="B5:AA32">
    <sortCondition ref="B5:B32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GearData!$B$32:$B$33</xm:f>
          </x14:formula1>
          <xm:sqref>K5 K7:K26</xm:sqref>
        </x14:dataValidation>
        <x14:dataValidation type="list" allowBlank="1" showInputMessage="1" showErrorMessage="1">
          <x14:formula1>
            <xm:f>GearData!$B$17:$B$21</xm:f>
          </x14:formula1>
          <xm:sqref>M15:M26</xm:sqref>
        </x14:dataValidation>
        <x14:dataValidation type="list" allowBlank="1" showInputMessage="1" showErrorMessage="1">
          <x14:formula1>
            <xm:f>GearData!$B$6:$B$9</xm:f>
          </x14:formula1>
          <xm:sqref>L7:L26 N11:N14 N15:P26</xm:sqref>
        </x14:dataValidation>
        <x14:dataValidation type="list" allowBlank="1" showInputMessage="1" showErrorMessage="1">
          <x14:formula1>
            <xm:f>GearData!$B$28:$B$29</xm:f>
          </x14:formula1>
          <xm:sqref>O7:O14</xm:sqref>
        </x14:dataValidation>
        <x14:dataValidation type="list" allowBlank="1" showInputMessage="1" showErrorMessage="1">
          <x14:formula1>
            <xm:f>GearData!$B$17:$B$25</xm:f>
          </x14:formula1>
          <xm:sqref>N7:N10 M7:M14</xm:sqref>
        </x14:dataValidation>
        <x14:dataValidation type="list" allowBlank="1" showInputMessage="1" showErrorMessage="1">
          <x14:formula1>
            <xm:f>GearData!$B$4:$B$13</xm:f>
          </x14:formula1>
          <xm:sqref>P7:P14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3"/>
  <sheetViews>
    <sheetView topLeftCell="A12" zoomScale="99" zoomScaleNormal="99" workbookViewId="0">
      <selection activeCell="I33" sqref="I33"/>
    </sheetView>
  </sheetViews>
  <sheetFormatPr defaultRowHeight="14.4"/>
  <cols>
    <col min="1" max="1" width="8.88671875" style="7"/>
    <col min="2" max="2" width="20.5546875" style="7" bestFit="1" customWidth="1"/>
    <col min="3" max="3" width="7.109375" style="7" customWidth="1"/>
    <col min="4" max="16384" width="8.88671875" style="7"/>
  </cols>
  <sheetData>
    <row r="1" spans="2:12">
      <c r="D1" s="28" t="s">
        <v>231</v>
      </c>
      <c r="E1" s="28" t="s">
        <v>232</v>
      </c>
      <c r="F1" s="28" t="s">
        <v>14</v>
      </c>
      <c r="G1" s="28" t="s">
        <v>134</v>
      </c>
      <c r="I1" s="28" t="s">
        <v>177</v>
      </c>
    </row>
    <row r="2" spans="2:12">
      <c r="D2" s="28" t="s">
        <v>233</v>
      </c>
      <c r="E2" s="28" t="s">
        <v>233</v>
      </c>
      <c r="F2" s="28" t="s">
        <v>234</v>
      </c>
      <c r="G2" s="28" t="s">
        <v>235</v>
      </c>
      <c r="H2" s="28" t="s">
        <v>236</v>
      </c>
    </row>
    <row r="4" spans="2:12">
      <c r="B4" s="28" t="s">
        <v>241</v>
      </c>
      <c r="C4" s="7">
        <v>28</v>
      </c>
      <c r="D4" s="7">
        <v>1.4</v>
      </c>
      <c r="E4" s="7">
        <v>0.87450000000000006</v>
      </c>
      <c r="F4" s="7">
        <v>0.375</v>
      </c>
      <c r="G4" s="7">
        <v>8.7999999999999995E-2</v>
      </c>
      <c r="H4" s="7">
        <f t="shared" ref="H4" si="0">0.45359237*G4</f>
        <v>3.991612856E-2</v>
      </c>
      <c r="I4" s="19">
        <f>0.5*H4*((0.01*2.54*0.5*D4)^2+(0.01*2.54*0.5*E4)^2)</f>
        <v>8.771069657252388E-6</v>
      </c>
      <c r="K4" s="7">
        <f>C4/(PI()*D4)</f>
        <v>6.366197723675814</v>
      </c>
      <c r="L4" s="7">
        <f>G4/(PI()*((0.5*D4)^2)-((0.5*E4)^2))</f>
        <v>6.5272561561946815E-2</v>
      </c>
    </row>
    <row r="5" spans="2:12">
      <c r="B5" s="28" t="s">
        <v>240</v>
      </c>
      <c r="C5" s="7">
        <v>35</v>
      </c>
      <c r="D5" s="7">
        <v>1.25</v>
      </c>
      <c r="E5" s="7">
        <v>0.87450000000000006</v>
      </c>
      <c r="F5" s="7">
        <v>0.375</v>
      </c>
      <c r="G5" s="7">
        <v>0.16400000000000001</v>
      </c>
      <c r="H5" s="7">
        <f t="shared" ref="H5" si="1">0.45359237*G5</f>
        <v>7.4389148680000003E-2</v>
      </c>
      <c r="I5" s="19">
        <f>0.5*H5*((0.01*2.54*0.5*D5)^2+(0.01*2.54*0.5*E5)^2)</f>
        <v>1.3961436985361893E-5</v>
      </c>
      <c r="K5" s="7">
        <f>C5/(PI()*D5)</f>
        <v>8.91267681314614</v>
      </c>
      <c r="L5" s="7">
        <f>G5/(PI()*((0.5*D5)^2)-((0.5*E5)^2))</f>
        <v>0.1583016063422997</v>
      </c>
    </row>
    <row r="6" spans="2:12">
      <c r="B6" s="28" t="s">
        <v>213</v>
      </c>
      <c r="C6" s="28">
        <v>40</v>
      </c>
      <c r="D6" s="7">
        <v>2</v>
      </c>
      <c r="E6" s="7">
        <v>0.5</v>
      </c>
      <c r="F6" s="7">
        <v>0.4</v>
      </c>
      <c r="G6" s="7">
        <v>0.31</v>
      </c>
      <c r="H6" s="7">
        <f t="shared" ref="H6:H13" si="2">0.45359237*G6</f>
        <v>0.14061363470000002</v>
      </c>
      <c r="I6" s="19">
        <f>0.5*H6*((0.01*2.54*0.5*D6)^2+(0.01*2.54*0.5*E6)^2)</f>
        <v>4.8194092924121387E-5</v>
      </c>
      <c r="K6" s="7">
        <f>C6/(PI()*D6)</f>
        <v>6.366197723675814</v>
      </c>
      <c r="L6" s="7">
        <f>G6/(PI()*((0.5*D6)^2)-((0.5*E6)^2))</f>
        <v>0.1006790099799638</v>
      </c>
    </row>
    <row r="7" spans="2:12">
      <c r="B7" s="28" t="s">
        <v>209</v>
      </c>
      <c r="C7" s="28">
        <v>45</v>
      </c>
      <c r="D7" s="7">
        <v>2.25</v>
      </c>
      <c r="E7" s="7">
        <v>0.5</v>
      </c>
      <c r="F7" s="7">
        <v>0.4</v>
      </c>
      <c r="G7" s="7">
        <v>0.36299999999999999</v>
      </c>
      <c r="H7" s="7">
        <f t="shared" si="2"/>
        <v>0.16465403031</v>
      </c>
      <c r="I7" s="19">
        <f>0.5*H7*((0.01*2.54*0.5*D7)^2+(0.01*2.54*0.5*E7)^2)</f>
        <v>7.0542160207484137E-5</v>
      </c>
      <c r="K7" s="7">
        <f t="shared" ref="K7:K10" si="3">C7/(PI()*D7)</f>
        <v>6.366197723675814</v>
      </c>
      <c r="L7" s="7">
        <f t="shared" ref="L7:L13" si="4">G7/(PI()*((0.5*D7)^2)-((0.5*E7)^2))</f>
        <v>9.2753991678505371E-2</v>
      </c>
    </row>
    <row r="8" spans="2:12">
      <c r="B8" s="28" t="s">
        <v>205</v>
      </c>
      <c r="C8" s="28">
        <v>48</v>
      </c>
      <c r="D8" s="7">
        <v>2.4</v>
      </c>
      <c r="E8" s="7">
        <v>0.5</v>
      </c>
      <c r="F8" s="7">
        <v>0.4</v>
      </c>
      <c r="G8" s="7">
        <v>0.41299999999999998</v>
      </c>
      <c r="H8" s="7">
        <f t="shared" si="2"/>
        <v>0.18733364881</v>
      </c>
      <c r="I8" s="19">
        <f>0.5*H8*((0.01*2.54*0.5*D8)^2+(0.01*2.54*0.5*E8)^2)</f>
        <v>9.0796207870777533E-5</v>
      </c>
      <c r="K8" s="7">
        <f t="shared" si="3"/>
        <v>6.366197723675814</v>
      </c>
      <c r="L8" s="7">
        <f t="shared" si="4"/>
        <v>9.2571974944042346E-2</v>
      </c>
    </row>
    <row r="9" spans="2:12">
      <c r="B9" s="28" t="s">
        <v>200</v>
      </c>
      <c r="C9" s="28">
        <v>50</v>
      </c>
      <c r="D9" s="7">
        <v>2.5</v>
      </c>
      <c r="E9" s="7">
        <v>0.5</v>
      </c>
      <c r="F9" s="7">
        <v>0.4</v>
      </c>
      <c r="G9" s="7">
        <v>0.42499999999999999</v>
      </c>
      <c r="H9" s="7">
        <f t="shared" si="2"/>
        <v>0.19277675725000001</v>
      </c>
      <c r="I9" s="19">
        <f>0.5*H9*((0.01*2.54*0.5*D9)^2+(0.01*2.54*0.5*E9)^2)</f>
        <v>1.0105213032477064E-4</v>
      </c>
      <c r="K9" s="7">
        <f t="shared" si="3"/>
        <v>6.366197723675814</v>
      </c>
      <c r="L9" s="7">
        <f t="shared" si="4"/>
        <v>8.7696880402778329E-2</v>
      </c>
    </row>
    <row r="10" spans="2:12">
      <c r="B10" s="28" t="s">
        <v>188</v>
      </c>
      <c r="C10" s="28">
        <v>56</v>
      </c>
      <c r="D10" s="7">
        <v>2.8</v>
      </c>
      <c r="E10" s="7">
        <v>0.5</v>
      </c>
      <c r="F10" s="7">
        <v>0.4</v>
      </c>
      <c r="G10" s="7">
        <v>0.6</v>
      </c>
      <c r="H10" s="7">
        <f t="shared" si="2"/>
        <v>0.27215542199999998</v>
      </c>
      <c r="I10" s="19">
        <f>0.5*H10*((0.01*2.54*0.5*D10)^2+(0.01*2.54*0.5*E10)^2)</f>
        <v>1.775591097181671E-4</v>
      </c>
      <c r="K10" s="7">
        <f t="shared" si="3"/>
        <v>6.366197723675814</v>
      </c>
      <c r="L10" s="7">
        <f t="shared" si="4"/>
        <v>9.8440996484412097E-2</v>
      </c>
    </row>
    <row r="11" spans="2:12">
      <c r="B11" s="29" t="s">
        <v>237</v>
      </c>
      <c r="C11" s="29">
        <v>64</v>
      </c>
      <c r="D11" s="19">
        <f>C11/(PI()*K11)</f>
        <v>3.2</v>
      </c>
      <c r="E11" s="19">
        <v>0.5</v>
      </c>
      <c r="F11" s="19">
        <v>0.4</v>
      </c>
      <c r="G11" s="19">
        <v>0.8</v>
      </c>
      <c r="H11" s="19">
        <f t="shared" si="2"/>
        <v>0.36287389600000003</v>
      </c>
      <c r="I11" s="19">
        <f>0.5*H11*((0.01*2.54*0.5*D11)^2+(0.01*2.54*0.5*E11)^2)</f>
        <v>3.0697899644723095E-4</v>
      </c>
      <c r="K11" s="7">
        <f>K10</f>
        <v>6.366197723675814</v>
      </c>
      <c r="L11" s="7">
        <f t="shared" si="4"/>
        <v>0.10025091308315037</v>
      </c>
    </row>
    <row r="12" spans="2:12">
      <c r="B12" s="29" t="s">
        <v>238</v>
      </c>
      <c r="C12" s="29">
        <v>72</v>
      </c>
      <c r="D12" s="19">
        <f t="shared" ref="D12:D13" si="5">C12/(PI()*K12)</f>
        <v>3.6</v>
      </c>
      <c r="E12" s="19">
        <v>0.5</v>
      </c>
      <c r="F12" s="19">
        <v>0.4</v>
      </c>
      <c r="G12" s="19">
        <v>1</v>
      </c>
      <c r="H12" s="19">
        <f t="shared" si="2"/>
        <v>0.45359237000000002</v>
      </c>
      <c r="I12" s="19">
        <f>0.5*H12*((0.01*2.54*0.5*D12)^2+(0.01*2.54*0.5*E12)^2)</f>
        <v>4.8322122772496658E-4</v>
      </c>
      <c r="K12" s="7">
        <f t="shared" ref="K12:K13" si="6">K11</f>
        <v>6.366197723675814</v>
      </c>
      <c r="L12" s="7">
        <f t="shared" si="4"/>
        <v>9.8850759120864079E-2</v>
      </c>
    </row>
    <row r="13" spans="2:12">
      <c r="B13" s="29" t="s">
        <v>239</v>
      </c>
      <c r="C13" s="29">
        <v>80</v>
      </c>
      <c r="D13" s="19">
        <f t="shared" si="5"/>
        <v>4</v>
      </c>
      <c r="E13" s="19">
        <v>0.5</v>
      </c>
      <c r="F13" s="19">
        <v>0.4</v>
      </c>
      <c r="G13" s="19">
        <v>1.2</v>
      </c>
      <c r="H13" s="19">
        <f t="shared" si="2"/>
        <v>0.54431084399999996</v>
      </c>
      <c r="I13" s="19">
        <f>0.5*H13*((0.01*2.54*0.5*D13)^2+(0.01*2.54*0.5*E13)^2)</f>
        <v>7.1330915523367506E-4</v>
      </c>
      <c r="K13" s="7">
        <f t="shared" si="6"/>
        <v>6.366197723675814</v>
      </c>
      <c r="L13" s="7">
        <f t="shared" si="4"/>
        <v>9.5970282883601349E-2</v>
      </c>
    </row>
    <row r="14" spans="2:12">
      <c r="B14" s="28"/>
      <c r="C14" s="28"/>
    </row>
    <row r="15" spans="2:12">
      <c r="B15" s="28"/>
      <c r="C15" s="28"/>
    </row>
    <row r="16" spans="2:12">
      <c r="B16" s="28"/>
      <c r="C16" s="28"/>
    </row>
    <row r="17" spans="2:9">
      <c r="B17" s="28" t="s">
        <v>201</v>
      </c>
      <c r="C17" s="28">
        <v>14</v>
      </c>
      <c r="D17" s="7">
        <v>0.7</v>
      </c>
      <c r="E17" s="7">
        <v>0.4</v>
      </c>
      <c r="F17" s="7">
        <v>0.6</v>
      </c>
      <c r="G17" s="7">
        <v>0.1</v>
      </c>
      <c r="H17" s="7">
        <f t="shared" ref="H17:H25" si="7">0.45359237*G17</f>
        <v>4.5359237000000004E-2</v>
      </c>
      <c r="I17" s="19">
        <f>0.5*H17*((0.01*2.54*0.5*D17)^2+(0.01*2.54*0.5*E17)^2)</f>
        <v>2.3776971841122506E-6</v>
      </c>
    </row>
    <row r="18" spans="2:9">
      <c r="B18" s="7" t="s">
        <v>335</v>
      </c>
      <c r="C18" s="7">
        <v>15</v>
      </c>
      <c r="D18" s="7">
        <v>0.75</v>
      </c>
      <c r="E18" s="7">
        <v>0.377</v>
      </c>
      <c r="F18" s="7">
        <v>0.46</v>
      </c>
      <c r="G18" s="7">
        <v>0.1</v>
      </c>
      <c r="H18" s="7">
        <f t="shared" si="7"/>
        <v>4.5359237000000004E-2</v>
      </c>
      <c r="I18" s="19">
        <f>0.5*H18*((0.01*2.54*0.5*D18)^2+(0.01*2.54*0.5*E18)^2)</f>
        <v>2.5775298294520475E-6</v>
      </c>
    </row>
    <row r="19" spans="2:9">
      <c r="B19" s="28" t="s">
        <v>204</v>
      </c>
      <c r="C19" s="28">
        <v>16</v>
      </c>
      <c r="D19" s="7">
        <v>0.8</v>
      </c>
      <c r="E19" s="7">
        <v>0.4</v>
      </c>
      <c r="F19" s="7">
        <v>0.6</v>
      </c>
      <c r="G19" s="7">
        <v>0.1</v>
      </c>
      <c r="H19" s="7">
        <f t="shared" si="7"/>
        <v>4.5359237000000004E-2</v>
      </c>
      <c r="I19" s="19">
        <f>0.5*H19*((0.01*2.54*0.5*D19)^2+(0.01*2.54*0.5*E19)^2)</f>
        <v>2.9263965342920015E-6</v>
      </c>
    </row>
    <row r="20" spans="2:9">
      <c r="B20" s="28" t="s">
        <v>208</v>
      </c>
      <c r="C20" s="28">
        <v>19</v>
      </c>
      <c r="D20" s="7">
        <v>0.95</v>
      </c>
      <c r="E20" s="7">
        <v>0.4</v>
      </c>
      <c r="F20" s="7">
        <v>0.6</v>
      </c>
      <c r="G20" s="7">
        <v>0.1</v>
      </c>
      <c r="H20" s="7">
        <f t="shared" si="7"/>
        <v>4.5359237000000004E-2</v>
      </c>
      <c r="I20" s="19">
        <f>0.5*H20*((0.01*2.54*0.5*D20)^2+(0.01*2.54*0.5*E20)^2)</f>
        <v>3.8866203971065639E-6</v>
      </c>
    </row>
    <row r="21" spans="2:9">
      <c r="B21" s="28" t="s">
        <v>212</v>
      </c>
      <c r="C21" s="28">
        <v>24</v>
      </c>
      <c r="D21" s="7">
        <v>1.2</v>
      </c>
      <c r="E21" s="7">
        <v>0.4</v>
      </c>
      <c r="F21" s="7">
        <v>0.6</v>
      </c>
      <c r="G21" s="7">
        <v>0.17</v>
      </c>
      <c r="H21" s="7">
        <f t="shared" si="7"/>
        <v>7.7110702900000008E-2</v>
      </c>
      <c r="I21" s="19">
        <f>0.5*H21*((0.01*2.54*0.5*D21)^2+(0.01*2.54*0.5*E21)^2)</f>
        <v>9.9497482165928013E-6</v>
      </c>
    </row>
    <row r="22" spans="2:9">
      <c r="B22" s="28" t="s">
        <v>242</v>
      </c>
      <c r="C22" s="28">
        <v>28</v>
      </c>
      <c r="D22" s="7">
        <v>1.4</v>
      </c>
      <c r="E22" s="7">
        <v>0.375</v>
      </c>
      <c r="F22" s="7">
        <v>0.4</v>
      </c>
      <c r="G22" s="7">
        <v>9.6000000000000002E-2</v>
      </c>
      <c r="H22" s="7">
        <f t="shared" si="7"/>
        <v>4.3544867520000002E-2</v>
      </c>
      <c r="I22" s="19">
        <f>0.5*H22*((0.01*2.54*0.5*D22)^2+(0.01*2.54*0.5*E22)^2)</f>
        <v>7.3767140638165591E-6</v>
      </c>
    </row>
    <row r="23" spans="2:9">
      <c r="B23" s="28" t="s">
        <v>243</v>
      </c>
      <c r="C23" s="28">
        <v>35</v>
      </c>
      <c r="D23" s="7">
        <v>1.75</v>
      </c>
      <c r="E23" s="7">
        <v>0.375</v>
      </c>
      <c r="F23" s="7">
        <v>0.4</v>
      </c>
      <c r="G23" s="7">
        <v>0.23599999999999999</v>
      </c>
      <c r="H23" s="7">
        <f t="shared" si="7"/>
        <v>0.10704779932</v>
      </c>
      <c r="I23" s="19">
        <f>0.5*H23*((0.01*2.54*0.5*D23)^2+(0.01*2.54*0.5*E23)^2)</f>
        <v>2.7652161001766985E-5</v>
      </c>
    </row>
    <row r="24" spans="2:9">
      <c r="B24" s="28" t="s">
        <v>244</v>
      </c>
      <c r="C24" s="28">
        <v>45</v>
      </c>
      <c r="D24" s="7">
        <v>2.25</v>
      </c>
      <c r="E24" s="7">
        <v>0.4</v>
      </c>
      <c r="F24" s="7">
        <v>0.54</v>
      </c>
      <c r="G24" s="7">
        <v>0.56000000000000005</v>
      </c>
      <c r="H24" s="7">
        <f t="shared" si="7"/>
        <v>0.25401172720000004</v>
      </c>
      <c r="I24" s="19">
        <f>0.5*H24*((0.01*2.54*0.5*D24)^2+(0.01*2.54*0.5*E24)^2)</f>
        <v>1.0698174130237983E-4</v>
      </c>
    </row>
    <row r="25" spans="2:9">
      <c r="B25" s="28" t="s">
        <v>245</v>
      </c>
      <c r="C25" s="28">
        <v>48</v>
      </c>
      <c r="D25" s="7">
        <v>2.4</v>
      </c>
      <c r="E25" s="7">
        <v>0.4</v>
      </c>
      <c r="F25" s="7">
        <v>0.54</v>
      </c>
      <c r="G25" s="7">
        <v>0.64</v>
      </c>
      <c r="H25" s="7">
        <f t="shared" si="7"/>
        <v>0.29029911680000003</v>
      </c>
      <c r="I25" s="19">
        <f>0.5*H25*((0.01*2.54*0.5*D25)^2+(0.01*2.54*0.5*E25)^2)</f>
        <v>1.3859413986406913E-4</v>
      </c>
    </row>
    <row r="26" spans="2:9">
      <c r="B26" s="28"/>
      <c r="C26" s="28"/>
    </row>
    <row r="27" spans="2:9">
      <c r="B27" s="28"/>
      <c r="C27" s="28"/>
    </row>
    <row r="28" spans="2:9">
      <c r="B28" s="28" t="s">
        <v>246</v>
      </c>
      <c r="C28" s="28">
        <v>17</v>
      </c>
      <c r="D28" s="7">
        <v>0.85</v>
      </c>
      <c r="E28" s="7">
        <v>0.5</v>
      </c>
      <c r="F28" s="7">
        <v>0.55000000000000004</v>
      </c>
      <c r="G28" s="7">
        <v>0.06</v>
      </c>
      <c r="H28" s="7">
        <f>0.45359237*G28</f>
        <v>2.7215542200000001E-2</v>
      </c>
      <c r="I28" s="19">
        <f>0.5*H28*((0.01*2.54*0.5*D28)^2+(0.01*2.54*0.5*E28)^2)</f>
        <v>2.1344404721992278E-6</v>
      </c>
    </row>
    <row r="29" spans="2:9">
      <c r="B29" s="28" t="s">
        <v>247</v>
      </c>
      <c r="C29" s="28">
        <v>20</v>
      </c>
      <c r="D29" s="7">
        <v>1</v>
      </c>
      <c r="E29" s="7">
        <v>0.5</v>
      </c>
      <c r="F29" s="7">
        <v>0.55000000000000004</v>
      </c>
      <c r="G29" s="7">
        <v>0.09</v>
      </c>
      <c r="H29" s="7">
        <f>0.45359237*G29</f>
        <v>4.0823313300000004E-2</v>
      </c>
      <c r="I29" s="19">
        <f>0.5*H29*((0.01*2.54*0.5*D29)^2+(0.01*2.54*0.5*E29)^2)</f>
        <v>4.1152451263481259E-6</v>
      </c>
    </row>
    <row r="30" spans="2:9">
      <c r="B30" s="28"/>
      <c r="C30" s="28"/>
    </row>
    <row r="31" spans="2:9">
      <c r="B31" s="28"/>
      <c r="C31" s="28"/>
    </row>
    <row r="32" spans="2:9">
      <c r="B32" s="28" t="s">
        <v>187</v>
      </c>
      <c r="C32" s="28">
        <v>12</v>
      </c>
      <c r="D32" s="7">
        <v>0.7</v>
      </c>
      <c r="E32" s="7">
        <v>0.5</v>
      </c>
      <c r="F32" s="7">
        <v>0.3</v>
      </c>
      <c r="G32" s="7">
        <v>2.8000000000000001E-2</v>
      </c>
      <c r="H32" s="7">
        <f>0.45359237*G32</f>
        <v>1.270058636E-2</v>
      </c>
      <c r="I32" s="19">
        <f>0.5*H32*((0.01*2.54*0.5*D32)^2+(0.01*2.54*0.5*E32)^2)</f>
        <v>7.5793670238162807E-7</v>
      </c>
    </row>
    <row r="33" spans="2:9">
      <c r="B33" s="28" t="s">
        <v>199</v>
      </c>
      <c r="C33" s="28">
        <v>14</v>
      </c>
      <c r="D33" s="7">
        <v>0.7</v>
      </c>
      <c r="E33" s="7">
        <v>0.5</v>
      </c>
      <c r="F33" s="7">
        <v>0.3</v>
      </c>
      <c r="G33" s="7">
        <v>0.05</v>
      </c>
      <c r="H33" s="7">
        <f>0.45359237*G33</f>
        <v>2.2679618500000002E-2</v>
      </c>
      <c r="I33" s="19">
        <f>0.5*H33*((0.01*2.54*0.5*D33)^2+(0.01*2.54*0.5*E33)^2)</f>
        <v>1.3534583971100501E-6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topLeftCell="A28" workbookViewId="0">
      <selection activeCell="D22" sqref="D22"/>
    </sheetView>
  </sheetViews>
  <sheetFormatPr defaultRowHeight="14.4"/>
  <cols>
    <col min="3" max="3" width="10.6640625" customWidth="1"/>
    <col min="4" max="5" width="12" bestFit="1" customWidth="1"/>
    <col min="10" max="10" width="12" bestFit="1" customWidth="1"/>
  </cols>
  <sheetData>
    <row r="1" spans="1:11">
      <c r="A1" t="s">
        <v>464</v>
      </c>
    </row>
    <row r="3" spans="1:11">
      <c r="B3" t="s">
        <v>526</v>
      </c>
      <c r="H3" t="s">
        <v>527</v>
      </c>
    </row>
    <row r="7" spans="1:11">
      <c r="C7" t="s">
        <v>467</v>
      </c>
      <c r="D7" t="s">
        <v>114</v>
      </c>
    </row>
    <row r="8" spans="1:11">
      <c r="C8" t="s">
        <v>521</v>
      </c>
      <c r="D8">
        <v>2.7</v>
      </c>
      <c r="E8" t="s">
        <v>522</v>
      </c>
    </row>
    <row r="10" spans="1:11">
      <c r="C10" t="s">
        <v>528</v>
      </c>
      <c r="I10" t="s">
        <v>528</v>
      </c>
    </row>
    <row r="11" spans="1:11">
      <c r="C11" t="s">
        <v>22</v>
      </c>
      <c r="D11">
        <f>DetailedParameters!U4</f>
        <v>22</v>
      </c>
      <c r="E11" t="s">
        <v>5</v>
      </c>
      <c r="I11" t="s">
        <v>22</v>
      </c>
      <c r="J11">
        <f>DetailedParameters!D5</f>
        <v>28</v>
      </c>
      <c r="K11" t="s">
        <v>5</v>
      </c>
    </row>
    <row r="12" spans="1:11">
      <c r="C12" t="s">
        <v>14</v>
      </c>
      <c r="D12">
        <v>2</v>
      </c>
      <c r="E12" t="s">
        <v>5</v>
      </c>
      <c r="I12" t="s">
        <v>14</v>
      </c>
      <c r="J12">
        <f>D12</f>
        <v>2</v>
      </c>
      <c r="K12" t="s">
        <v>5</v>
      </c>
    </row>
    <row r="13" spans="1:11">
      <c r="C13" t="s">
        <v>520</v>
      </c>
      <c r="D13">
        <v>0.125</v>
      </c>
      <c r="E13" t="s">
        <v>5</v>
      </c>
      <c r="I13" t="s">
        <v>520</v>
      </c>
      <c r="J13">
        <f>D13</f>
        <v>0.125</v>
      </c>
      <c r="K13" t="s">
        <v>5</v>
      </c>
    </row>
    <row r="15" spans="1:11">
      <c r="C15" t="s">
        <v>529</v>
      </c>
      <c r="D15">
        <f>D13*D12*D11</f>
        <v>5.5</v>
      </c>
      <c r="E15" t="s">
        <v>530</v>
      </c>
      <c r="I15" t="s">
        <v>529</v>
      </c>
      <c r="J15">
        <f>J13*J12*J11</f>
        <v>7</v>
      </c>
      <c r="K15" t="s">
        <v>530</v>
      </c>
    </row>
    <row r="16" spans="1:11">
      <c r="D16">
        <f>D15*(2.54)^3</f>
        <v>90.128851999999995</v>
      </c>
      <c r="E16" t="s">
        <v>523</v>
      </c>
      <c r="J16">
        <f>J15*(2.54)^3</f>
        <v>114.70944799999999</v>
      </c>
      <c r="K16" t="s">
        <v>523</v>
      </c>
    </row>
    <row r="18" spans="3:11">
      <c r="C18" t="s">
        <v>469</v>
      </c>
      <c r="D18">
        <f>D16*D8</f>
        <v>243.34790040000001</v>
      </c>
      <c r="E18" t="s">
        <v>121</v>
      </c>
      <c r="I18" t="s">
        <v>469</v>
      </c>
      <c r="J18">
        <f>J16*D8</f>
        <v>309.71550960000002</v>
      </c>
      <c r="K18" t="s">
        <v>121</v>
      </c>
    </row>
    <row r="19" spans="3:11">
      <c r="D19">
        <f>0.001*D18</f>
        <v>0.24334790040000001</v>
      </c>
      <c r="E19" t="s">
        <v>129</v>
      </c>
      <c r="J19">
        <f>0.001*J18</f>
        <v>0.30971550960000005</v>
      </c>
      <c r="K19" t="s">
        <v>129</v>
      </c>
    </row>
    <row r="21" spans="3:11">
      <c r="C21" t="s">
        <v>531</v>
      </c>
      <c r="D21">
        <f>(1/12)*D19*((0.01*2.54*D11)^2+(0.01*2.54*D12)^2)</f>
        <v>6.3845988111639381E-3</v>
      </c>
      <c r="E21" t="s">
        <v>128</v>
      </c>
      <c r="I21" t="s">
        <v>531</v>
      </c>
      <c r="J21">
        <f>(1/12)*J19*((0.01*2.54*0.5*J12)^2)</f>
        <v>1.6651338181128006E-5</v>
      </c>
      <c r="K21" t="s">
        <v>128</v>
      </c>
    </row>
    <row r="25" spans="3:11">
      <c r="C25" t="s">
        <v>532</v>
      </c>
      <c r="I25" t="s">
        <v>532</v>
      </c>
    </row>
    <row r="26" spans="3:11">
      <c r="C26" t="s">
        <v>22</v>
      </c>
      <c r="D26">
        <f>D11</f>
        <v>22</v>
      </c>
      <c r="I26" t="s">
        <v>22</v>
      </c>
      <c r="J26">
        <f>J11</f>
        <v>28</v>
      </c>
    </row>
    <row r="27" spans="3:11">
      <c r="C27" t="s">
        <v>14</v>
      </c>
      <c r="D27">
        <f>1-D28</f>
        <v>0.875</v>
      </c>
      <c r="I27" t="s">
        <v>14</v>
      </c>
      <c r="J27">
        <f>D27</f>
        <v>0.875</v>
      </c>
    </row>
    <row r="28" spans="3:11">
      <c r="C28" t="s">
        <v>520</v>
      </c>
      <c r="D28">
        <f>D13</f>
        <v>0.125</v>
      </c>
      <c r="I28" t="s">
        <v>520</v>
      </c>
      <c r="J28">
        <f>J13</f>
        <v>0.125</v>
      </c>
    </row>
    <row r="30" spans="3:11">
      <c r="C30" t="s">
        <v>529</v>
      </c>
      <c r="D30">
        <f>D28*D27*D26</f>
        <v>2.40625</v>
      </c>
      <c r="E30" t="s">
        <v>530</v>
      </c>
      <c r="I30" t="s">
        <v>529</v>
      </c>
      <c r="J30">
        <f>J28*J27*J26</f>
        <v>3.0625</v>
      </c>
      <c r="K30" t="s">
        <v>530</v>
      </c>
    </row>
    <row r="31" spans="3:11">
      <c r="D31">
        <f>D30*(2.54)^3</f>
        <v>39.431372749999994</v>
      </c>
      <c r="E31" t="s">
        <v>523</v>
      </c>
      <c r="J31">
        <f>J30*(2.54)^3</f>
        <v>50.185383499999993</v>
      </c>
      <c r="K31" t="s">
        <v>523</v>
      </c>
    </row>
    <row r="33" spans="3:11">
      <c r="C33" t="s">
        <v>469</v>
      </c>
      <c r="D33">
        <f>D31*D8</f>
        <v>106.46470642499999</v>
      </c>
      <c r="E33" t="s">
        <v>121</v>
      </c>
      <c r="I33" t="s">
        <v>469</v>
      </c>
      <c r="J33">
        <f>J31*D8</f>
        <v>135.50053545</v>
      </c>
      <c r="K33" t="s">
        <v>121</v>
      </c>
    </row>
    <row r="34" spans="3:11">
      <c r="D34">
        <f>0.001*D33</f>
        <v>0.10646470642499999</v>
      </c>
      <c r="E34" t="s">
        <v>129</v>
      </c>
      <c r="J34">
        <f>0.001*J33</f>
        <v>0.13550053545000001</v>
      </c>
      <c r="K34" t="s">
        <v>129</v>
      </c>
    </row>
    <row r="36" spans="3:11">
      <c r="C36" t="s">
        <v>531</v>
      </c>
      <c r="D36">
        <f>(1/12)*D34*((0.5*0.01*2.54*D26)^2)</f>
        <v>6.9259159747129281E-4</v>
      </c>
      <c r="E36" t="s">
        <v>128</v>
      </c>
      <c r="I36" t="s">
        <v>531</v>
      </c>
      <c r="J36">
        <f>(1/12)*J34*((0.5*0.01*2.54*J27)^2)</f>
        <v>1.3943869619450452E-6</v>
      </c>
      <c r="K36" t="s">
        <v>128</v>
      </c>
    </row>
    <row r="37" spans="3:11">
      <c r="C37" t="s">
        <v>534</v>
      </c>
      <c r="D37">
        <f>0.5*D34*(0.01*2.54*0.5*D12)^2</f>
        <v>3.4343384998576503E-5</v>
      </c>
      <c r="I37" t="s">
        <v>534</v>
      </c>
      <c r="J37">
        <f>0.5*J34*((0.01*2.54*0.5*J27)^2+(0.01*2.54*0.5*J12)^2)</f>
        <v>5.2076084497131284E-5</v>
      </c>
    </row>
    <row r="39" spans="3:11">
      <c r="C39" t="s">
        <v>535</v>
      </c>
      <c r="D39">
        <f>D36+D37</f>
        <v>7.2693498246986928E-4</v>
      </c>
      <c r="I39" t="s">
        <v>535</v>
      </c>
      <c r="J39">
        <f>J36+J37</f>
        <v>5.3470471459076329E-5</v>
      </c>
    </row>
    <row r="42" spans="3:11">
      <c r="C42" t="s">
        <v>533</v>
      </c>
      <c r="D42">
        <f>D21+2*D39</f>
        <v>7.8384687761036773E-3</v>
      </c>
      <c r="I42" t="s">
        <v>533</v>
      </c>
      <c r="J42">
        <f>J21+2*J39</f>
        <v>1.2359228109928066E-4</v>
      </c>
    </row>
    <row r="43" spans="3:11">
      <c r="C43" t="s">
        <v>537</v>
      </c>
      <c r="D43">
        <f>2*D34+D19</f>
        <v>0.45627731324999998</v>
      </c>
      <c r="I43" t="s">
        <v>537</v>
      </c>
      <c r="J43">
        <f>2*J34+J19</f>
        <v>0.58071658050000008</v>
      </c>
    </row>
    <row r="44" spans="3:11">
      <c r="C44" t="s">
        <v>534</v>
      </c>
      <c r="D44">
        <f>0.5*(2*D34+D19)*(0.01*2.54*0.5*D26)^2</f>
        <v>1.780949822069039E-2</v>
      </c>
      <c r="I44" t="s">
        <v>534</v>
      </c>
      <c r="J44">
        <f>0.5*(2*J34+J19)*(0.01*2.54*D26)^2</f>
        <v>9.0666536396242003E-2</v>
      </c>
    </row>
    <row r="46" spans="3:11">
      <c r="C46" t="s">
        <v>536</v>
      </c>
      <c r="D46">
        <f>D44+D42</f>
        <v>2.5647966996794065E-2</v>
      </c>
      <c r="I46" t="s">
        <v>536</v>
      </c>
      <c r="J46">
        <f>J44+J42</f>
        <v>9.0790128677341278E-2</v>
      </c>
    </row>
    <row r="49" spans="2:4">
      <c r="B49" t="s">
        <v>261</v>
      </c>
      <c r="D49" s="32" t="s">
        <v>543</v>
      </c>
    </row>
  </sheetData>
  <hyperlinks>
    <hyperlink ref="D49" r:id="rId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40"/>
  <sheetViews>
    <sheetView topLeftCell="A4" workbookViewId="0">
      <selection activeCell="N37" sqref="N37:N38"/>
    </sheetView>
  </sheetViews>
  <sheetFormatPr defaultRowHeight="14.4"/>
  <cols>
    <col min="2" max="2" width="12.77734375" customWidth="1"/>
    <col min="5" max="5" width="11.109375" customWidth="1"/>
  </cols>
  <sheetData>
    <row r="4" spans="1:15">
      <c r="B4" s="3"/>
      <c r="C4" s="3" t="s">
        <v>70</v>
      </c>
      <c r="D4" s="3" t="s">
        <v>71</v>
      </c>
      <c r="E4" s="3" t="s">
        <v>72</v>
      </c>
      <c r="F4" s="3" t="s">
        <v>73</v>
      </c>
      <c r="G4" s="3" t="s">
        <v>74</v>
      </c>
      <c r="H4" s="3" t="s">
        <v>75</v>
      </c>
      <c r="I4" s="3" t="s">
        <v>76</v>
      </c>
      <c r="J4" s="3" t="s">
        <v>77</v>
      </c>
      <c r="K4" s="3" t="s">
        <v>78</v>
      </c>
      <c r="L4" s="3" t="s">
        <v>79</v>
      </c>
    </row>
    <row r="5" spans="1:15">
      <c r="B5" s="3">
        <v>1</v>
      </c>
      <c r="C5" s="3">
        <v>2</v>
      </c>
      <c r="D5" s="3">
        <v>3</v>
      </c>
      <c r="E5" s="3">
        <v>4</v>
      </c>
      <c r="F5" s="3">
        <v>5</v>
      </c>
      <c r="G5" s="3">
        <v>6</v>
      </c>
      <c r="H5" s="3">
        <v>7</v>
      </c>
      <c r="I5" s="3">
        <v>8</v>
      </c>
      <c r="J5" s="3">
        <v>9</v>
      </c>
      <c r="K5" s="3">
        <v>10</v>
      </c>
      <c r="L5" s="3">
        <v>11</v>
      </c>
      <c r="M5" s="3">
        <v>12</v>
      </c>
    </row>
    <row r="6" spans="1:15" s="7" customFormat="1">
      <c r="A6" s="4"/>
      <c r="B6" s="5" t="s">
        <v>80</v>
      </c>
      <c r="C6" s="6">
        <v>0.25</v>
      </c>
      <c r="D6" s="6">
        <v>3.1E-2</v>
      </c>
      <c r="E6" s="6">
        <v>17.760000000000002</v>
      </c>
      <c r="F6" s="6">
        <v>0.91</v>
      </c>
      <c r="G6" s="6">
        <v>3.14</v>
      </c>
      <c r="H6" s="6">
        <v>0.33</v>
      </c>
      <c r="I6" s="6">
        <v>1</v>
      </c>
      <c r="J6" s="6">
        <v>5.24</v>
      </c>
      <c r="K6" s="6">
        <v>11</v>
      </c>
      <c r="L6" s="4">
        <v>8.2424242424242422</v>
      </c>
      <c r="M6" s="4">
        <f t="shared" ref="M6:M32" si="0">F6-(K6-L6)*H6</f>
        <v>0</v>
      </c>
    </row>
    <row r="7" spans="1:15" s="7" customFormat="1">
      <c r="A7" s="4"/>
      <c r="B7" s="5" t="s">
        <v>81</v>
      </c>
      <c r="C7" s="6">
        <v>0.375</v>
      </c>
      <c r="D7" s="6">
        <v>3.1E-2</v>
      </c>
      <c r="E7" s="6">
        <v>30.56</v>
      </c>
      <c r="F7" s="6">
        <v>0.39</v>
      </c>
      <c r="G7" s="6">
        <v>2.15</v>
      </c>
      <c r="H7" s="6">
        <v>0.09</v>
      </c>
      <c r="I7" s="6">
        <v>1</v>
      </c>
      <c r="J7" s="6">
        <v>5.63</v>
      </c>
      <c r="K7" s="6">
        <v>11</v>
      </c>
      <c r="L7" s="4">
        <v>6.6666666666666661</v>
      </c>
      <c r="M7" s="4">
        <f t="shared" si="0"/>
        <v>0</v>
      </c>
    </row>
    <row r="8" spans="1:15" s="7" customFormat="1">
      <c r="A8" s="4"/>
      <c r="B8" s="5" t="s">
        <v>82</v>
      </c>
      <c r="C8" s="6">
        <v>0.75</v>
      </c>
      <c r="D8" s="6">
        <v>6.2E-2</v>
      </c>
      <c r="E8" s="6">
        <v>28.06</v>
      </c>
      <c r="F8" s="6">
        <v>1.54</v>
      </c>
      <c r="G8" s="6">
        <v>7.68</v>
      </c>
      <c r="H8" s="6">
        <v>0.36</v>
      </c>
      <c r="I8" s="6">
        <v>1</v>
      </c>
      <c r="J8" s="6">
        <v>8.51</v>
      </c>
      <c r="K8" s="6">
        <v>11</v>
      </c>
      <c r="L8" s="4">
        <v>6.7222222222222214</v>
      </c>
      <c r="M8" s="4">
        <f t="shared" si="0"/>
        <v>0</v>
      </c>
    </row>
    <row r="9" spans="1:15" s="7" customFormat="1">
      <c r="A9" s="4"/>
      <c r="B9" s="5" t="s">
        <v>83</v>
      </c>
      <c r="C9" s="6">
        <v>0.75</v>
      </c>
      <c r="D9" s="6">
        <v>0.08</v>
      </c>
      <c r="E9" s="6">
        <v>18.88</v>
      </c>
      <c r="F9" s="6">
        <v>4.51</v>
      </c>
      <c r="G9" s="6">
        <v>15.46</v>
      </c>
      <c r="H9" s="6">
        <v>1.39</v>
      </c>
      <c r="I9" s="6">
        <v>1</v>
      </c>
      <c r="J9" s="6">
        <v>8.3800000000000008</v>
      </c>
      <c r="K9" s="6">
        <v>11</v>
      </c>
      <c r="L9" s="4">
        <v>7.7553956834532372</v>
      </c>
      <c r="M9" s="4">
        <f t="shared" si="0"/>
        <v>0</v>
      </c>
    </row>
    <row r="10" spans="1:15">
      <c r="A10" s="4"/>
      <c r="B10" s="5" t="s">
        <v>84</v>
      </c>
      <c r="C10" s="6">
        <v>0.75</v>
      </c>
      <c r="D10" s="6">
        <v>9.0999999999999998E-2</v>
      </c>
      <c r="E10" s="6">
        <v>16.170000000000002</v>
      </c>
      <c r="F10" s="6">
        <v>7.54</v>
      </c>
      <c r="G10" s="6">
        <v>21.92</v>
      </c>
      <c r="H10" s="6">
        <v>2.78</v>
      </c>
      <c r="I10" s="6">
        <v>1</v>
      </c>
      <c r="J10" s="6">
        <v>9.49</v>
      </c>
      <c r="K10" s="6">
        <v>11</v>
      </c>
      <c r="L10" s="4">
        <v>8.2877697841726619</v>
      </c>
      <c r="M10" s="4">
        <f t="shared" si="0"/>
        <v>0</v>
      </c>
    </row>
    <row r="11" spans="1:15">
      <c r="A11" s="4"/>
      <c r="B11" s="5" t="s">
        <v>85</v>
      </c>
      <c r="C11" s="6">
        <v>0.625</v>
      </c>
      <c r="D11" s="6">
        <v>0.08</v>
      </c>
      <c r="E11" s="6">
        <v>15.69</v>
      </c>
      <c r="F11" s="6">
        <v>6.45</v>
      </c>
      <c r="G11" s="6">
        <v>18.32</v>
      </c>
      <c r="H11" s="6">
        <v>2.5299999999999998</v>
      </c>
      <c r="I11" s="6">
        <v>1</v>
      </c>
      <c r="J11" s="6">
        <v>9.6300000000000008</v>
      </c>
      <c r="K11" s="6">
        <v>11</v>
      </c>
      <c r="L11" s="4">
        <v>8.4505928853754941</v>
      </c>
      <c r="M11" s="4">
        <f t="shared" si="0"/>
        <v>0</v>
      </c>
    </row>
    <row r="12" spans="1:15" ht="14.4" customHeight="1">
      <c r="A12" s="4"/>
      <c r="B12" s="8" t="s">
        <v>86</v>
      </c>
      <c r="C12" s="9">
        <v>1</v>
      </c>
      <c r="D12" s="9">
        <v>0.08</v>
      </c>
      <c r="E12" s="9">
        <v>27.75</v>
      </c>
      <c r="F12" s="9">
        <v>2.38</v>
      </c>
      <c r="G12" s="9">
        <v>11.76</v>
      </c>
      <c r="H12" s="9">
        <v>0.56000000000000005</v>
      </c>
      <c r="I12" s="9">
        <v>1</v>
      </c>
      <c r="J12" s="9">
        <v>11.03</v>
      </c>
      <c r="K12" s="9">
        <v>11</v>
      </c>
      <c r="L12" s="10">
        <v>6.75</v>
      </c>
      <c r="M12" s="10">
        <f t="shared" si="0"/>
        <v>0</v>
      </c>
      <c r="O12">
        <v>14</v>
      </c>
    </row>
    <row r="13" spans="1:15" ht="14.4" customHeight="1">
      <c r="A13" s="4"/>
      <c r="B13" s="8" t="s">
        <v>87</v>
      </c>
      <c r="C13" s="9">
        <v>1</v>
      </c>
      <c r="D13" s="9">
        <v>9.0999999999999998E-2</v>
      </c>
      <c r="E13" s="9">
        <v>22.44</v>
      </c>
      <c r="F13" s="9">
        <v>4.1500000000000004</v>
      </c>
      <c r="G13" s="9">
        <v>16.73</v>
      </c>
      <c r="H13" s="9">
        <v>1.1000000000000001</v>
      </c>
      <c r="I13" s="9">
        <v>1</v>
      </c>
      <c r="J13" s="9">
        <v>12.33</v>
      </c>
      <c r="K13" s="9">
        <v>11</v>
      </c>
      <c r="L13" s="10">
        <v>7.2272727272727275</v>
      </c>
      <c r="M13" s="10">
        <f t="shared" si="0"/>
        <v>0</v>
      </c>
      <c r="O13">
        <v>8</v>
      </c>
    </row>
    <row r="14" spans="1:15" ht="14.4" customHeight="1">
      <c r="A14" s="4"/>
      <c r="B14" s="8" t="s">
        <v>88</v>
      </c>
      <c r="C14" s="9">
        <v>1</v>
      </c>
      <c r="D14" s="9">
        <v>0.105</v>
      </c>
      <c r="E14" s="9">
        <v>18.22</v>
      </c>
      <c r="F14" s="9">
        <v>7.52</v>
      </c>
      <c r="G14" s="9">
        <v>24.64</v>
      </c>
      <c r="H14" s="9">
        <v>2.37</v>
      </c>
      <c r="I14" s="9">
        <v>1</v>
      </c>
      <c r="J14" s="9">
        <v>14.6</v>
      </c>
      <c r="K14" s="9">
        <v>11</v>
      </c>
      <c r="L14" s="10">
        <v>7.8270042194092833</v>
      </c>
      <c r="M14" s="10">
        <f t="shared" si="0"/>
        <v>0</v>
      </c>
      <c r="O14">
        <v>6</v>
      </c>
    </row>
    <row r="15" spans="1:15" ht="14.4" customHeight="1">
      <c r="A15" s="4"/>
      <c r="B15" s="5" t="s">
        <v>89</v>
      </c>
      <c r="C15" s="6">
        <v>0.187</v>
      </c>
      <c r="D15" s="6">
        <v>2.5000000000000001E-2</v>
      </c>
      <c r="E15" s="6">
        <v>16.809999999999999</v>
      </c>
      <c r="F15" s="6">
        <v>0.68</v>
      </c>
      <c r="G15" s="6">
        <v>2.25</v>
      </c>
      <c r="H15" s="6">
        <v>0.27</v>
      </c>
      <c r="I15" s="6">
        <v>1</v>
      </c>
      <c r="J15" s="6">
        <v>5.0199999999999996</v>
      </c>
      <c r="K15" s="6">
        <v>11</v>
      </c>
      <c r="L15" s="4">
        <v>8.481481481481481</v>
      </c>
      <c r="M15" s="4">
        <f t="shared" si="0"/>
        <v>0</v>
      </c>
    </row>
    <row r="16" spans="1:15" ht="14.4" customHeight="1">
      <c r="A16" s="4"/>
      <c r="B16" s="5" t="s">
        <v>90</v>
      </c>
      <c r="C16" s="6">
        <v>0.125</v>
      </c>
      <c r="D16" s="6">
        <v>1.4E-2</v>
      </c>
      <c r="E16" s="6">
        <v>20.6</v>
      </c>
      <c r="F16" s="6">
        <v>0.15</v>
      </c>
      <c r="G16" s="6">
        <v>0.63</v>
      </c>
      <c r="H16" s="6">
        <v>0.05</v>
      </c>
      <c r="I16" s="6">
        <v>3</v>
      </c>
      <c r="J16" s="6">
        <v>12.46</v>
      </c>
      <c r="K16" s="6">
        <v>11</v>
      </c>
      <c r="L16" s="4">
        <v>8</v>
      </c>
      <c r="M16" s="4">
        <f t="shared" si="0"/>
        <v>0</v>
      </c>
    </row>
    <row r="17" spans="1:13">
      <c r="A17" s="4"/>
      <c r="B17" s="5" t="s">
        <v>91</v>
      </c>
      <c r="C17" s="6">
        <v>0.375</v>
      </c>
      <c r="D17" s="6">
        <v>4.7E-2</v>
      </c>
      <c r="E17" s="6">
        <v>16.899999999999999</v>
      </c>
      <c r="F17" s="6">
        <v>2.14</v>
      </c>
      <c r="G17" s="6">
        <v>6.86</v>
      </c>
      <c r="H17" s="6">
        <v>0.8</v>
      </c>
      <c r="I17" s="6">
        <v>1</v>
      </c>
      <c r="J17" s="6">
        <v>4.8</v>
      </c>
      <c r="K17" s="6">
        <v>11</v>
      </c>
      <c r="L17" s="4">
        <v>8.3249999999999993</v>
      </c>
      <c r="M17" s="4">
        <f t="shared" si="0"/>
        <v>0</v>
      </c>
    </row>
    <row r="18" spans="1:13">
      <c r="A18" s="4"/>
      <c r="B18" s="5" t="s">
        <v>92</v>
      </c>
      <c r="C18" s="6">
        <v>0.5</v>
      </c>
      <c r="D18" s="6">
        <v>4.7E-2</v>
      </c>
      <c r="E18" s="6">
        <v>26.9</v>
      </c>
      <c r="F18" s="6">
        <v>0.31</v>
      </c>
      <c r="G18" s="6">
        <v>5.24</v>
      </c>
      <c r="H18" s="6">
        <v>0.31</v>
      </c>
      <c r="I18" s="6">
        <v>1</v>
      </c>
      <c r="J18" s="6">
        <v>5.57</v>
      </c>
      <c r="K18" s="6">
        <v>11</v>
      </c>
      <c r="L18" s="4">
        <v>9.9999999999999982</v>
      </c>
      <c r="M18" s="4">
        <f t="shared" si="0"/>
        <v>-5.5511151231257827E-16</v>
      </c>
    </row>
    <row r="19" spans="1:13">
      <c r="A19" s="4"/>
      <c r="B19" s="5" t="s">
        <v>93</v>
      </c>
      <c r="C19" s="6">
        <v>0.5</v>
      </c>
      <c r="D19" s="6">
        <v>5.3999999999999999E-2</v>
      </c>
      <c r="E19" s="6">
        <v>22.22</v>
      </c>
      <c r="F19" s="6">
        <v>0.63</v>
      </c>
      <c r="G19" s="6">
        <v>7.7</v>
      </c>
      <c r="H19" s="6">
        <v>0.63</v>
      </c>
      <c r="I19" s="6">
        <v>1</v>
      </c>
      <c r="J19" s="6">
        <v>5.8</v>
      </c>
      <c r="K19" s="6">
        <v>11</v>
      </c>
      <c r="L19" s="4">
        <v>10</v>
      </c>
      <c r="M19" s="4">
        <f t="shared" si="0"/>
        <v>0</v>
      </c>
    </row>
    <row r="20" spans="1:13">
      <c r="A20" s="4"/>
      <c r="B20" s="5" t="s">
        <v>94</v>
      </c>
      <c r="C20" s="6">
        <v>0.5</v>
      </c>
      <c r="D20" s="6">
        <v>6.2E-2</v>
      </c>
      <c r="E20" s="6">
        <v>18.399999999999999</v>
      </c>
      <c r="F20" s="6">
        <v>1.34</v>
      </c>
      <c r="G20" s="6">
        <v>11.26</v>
      </c>
      <c r="H20" s="6">
        <v>1.34</v>
      </c>
      <c r="I20" s="6">
        <v>1</v>
      </c>
      <c r="J20" s="6">
        <v>5.6</v>
      </c>
      <c r="K20" s="6">
        <v>11</v>
      </c>
      <c r="L20" s="4">
        <v>10</v>
      </c>
      <c r="M20" s="4">
        <f t="shared" si="0"/>
        <v>0</v>
      </c>
    </row>
    <row r="21" spans="1:13">
      <c r="A21" s="4"/>
      <c r="B21" s="5" t="s">
        <v>95</v>
      </c>
      <c r="C21" s="6">
        <v>0.75</v>
      </c>
      <c r="D21" s="6">
        <v>4.7E-2</v>
      </c>
      <c r="E21" s="6">
        <v>50</v>
      </c>
      <c r="F21" s="6">
        <v>0.43</v>
      </c>
      <c r="G21" s="6">
        <v>3.55</v>
      </c>
      <c r="H21" s="6">
        <v>0.08</v>
      </c>
      <c r="I21" s="6">
        <v>1</v>
      </c>
      <c r="J21" s="6">
        <v>7.29</v>
      </c>
      <c r="K21" s="6">
        <v>11</v>
      </c>
      <c r="L21" s="4">
        <v>5.625</v>
      </c>
      <c r="M21" s="4">
        <f t="shared" si="0"/>
        <v>0</v>
      </c>
    </row>
    <row r="22" spans="1:13">
      <c r="A22" s="4"/>
      <c r="B22" s="5" t="s">
        <v>96</v>
      </c>
      <c r="C22" s="6">
        <v>0.625</v>
      </c>
      <c r="D22" s="6">
        <v>6.2E-2</v>
      </c>
      <c r="E22" s="6">
        <v>21.64</v>
      </c>
      <c r="F22" s="6">
        <v>2.33</v>
      </c>
      <c r="G22" s="6">
        <v>9.14</v>
      </c>
      <c r="H22" s="6">
        <v>0.64</v>
      </c>
      <c r="I22" s="6">
        <v>1</v>
      </c>
      <c r="J22" s="6">
        <v>9.76</v>
      </c>
      <c r="K22" s="6">
        <v>11</v>
      </c>
      <c r="L22" s="4">
        <v>7.359375</v>
      </c>
      <c r="M22" s="4">
        <f t="shared" si="0"/>
        <v>0</v>
      </c>
    </row>
    <row r="23" spans="1:13">
      <c r="A23" s="4"/>
      <c r="B23" s="5" t="s">
        <v>97</v>
      </c>
      <c r="C23" s="6">
        <v>1</v>
      </c>
      <c r="D23" s="6">
        <v>6.2E-2</v>
      </c>
      <c r="E23" s="6">
        <v>44.93</v>
      </c>
      <c r="F23" s="6">
        <v>0.73</v>
      </c>
      <c r="G23" s="6">
        <v>5.82</v>
      </c>
      <c r="H23" s="6">
        <v>0.15</v>
      </c>
      <c r="I23" s="6">
        <v>1</v>
      </c>
      <c r="J23" s="6">
        <v>10.76</v>
      </c>
      <c r="K23" s="6">
        <v>11</v>
      </c>
      <c r="L23" s="4">
        <v>6.1333333333333346</v>
      </c>
      <c r="M23" s="4">
        <f t="shared" si="0"/>
        <v>0</v>
      </c>
    </row>
    <row r="24" spans="1:13">
      <c r="B24" s="5" t="s">
        <v>98</v>
      </c>
      <c r="C24" s="6">
        <v>0.437</v>
      </c>
      <c r="D24" s="6">
        <v>4.8000000000000001E-2</v>
      </c>
      <c r="E24" s="6">
        <v>8.2200000000000006</v>
      </c>
      <c r="F24" s="6">
        <v>1.62</v>
      </c>
      <c r="G24" s="6">
        <v>8.5</v>
      </c>
      <c r="H24" s="6">
        <v>1.63</v>
      </c>
      <c r="I24" s="6">
        <v>6</v>
      </c>
      <c r="J24" s="6">
        <v>13.49</v>
      </c>
      <c r="K24" s="6">
        <v>4</v>
      </c>
      <c r="L24" s="11">
        <v>3.0061349693251538</v>
      </c>
      <c r="M24" s="11">
        <f t="shared" si="0"/>
        <v>0</v>
      </c>
    </row>
    <row r="25" spans="1:13">
      <c r="B25" s="5" t="s">
        <v>99</v>
      </c>
      <c r="C25" s="6">
        <v>0.5</v>
      </c>
      <c r="D25" s="6">
        <v>6.3E-2</v>
      </c>
      <c r="E25" s="6">
        <v>6.71</v>
      </c>
      <c r="F25" s="6">
        <v>3.84</v>
      </c>
      <c r="G25" s="6">
        <v>16.71</v>
      </c>
      <c r="H25" s="6">
        <v>4.74</v>
      </c>
      <c r="I25" s="6">
        <v>3</v>
      </c>
      <c r="J25" s="6">
        <v>12.13</v>
      </c>
      <c r="K25" s="6">
        <v>4</v>
      </c>
      <c r="L25" s="11">
        <v>3.1898734177215191</v>
      </c>
      <c r="M25" s="11">
        <f t="shared" si="0"/>
        <v>0</v>
      </c>
    </row>
    <row r="26" spans="1:13">
      <c r="B26" s="5" t="s">
        <v>100</v>
      </c>
      <c r="C26" s="6">
        <v>0.57999999999999996</v>
      </c>
      <c r="D26" s="6">
        <v>7.1999999999999995E-2</v>
      </c>
      <c r="E26" s="6">
        <v>6.52</v>
      </c>
      <c r="F26" s="6">
        <v>5.05</v>
      </c>
      <c r="G26" s="6">
        <v>21.62</v>
      </c>
      <c r="H26" s="6">
        <v>6.73</v>
      </c>
      <c r="I26" s="6">
        <v>3</v>
      </c>
      <c r="J26" s="6">
        <v>11.79</v>
      </c>
      <c r="K26" s="6">
        <v>4</v>
      </c>
      <c r="L26" s="11">
        <v>3.24962852897474</v>
      </c>
      <c r="M26" s="11">
        <f t="shared" si="0"/>
        <v>0</v>
      </c>
    </row>
    <row r="27" spans="1:13" ht="15.6">
      <c r="A27" s="7"/>
      <c r="B27" s="5" t="s">
        <v>101</v>
      </c>
      <c r="C27" s="12">
        <v>0.5</v>
      </c>
      <c r="D27" s="12">
        <v>6.3E-2</v>
      </c>
      <c r="E27" s="12">
        <v>10.52</v>
      </c>
      <c r="F27" s="12">
        <v>3.84</v>
      </c>
      <c r="G27" s="12">
        <v>16.7</v>
      </c>
      <c r="H27" s="12">
        <v>2.84</v>
      </c>
      <c r="I27" s="12">
        <v>1</v>
      </c>
      <c r="J27" s="12">
        <v>6.35</v>
      </c>
      <c r="K27" s="12">
        <v>6</v>
      </c>
      <c r="L27" s="4">
        <v>4.647887323943662</v>
      </c>
      <c r="M27" s="4">
        <f t="shared" si="0"/>
        <v>0</v>
      </c>
    </row>
    <row r="28" spans="1:13" ht="15.6">
      <c r="A28" s="7"/>
      <c r="B28" s="5" t="s">
        <v>102</v>
      </c>
      <c r="C28" s="12">
        <v>0.57999999999999996</v>
      </c>
      <c r="D28" s="12">
        <v>7.1999999999999995E-2</v>
      </c>
      <c r="E28" s="12">
        <v>10.34</v>
      </c>
      <c r="F28" s="12">
        <v>5.05</v>
      </c>
      <c r="G28" s="12">
        <v>21.64</v>
      </c>
      <c r="H28" s="12">
        <v>3.87</v>
      </c>
      <c r="I28" s="12">
        <v>1</v>
      </c>
      <c r="J28" s="12">
        <v>6.76</v>
      </c>
      <c r="K28" s="12">
        <v>6</v>
      </c>
      <c r="L28" s="4">
        <v>4.6950904392764858</v>
      </c>
      <c r="M28" s="4">
        <f t="shared" si="0"/>
        <v>0</v>
      </c>
    </row>
    <row r="29" spans="1:13">
      <c r="A29" s="4"/>
      <c r="B29" s="5" t="s">
        <v>103</v>
      </c>
      <c r="C29" s="6">
        <v>0.5</v>
      </c>
      <c r="D29" s="6">
        <v>6.3E-2</v>
      </c>
      <c r="E29" s="6">
        <v>15.23</v>
      </c>
      <c r="F29" s="6">
        <v>3.83</v>
      </c>
      <c r="G29" s="6">
        <v>18.670000000000002</v>
      </c>
      <c r="H29" s="6">
        <v>2.0499999999999998</v>
      </c>
      <c r="I29" s="6">
        <v>1</v>
      </c>
      <c r="J29" s="6">
        <v>7.84</v>
      </c>
      <c r="K29" s="6">
        <v>8</v>
      </c>
      <c r="L29" s="4">
        <v>6.13170731707317</v>
      </c>
      <c r="M29" s="4">
        <f t="shared" si="0"/>
        <v>0</v>
      </c>
    </row>
    <row r="30" spans="1:13">
      <c r="A30" s="4"/>
      <c r="B30" s="5" t="s">
        <v>104</v>
      </c>
      <c r="C30" s="6">
        <v>0.57999999999999996</v>
      </c>
      <c r="D30" s="6">
        <v>7.1999999999999995E-2</v>
      </c>
      <c r="E30" s="6">
        <v>14.22</v>
      </c>
      <c r="F30" s="6">
        <v>5.05</v>
      </c>
      <c r="G30" s="6">
        <v>21.64</v>
      </c>
      <c r="H30" s="6">
        <v>2.73</v>
      </c>
      <c r="I30" s="6">
        <v>1</v>
      </c>
      <c r="J30" s="6">
        <v>8.43</v>
      </c>
      <c r="K30" s="6">
        <v>8</v>
      </c>
      <c r="L30" s="4">
        <v>6.1501831501831488</v>
      </c>
      <c r="M30" s="4">
        <f t="shared" si="0"/>
        <v>0</v>
      </c>
    </row>
    <row r="31" spans="1:13" ht="15.6">
      <c r="A31" s="7"/>
      <c r="B31" s="5" t="s">
        <v>105</v>
      </c>
      <c r="C31" s="12">
        <v>0.38</v>
      </c>
      <c r="D31" s="12">
        <v>4.8000000000000001E-2</v>
      </c>
      <c r="E31" s="12">
        <v>10.050000000000001</v>
      </c>
      <c r="F31" s="12">
        <v>2.2200000000000002</v>
      </c>
      <c r="G31" s="12">
        <v>8.19</v>
      </c>
      <c r="H31" s="12">
        <v>1.55</v>
      </c>
      <c r="I31" s="12">
        <v>1</v>
      </c>
      <c r="J31" s="12">
        <v>4.95</v>
      </c>
      <c r="K31" s="12">
        <v>6</v>
      </c>
      <c r="L31" s="4">
        <v>4.5677419354838715</v>
      </c>
      <c r="M31" s="4">
        <f t="shared" si="0"/>
        <v>0</v>
      </c>
    </row>
    <row r="32" spans="1:13" ht="15.6">
      <c r="A32" s="7"/>
      <c r="B32" s="5" t="s">
        <v>106</v>
      </c>
      <c r="C32" s="12">
        <v>0.43</v>
      </c>
      <c r="D32" s="12">
        <v>5.3999999999999999E-2</v>
      </c>
      <c r="E32" s="12">
        <v>9.1199999999999992</v>
      </c>
      <c r="F32" s="12">
        <v>3.04</v>
      </c>
      <c r="G32" s="12">
        <v>10.43</v>
      </c>
      <c r="H32" s="12">
        <v>2.14</v>
      </c>
      <c r="I32" s="12">
        <v>1</v>
      </c>
      <c r="J32" s="12">
        <v>5.24</v>
      </c>
      <c r="K32" s="12">
        <v>6</v>
      </c>
      <c r="L32" s="4">
        <v>4.5794392523364484</v>
      </c>
      <c r="M32" s="4">
        <f t="shared" si="0"/>
        <v>0</v>
      </c>
    </row>
    <row r="36" spans="1:1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9" spans="1:13">
      <c r="B39" s="3" t="s">
        <v>263</v>
      </c>
      <c r="C39" s="3" t="s">
        <v>70</v>
      </c>
      <c r="D39" s="3" t="s">
        <v>71</v>
      </c>
      <c r="E39" s="3" t="s">
        <v>72</v>
      </c>
      <c r="F39" s="3" t="s">
        <v>73</v>
      </c>
      <c r="G39" s="3" t="s">
        <v>74</v>
      </c>
      <c r="H39" s="3" t="s">
        <v>75</v>
      </c>
      <c r="I39" s="3" t="s">
        <v>78</v>
      </c>
      <c r="J39" s="3" t="s">
        <v>79</v>
      </c>
    </row>
    <row r="40" spans="1:13" s="1" customFormat="1">
      <c r="B40" s="40" t="s">
        <v>88</v>
      </c>
      <c r="C40" s="41">
        <v>1</v>
      </c>
      <c r="D40" s="41">
        <v>0.105</v>
      </c>
      <c r="E40" s="41">
        <v>18.22</v>
      </c>
      <c r="F40" s="41">
        <v>7.52</v>
      </c>
      <c r="G40" s="41">
        <v>24.64</v>
      </c>
      <c r="H40" s="41">
        <v>2.37</v>
      </c>
      <c r="I40" s="41">
        <v>11</v>
      </c>
      <c r="J40" s="42">
        <v>7.8270042194092833</v>
      </c>
    </row>
  </sheetData>
  <hyperlinks>
    <hyperlink ref="B31" r:id="rId1" location="94135K59" display="http://www.mcmaster.com/ - 94135K59"/>
    <hyperlink ref="B32" r:id="rId2" location="94135K61" display="http://www.mcmaster.com/ - 94135K61"/>
    <hyperlink ref="B27" r:id="rId3" location="94135K36" display="http://www.mcmaster.com/ - 94135K36"/>
    <hyperlink ref="B28" r:id="rId4" location="94135K37" display="http://www.mcmaster.com/ - 94135K37"/>
    <hyperlink ref="B24" r:id="rId5" location="94135K28" display="http://www.mcmaster.com/ - 94135K28"/>
    <hyperlink ref="B25" r:id="rId6" location="94135K29" display="http://www.mcmaster.com/ - 94135K29"/>
    <hyperlink ref="B26" r:id="rId7" location="94135K31" display="http://www.mcmaster.com/ - 94135K31"/>
    <hyperlink ref="B29" r:id="rId8" location="94135K43" display="http://www.mcmaster.com/ - 94135K43"/>
    <hyperlink ref="B30" r:id="rId9" location="94135K44" display="http://www.mcmaster.com/ - 94135K44"/>
    <hyperlink ref="B16" r:id="rId10" location="3932K42" display="http://www.mcmaster.com/ - 3932K42"/>
    <hyperlink ref="B15" r:id="rId11" location="3932K41" display="http://www.mcmaster.com/ - 3932K41"/>
    <hyperlink ref="B6" r:id="rId12" location="3932K15" display="http://www.mcmaster.com/ - 3932K15"/>
    <hyperlink ref="B7" r:id="rId13" location="3932K16" display="http://www.mcmaster.com/ - 3932K16"/>
    <hyperlink ref="B17" r:id="rId14" location="3932K47" display="http://www.mcmaster.com/ - 3932K47"/>
    <hyperlink ref="B18" r:id="rId15" location="3932K52" display="http://www.mcmaster.com/ - 3932K52"/>
    <hyperlink ref="B19" r:id="rId16" location="3932K53" display="http://www.mcmaster.com/ - 3932K53"/>
    <hyperlink ref="B20" r:id="rId17" location="3932K54" display="http://www.mcmaster.com/ - 3932K54"/>
    <hyperlink ref="B22" r:id="rId18" location="3932K59" display="http://www.mcmaster.com/ - 3932K59"/>
    <hyperlink ref="B11" r:id="rId19" location="3932K31" display="http://www.mcmaster.com/ - 3932K31"/>
    <hyperlink ref="B21" r:id="rId20" location="3932K55" display="http://www.mcmaster.com/ - 3932K55"/>
    <hyperlink ref="B8" r:id="rId21" location="3932K26" display="http://www.mcmaster.com/ - 3932K26"/>
    <hyperlink ref="B9" r:id="rId22" location="3932K27" display="http://www.mcmaster.com/ - 3932K27"/>
    <hyperlink ref="B10" r:id="rId23" location="3932K28" display="http://www.mcmaster.com/ - 3932K28"/>
    <hyperlink ref="B23" r:id="rId24" location="3932K62" display="http://www.mcmaster.com/ - 3932K62"/>
    <hyperlink ref="B12" r:id="rId25" location="3932K33" display="http://www.mcmaster.com/ - 3932K33"/>
    <hyperlink ref="B13" r:id="rId26" location="3932K34" display="http://www.mcmaster.com/ - 3932K34"/>
    <hyperlink ref="B14" r:id="rId27" location="3932K35" display="http://www.mcmaster.com/ - 3932K35"/>
    <hyperlink ref="B40" r:id="rId28" location="3932K35" display="http://www.mcmaster.com/ - 3932K35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M25" sqref="M25"/>
    </sheetView>
  </sheetViews>
  <sheetFormatPr defaultRowHeight="14.4"/>
  <cols>
    <col min="3" max="3" width="15.5546875" bestFit="1" customWidth="1"/>
    <col min="4" max="4" width="10.5546875" customWidth="1"/>
    <col min="10" max="11" width="12" bestFit="1" customWidth="1"/>
  </cols>
  <sheetData>
    <row r="1" spans="1:11">
      <c r="A1" t="s">
        <v>482</v>
      </c>
    </row>
    <row r="2" spans="1:11">
      <c r="C2" t="s">
        <v>483</v>
      </c>
      <c r="D2" t="s">
        <v>369</v>
      </c>
      <c r="E2" t="s">
        <v>231</v>
      </c>
      <c r="F2" t="s">
        <v>232</v>
      </c>
      <c r="G2" t="s">
        <v>14</v>
      </c>
      <c r="H2" t="s">
        <v>484</v>
      </c>
      <c r="I2" t="s">
        <v>120</v>
      </c>
      <c r="J2" t="s">
        <v>177</v>
      </c>
    </row>
    <row r="3" spans="1:11">
      <c r="E3" t="s">
        <v>485</v>
      </c>
      <c r="F3" t="s">
        <v>485</v>
      </c>
      <c r="G3" t="s">
        <v>485</v>
      </c>
      <c r="I3" t="s">
        <v>486</v>
      </c>
      <c r="J3" t="s">
        <v>179</v>
      </c>
      <c r="K3" t="s">
        <v>179</v>
      </c>
    </row>
    <row r="4" spans="1:11">
      <c r="C4" t="s">
        <v>487</v>
      </c>
      <c r="D4" t="s">
        <v>488</v>
      </c>
      <c r="E4">
        <v>2.375</v>
      </c>
      <c r="F4">
        <v>0.5</v>
      </c>
      <c r="G4">
        <v>0.4</v>
      </c>
      <c r="H4" t="s">
        <v>489</v>
      </c>
      <c r="I4">
        <v>17.600000000000001</v>
      </c>
      <c r="J4">
        <f>0.5*(0.001*I4)*((0.01*2.54*E4)^2+(0.01*2.54*F4)^2)</f>
        <v>3.3443481500000005E-5</v>
      </c>
      <c r="K4">
        <f>(1/12)*(0.001*I4)*(3*((0.01*2.54*E4)^2+(0.01*2.54*F4)^2)+(0.01*2.54*G4)^2)</f>
        <v>1.6873138296666666E-5</v>
      </c>
    </row>
    <row r="5" spans="1:11">
      <c r="C5" t="s">
        <v>454</v>
      </c>
      <c r="D5" t="s">
        <v>488</v>
      </c>
      <c r="E5">
        <v>2.375</v>
      </c>
      <c r="F5">
        <v>0.5</v>
      </c>
      <c r="G5">
        <v>0.4</v>
      </c>
      <c r="H5" t="s">
        <v>490</v>
      </c>
      <c r="I5">
        <v>17.600000000000001</v>
      </c>
      <c r="J5">
        <f t="shared" ref="J5:J15" si="0">0.5*(0.001*I5)*((0.01*2.54*E5)^2+(0.01*2.54*F5)^2)</f>
        <v>3.3443481500000005E-5</v>
      </c>
      <c r="K5">
        <f t="shared" ref="K5:K15" si="1">(1/12)*(0.001*I5)*(3*((0.01*2.54*E5)^2+(0.01*2.54*F5)^2)+(0.01*2.54*G5)^2)</f>
        <v>1.6873138296666666E-5</v>
      </c>
    </row>
    <row r="6" spans="1:11">
      <c r="C6" t="s">
        <v>491</v>
      </c>
      <c r="D6" t="s">
        <v>488</v>
      </c>
      <c r="E6">
        <v>2.375</v>
      </c>
      <c r="F6">
        <v>0.5</v>
      </c>
      <c r="G6">
        <v>0.4</v>
      </c>
      <c r="H6" t="s">
        <v>492</v>
      </c>
      <c r="I6">
        <v>17.600000000000001</v>
      </c>
      <c r="J6">
        <f t="shared" si="0"/>
        <v>3.3443481500000005E-5</v>
      </c>
      <c r="K6">
        <f t="shared" si="1"/>
        <v>1.6873138296666666E-5</v>
      </c>
    </row>
    <row r="7" spans="1:11">
      <c r="C7" t="s">
        <v>493</v>
      </c>
      <c r="D7" t="s">
        <v>488</v>
      </c>
      <c r="E7">
        <v>2.375</v>
      </c>
      <c r="F7">
        <v>0.5</v>
      </c>
      <c r="G7">
        <v>0.8</v>
      </c>
      <c r="H7" t="s">
        <v>489</v>
      </c>
      <c r="I7">
        <v>62</v>
      </c>
      <c r="J7">
        <f t="shared" si="0"/>
        <v>1.17812264375E-4</v>
      </c>
      <c r="K7">
        <f t="shared" si="1"/>
        <v>6.1039461254166666E-5</v>
      </c>
    </row>
    <row r="8" spans="1:11">
      <c r="C8" t="s">
        <v>494</v>
      </c>
      <c r="D8" t="s">
        <v>488</v>
      </c>
      <c r="E8">
        <v>2.375</v>
      </c>
      <c r="F8">
        <v>0.5</v>
      </c>
      <c r="G8">
        <v>0.8</v>
      </c>
      <c r="H8" t="s">
        <v>490</v>
      </c>
      <c r="I8">
        <v>62</v>
      </c>
      <c r="J8">
        <f t="shared" si="0"/>
        <v>1.17812264375E-4</v>
      </c>
      <c r="K8">
        <f t="shared" si="1"/>
        <v>6.1039461254166666E-5</v>
      </c>
    </row>
    <row r="9" spans="1:11">
      <c r="C9" t="s">
        <v>495</v>
      </c>
      <c r="D9" t="s">
        <v>488</v>
      </c>
      <c r="E9">
        <v>2.375</v>
      </c>
      <c r="F9">
        <v>0.5</v>
      </c>
      <c r="G9">
        <v>0.8</v>
      </c>
      <c r="H9" t="s">
        <v>492</v>
      </c>
      <c r="I9">
        <v>62</v>
      </c>
      <c r="J9">
        <f t="shared" si="0"/>
        <v>1.17812264375E-4</v>
      </c>
      <c r="K9">
        <f t="shared" si="1"/>
        <v>6.1039461254166666E-5</v>
      </c>
    </row>
    <row r="10" spans="1:11">
      <c r="C10" t="s">
        <v>496</v>
      </c>
      <c r="D10" t="s">
        <v>488</v>
      </c>
      <c r="E10">
        <v>3.375</v>
      </c>
      <c r="F10">
        <v>0.5</v>
      </c>
      <c r="G10">
        <v>0.8</v>
      </c>
      <c r="H10" t="s">
        <v>489</v>
      </c>
      <c r="I10">
        <v>102</v>
      </c>
      <c r="J10">
        <f t="shared" si="0"/>
        <v>3.8301334687500011E-4</v>
      </c>
      <c r="K10">
        <f t="shared" si="1"/>
        <v>1.9501634383750006E-4</v>
      </c>
    </row>
    <row r="11" spans="1:11">
      <c r="C11" t="s">
        <v>497</v>
      </c>
      <c r="D11" t="s">
        <v>488</v>
      </c>
      <c r="E11">
        <v>3.375</v>
      </c>
      <c r="F11">
        <v>0.5</v>
      </c>
      <c r="G11">
        <v>0.8</v>
      </c>
      <c r="H11" t="s">
        <v>490</v>
      </c>
      <c r="I11">
        <v>102</v>
      </c>
      <c r="J11">
        <f t="shared" si="0"/>
        <v>3.8301334687500011E-4</v>
      </c>
      <c r="K11">
        <f t="shared" si="1"/>
        <v>1.9501634383750006E-4</v>
      </c>
    </row>
    <row r="12" spans="1:11">
      <c r="C12" t="s">
        <v>498</v>
      </c>
      <c r="D12" t="s">
        <v>488</v>
      </c>
      <c r="E12">
        <v>3.375</v>
      </c>
      <c r="F12">
        <v>0.5</v>
      </c>
      <c r="G12">
        <v>0.8</v>
      </c>
      <c r="H12" t="s">
        <v>492</v>
      </c>
      <c r="I12">
        <v>102</v>
      </c>
      <c r="J12">
        <f t="shared" si="0"/>
        <v>3.8301334687500011E-4</v>
      </c>
      <c r="K12">
        <f t="shared" si="1"/>
        <v>1.9501634383750006E-4</v>
      </c>
    </row>
    <row r="13" spans="1:11">
      <c r="C13" t="s">
        <v>499</v>
      </c>
      <c r="D13" t="s">
        <v>488</v>
      </c>
      <c r="E13">
        <v>4.375</v>
      </c>
      <c r="F13">
        <v>0.5</v>
      </c>
      <c r="G13">
        <v>0.8</v>
      </c>
      <c r="H13" t="s">
        <v>489</v>
      </c>
      <c r="I13">
        <v>142</v>
      </c>
      <c r="J13">
        <f t="shared" si="0"/>
        <v>8.8821394937500038E-4</v>
      </c>
      <c r="K13">
        <f t="shared" si="1"/>
        <v>4.4899298642083352E-4</v>
      </c>
    </row>
    <row r="14" spans="1:11">
      <c r="C14" t="s">
        <v>500</v>
      </c>
      <c r="D14" t="s">
        <v>488</v>
      </c>
      <c r="E14">
        <v>4.375</v>
      </c>
      <c r="F14">
        <v>0.5</v>
      </c>
      <c r="G14">
        <v>0.8</v>
      </c>
      <c r="H14" t="s">
        <v>490</v>
      </c>
      <c r="I14">
        <v>142</v>
      </c>
      <c r="J14">
        <f t="shared" si="0"/>
        <v>8.8821394937500038E-4</v>
      </c>
      <c r="K14">
        <f t="shared" si="1"/>
        <v>4.4899298642083352E-4</v>
      </c>
    </row>
    <row r="15" spans="1:11">
      <c r="C15" t="s">
        <v>501</v>
      </c>
      <c r="D15" t="s">
        <v>488</v>
      </c>
      <c r="E15">
        <v>4.375</v>
      </c>
      <c r="F15">
        <v>0.5</v>
      </c>
      <c r="G15">
        <v>0.8</v>
      </c>
      <c r="H15" t="s">
        <v>492</v>
      </c>
      <c r="I15">
        <v>142</v>
      </c>
      <c r="J15">
        <f t="shared" si="0"/>
        <v>8.8821394937500038E-4</v>
      </c>
      <c r="K15">
        <f t="shared" si="1"/>
        <v>4.4899298642083352E-4</v>
      </c>
    </row>
    <row r="21" spans="1:3">
      <c r="A21" t="s">
        <v>502</v>
      </c>
      <c r="C21" s="38" t="s">
        <v>503</v>
      </c>
    </row>
  </sheetData>
  <hyperlinks>
    <hyperlink ref="C21" r:id="rId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C19" sqref="C19"/>
    </sheetView>
  </sheetViews>
  <sheetFormatPr defaultRowHeight="14.4"/>
  <cols>
    <col min="2" max="2" width="10.6640625" bestFit="1" customWidth="1"/>
    <col min="3" max="3" width="12" bestFit="1" customWidth="1"/>
    <col min="4" max="4" width="10.88671875" bestFit="1" customWidth="1"/>
    <col min="5" max="5" width="10.88671875" style="37" customWidth="1"/>
    <col min="6" max="6" width="16.33203125" style="37" customWidth="1"/>
    <col min="7" max="7" width="8.88671875" style="37"/>
    <col min="8" max="8" width="11.44140625" customWidth="1"/>
    <col min="13" max="13" width="12.6640625" bestFit="1" customWidth="1"/>
  </cols>
  <sheetData>
    <row r="1" spans="1:11">
      <c r="A1" t="s">
        <v>369</v>
      </c>
    </row>
    <row r="3" spans="1:11">
      <c r="B3" t="s">
        <v>465</v>
      </c>
    </row>
    <row r="5" spans="1:11">
      <c r="B5" t="s">
        <v>466</v>
      </c>
      <c r="C5" t="s">
        <v>263</v>
      </c>
      <c r="D5" t="s">
        <v>467</v>
      </c>
      <c r="E5" s="37" t="s">
        <v>231</v>
      </c>
      <c r="F5" s="37" t="s">
        <v>468</v>
      </c>
      <c r="G5" s="37" t="s">
        <v>118</v>
      </c>
      <c r="I5" s="37" t="s">
        <v>469</v>
      </c>
      <c r="J5" s="37" t="s">
        <v>231</v>
      </c>
      <c r="K5" s="37" t="s">
        <v>118</v>
      </c>
    </row>
    <row r="6" spans="1:11">
      <c r="E6" s="37" t="s">
        <v>5</v>
      </c>
      <c r="F6" s="37" t="s">
        <v>135</v>
      </c>
      <c r="G6" s="37" t="s">
        <v>470</v>
      </c>
      <c r="I6" s="37" t="s">
        <v>129</v>
      </c>
      <c r="J6" s="37" t="s">
        <v>158</v>
      </c>
      <c r="K6" s="37" t="s">
        <v>5</v>
      </c>
    </row>
    <row r="7" spans="1:11">
      <c r="B7" t="s">
        <v>471</v>
      </c>
      <c r="C7" t="s">
        <v>472</v>
      </c>
      <c r="D7" t="s">
        <v>116</v>
      </c>
      <c r="E7" s="37">
        <v>0.5</v>
      </c>
      <c r="F7" s="37">
        <v>4.4000000000000004</v>
      </c>
      <c r="G7" s="37">
        <v>6</v>
      </c>
      <c r="I7">
        <f>0.45359237*F7</f>
        <v>1.9958064280000003</v>
      </c>
      <c r="J7">
        <f>0.01*2.54*E7</f>
        <v>1.2700000000000001E-2</v>
      </c>
      <c r="K7">
        <f>12*G7</f>
        <v>72</v>
      </c>
    </row>
    <row r="8" spans="1:11">
      <c r="B8" t="s">
        <v>473</v>
      </c>
      <c r="C8" t="s">
        <v>474</v>
      </c>
      <c r="D8" t="s">
        <v>114</v>
      </c>
      <c r="E8" s="37">
        <v>0.5</v>
      </c>
      <c r="F8" s="37">
        <f>0.27*G8</f>
        <v>1.62</v>
      </c>
      <c r="G8" s="37">
        <v>6</v>
      </c>
      <c r="I8">
        <f>0.45359237*F8</f>
        <v>0.73481963940000006</v>
      </c>
      <c r="J8">
        <f>0.01*2.54*E8</f>
        <v>1.2700000000000001E-2</v>
      </c>
      <c r="K8">
        <f>12*G8</f>
        <v>72</v>
      </c>
    </row>
    <row r="11" spans="1:11">
      <c r="B11" t="s">
        <v>475</v>
      </c>
      <c r="D11" s="37" t="str">
        <f>CAInertiaCalcs!D5</f>
        <v>AM-2291</v>
      </c>
    </row>
    <row r="12" spans="1:11">
      <c r="D12" s="37"/>
    </row>
    <row r="13" spans="1:11">
      <c r="B13" t="s">
        <v>22</v>
      </c>
      <c r="C13">
        <v>16</v>
      </c>
      <c r="D13" s="37" t="s">
        <v>5</v>
      </c>
    </row>
    <row r="14" spans="1:11">
      <c r="B14" t="s">
        <v>0</v>
      </c>
      <c r="C14">
        <v>0.5</v>
      </c>
      <c r="D14" s="37" t="s">
        <v>5</v>
      </c>
    </row>
    <row r="15" spans="1:11">
      <c r="B15" t="s">
        <v>469</v>
      </c>
      <c r="C15">
        <f>C13/K7*VLOOKUP(D11,C7:K8,7)</f>
        <v>0.16329325320000002</v>
      </c>
      <c r="D15" s="37" t="s">
        <v>129</v>
      </c>
    </row>
    <row r="16" spans="1:11">
      <c r="D16" s="37"/>
    </row>
    <row r="17" spans="1:14">
      <c r="B17" t="s">
        <v>476</v>
      </c>
      <c r="C17">
        <f>0.5*C15*VLOOKUP(D11,C7:K8,8)^2</f>
        <v>1.3168784404314003E-5</v>
      </c>
      <c r="D17" s="37" t="s">
        <v>128</v>
      </c>
    </row>
    <row r="18" spans="1:14">
      <c r="C18">
        <f>(1/12)*C15*(0.01*2.54*C13)^2</f>
        <v>2.2474725383362566E-3</v>
      </c>
      <c r="D18" s="37"/>
    </row>
    <row r="19" spans="1:14">
      <c r="D19" s="37"/>
    </row>
    <row r="20" spans="1:14">
      <c r="D20" s="37"/>
    </row>
    <row r="22" spans="1:14">
      <c r="A22" t="s">
        <v>477</v>
      </c>
    </row>
    <row r="24" spans="1:14">
      <c r="B24" t="s">
        <v>466</v>
      </c>
      <c r="C24" t="s">
        <v>263</v>
      </c>
      <c r="D24" t="s">
        <v>467</v>
      </c>
      <c r="E24" s="37" t="s">
        <v>231</v>
      </c>
      <c r="F24" s="37" t="s">
        <v>478</v>
      </c>
      <c r="G24" s="37" t="s">
        <v>232</v>
      </c>
      <c r="H24" s="37" t="s">
        <v>479</v>
      </c>
      <c r="I24" s="37" t="s">
        <v>480</v>
      </c>
      <c r="J24" s="37"/>
      <c r="K24" s="37" t="s">
        <v>468</v>
      </c>
      <c r="L24" s="37" t="s">
        <v>469</v>
      </c>
      <c r="M24" s="37"/>
      <c r="N24" s="37"/>
    </row>
    <row r="25" spans="1:14">
      <c r="E25" s="37" t="s">
        <v>5</v>
      </c>
      <c r="G25" s="37" t="s">
        <v>5</v>
      </c>
      <c r="H25" s="37" t="s">
        <v>5</v>
      </c>
      <c r="I25" s="37" t="s">
        <v>5</v>
      </c>
      <c r="J25" s="37"/>
      <c r="K25" s="37" t="s">
        <v>135</v>
      </c>
      <c r="L25" t="s">
        <v>129</v>
      </c>
      <c r="M25" s="37"/>
      <c r="N25" s="37"/>
    </row>
    <row r="26" spans="1:14">
      <c r="B26" t="s">
        <v>473</v>
      </c>
      <c r="C26" t="s">
        <v>481</v>
      </c>
      <c r="D26" t="s">
        <v>114</v>
      </c>
      <c r="E26" s="37">
        <v>1.75</v>
      </c>
      <c r="F26" s="37">
        <v>22</v>
      </c>
      <c r="G26" s="37">
        <v>0.5</v>
      </c>
      <c r="H26">
        <v>0.123</v>
      </c>
      <c r="I26" s="37">
        <v>0.40500000000000003</v>
      </c>
      <c r="J26" s="37"/>
      <c r="K26" s="37">
        <v>0.05</v>
      </c>
      <c r="L26">
        <f>0.45359237*K26</f>
        <v>2.2679618500000002E-2</v>
      </c>
      <c r="M26">
        <f>0.5*L26*((0.5*0.01*2.54*E26)^2+(0.5*0.01*2.54*G26)^2)</f>
        <v>6.0585553249014074E-6</v>
      </c>
    </row>
    <row r="27" spans="1:14">
      <c r="B27" t="s">
        <v>473</v>
      </c>
      <c r="C27" t="s">
        <v>457</v>
      </c>
      <c r="D27" t="s">
        <v>114</v>
      </c>
      <c r="E27" s="37">
        <v>1.29</v>
      </c>
      <c r="F27" s="37">
        <v>16</v>
      </c>
      <c r="G27" s="37">
        <v>0.5</v>
      </c>
      <c r="H27">
        <v>0.123</v>
      </c>
      <c r="I27" s="37">
        <v>0.40500000000000003</v>
      </c>
      <c r="J27" s="37"/>
      <c r="K27" s="37">
        <v>0.04</v>
      </c>
      <c r="L27">
        <f>0.45359237*K27</f>
        <v>1.8143694800000002E-2</v>
      </c>
      <c r="M27">
        <f>0.5*L27*((0.5*0.01*2.54*E27)^2+(0.5*0.01*2.54*G27)^2)</f>
        <v>2.8007078031441593E-6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F47"/>
  <sheetViews>
    <sheetView topLeftCell="K16" workbookViewId="0">
      <selection activeCell="Q34" sqref="Q34"/>
    </sheetView>
  </sheetViews>
  <sheetFormatPr defaultRowHeight="14.4"/>
  <cols>
    <col min="3" max="3" width="15.44140625" bestFit="1" customWidth="1"/>
    <col min="8" max="8" width="21.6640625" customWidth="1"/>
    <col min="15" max="15" width="13.5546875" bestFit="1" customWidth="1"/>
    <col min="20" max="20" width="20.33203125" bestFit="1" customWidth="1"/>
    <col min="21" max="21" width="14.88671875" bestFit="1" customWidth="1"/>
  </cols>
  <sheetData>
    <row r="3" spans="2:32">
      <c r="B3" t="s">
        <v>11</v>
      </c>
      <c r="N3" t="s">
        <v>18</v>
      </c>
      <c r="S3" t="s">
        <v>51</v>
      </c>
      <c r="X3" t="s">
        <v>716</v>
      </c>
    </row>
    <row r="4" spans="2:32">
      <c r="C4" t="s">
        <v>12</v>
      </c>
      <c r="D4" s="14">
        <v>0.5</v>
      </c>
      <c r="E4" t="s">
        <v>5</v>
      </c>
      <c r="O4" t="s">
        <v>19</v>
      </c>
      <c r="P4" s="14">
        <v>19</v>
      </c>
      <c r="Q4" t="s">
        <v>5</v>
      </c>
      <c r="T4" t="s">
        <v>52</v>
      </c>
      <c r="U4" s="14">
        <v>22</v>
      </c>
      <c r="V4" t="s">
        <v>5</v>
      </c>
      <c r="Y4" t="s">
        <v>264</v>
      </c>
      <c r="Z4">
        <f>VLOOKUP(Parameters!$C$20,MotorData!$B$7:$X$24,11)</f>
        <v>9.0225563909774431E-2</v>
      </c>
      <c r="AA4" t="s">
        <v>273</v>
      </c>
      <c r="AD4" t="s">
        <v>524</v>
      </c>
    </row>
    <row r="5" spans="2:32">
      <c r="C5" t="s">
        <v>16</v>
      </c>
      <c r="D5" s="14">
        <v>28</v>
      </c>
      <c r="E5" t="s">
        <v>5</v>
      </c>
      <c r="O5" t="s">
        <v>20</v>
      </c>
      <c r="P5" t="s">
        <v>4</v>
      </c>
      <c r="Q5" t="s">
        <v>5</v>
      </c>
      <c r="T5" t="s">
        <v>53</v>
      </c>
      <c r="U5" s="14">
        <v>2</v>
      </c>
      <c r="V5" t="s">
        <v>5</v>
      </c>
      <c r="Y5" t="s">
        <v>265</v>
      </c>
      <c r="Z5">
        <f>VLOOKUP(Parameters!$C$20,MotorData!$B$7:$X$24,12)</f>
        <v>1.8195488721804511E-2</v>
      </c>
      <c r="AA5" t="s">
        <v>274</v>
      </c>
    </row>
    <row r="6" spans="2:32">
      <c r="C6" t="s">
        <v>17</v>
      </c>
      <c r="D6" t="s">
        <v>4</v>
      </c>
      <c r="E6" t="s">
        <v>5</v>
      </c>
      <c r="O6" t="s">
        <v>355</v>
      </c>
      <c r="P6" s="14">
        <v>18</v>
      </c>
      <c r="Q6" t="s">
        <v>5</v>
      </c>
      <c r="T6" t="s">
        <v>54</v>
      </c>
      <c r="U6" s="14">
        <v>1.5</v>
      </c>
      <c r="V6" t="s">
        <v>5</v>
      </c>
      <c r="Y6" t="s">
        <v>266</v>
      </c>
      <c r="Z6">
        <f>VLOOKUP(Parameters!$C$20,MotorData!$B$7:$X$24,17)</f>
        <v>2.1142234316170731E-2</v>
      </c>
      <c r="AA6" t="s">
        <v>276</v>
      </c>
      <c r="AD6" s="39" t="s">
        <v>24</v>
      </c>
      <c r="AE6" s="39"/>
      <c r="AF6" s="39"/>
    </row>
    <row r="7" spans="2:32">
      <c r="C7" t="s">
        <v>15</v>
      </c>
      <c r="D7" s="14">
        <v>50</v>
      </c>
      <c r="E7" t="s">
        <v>5</v>
      </c>
      <c r="O7" t="s">
        <v>36</v>
      </c>
      <c r="P7">
        <f>VLOOKUP(Parameters!C7,O11:P14,2)</f>
        <v>-30</v>
      </c>
      <c r="Q7" t="s">
        <v>37</v>
      </c>
      <c r="T7" t="s">
        <v>55</v>
      </c>
      <c r="U7" s="14">
        <v>2</v>
      </c>
      <c r="V7" t="s">
        <v>5</v>
      </c>
      <c r="Z7">
        <f>VLOOKUP(Parameters!$C$23,GearBoxes!$B$5:$G$32,2)*(Parameters!C25/Parameters!C24)</f>
        <v>60</v>
      </c>
      <c r="AD7" s="39" t="s">
        <v>29</v>
      </c>
      <c r="AE7" s="39">
        <v>8.5</v>
      </c>
      <c r="AF7" s="39" t="s">
        <v>5</v>
      </c>
    </row>
    <row r="8" spans="2:32">
      <c r="U8">
        <f>U4-U6-U7</f>
        <v>18.5</v>
      </c>
      <c r="V8" t="s">
        <v>5</v>
      </c>
      <c r="Z8">
        <f>VLOOKUP(Parameters!$C$23,GearBoxes!$B$5:$G$32,6)</f>
        <v>2.6145105469910787E-5</v>
      </c>
      <c r="AA8" t="s">
        <v>128</v>
      </c>
      <c r="AD8" s="39" t="s">
        <v>22</v>
      </c>
      <c r="AE8" s="39">
        <v>11</v>
      </c>
      <c r="AF8" s="39" t="s">
        <v>5</v>
      </c>
    </row>
    <row r="9" spans="2:32">
      <c r="AD9" s="39" t="s">
        <v>23</v>
      </c>
      <c r="AE9" s="39">
        <v>-150</v>
      </c>
      <c r="AF9" s="39" t="s">
        <v>28</v>
      </c>
    </row>
    <row r="10" spans="2:32">
      <c r="B10" t="s">
        <v>31</v>
      </c>
      <c r="N10" t="s">
        <v>161</v>
      </c>
      <c r="T10" t="s">
        <v>621</v>
      </c>
      <c r="AD10" s="39"/>
      <c r="AE10" s="39"/>
      <c r="AF10" s="39"/>
    </row>
    <row r="11" spans="2:32">
      <c r="C11" t="s">
        <v>12</v>
      </c>
      <c r="D11" s="14">
        <v>2.5</v>
      </c>
      <c r="E11" t="s">
        <v>5</v>
      </c>
      <c r="O11" t="s">
        <v>164</v>
      </c>
      <c r="P11" s="14">
        <v>50</v>
      </c>
      <c r="Q11" t="s">
        <v>37</v>
      </c>
      <c r="T11" s="33" t="s">
        <v>8</v>
      </c>
      <c r="U11" s="14">
        <v>4.7380000000000004</v>
      </c>
      <c r="V11" t="s">
        <v>5</v>
      </c>
      <c r="X11" t="s">
        <v>340</v>
      </c>
      <c r="AD11" s="39" t="s">
        <v>21</v>
      </c>
      <c r="AE11" s="39"/>
      <c r="AF11" s="39"/>
    </row>
    <row r="12" spans="2:32">
      <c r="C12" t="s">
        <v>13</v>
      </c>
      <c r="D12" s="14">
        <v>5</v>
      </c>
      <c r="E12" t="s">
        <v>5</v>
      </c>
      <c r="O12" t="s">
        <v>162</v>
      </c>
      <c r="P12" s="14">
        <v>-30</v>
      </c>
      <c r="Q12" t="s">
        <v>37</v>
      </c>
      <c r="T12" s="33" t="s">
        <v>10</v>
      </c>
      <c r="U12" s="14">
        <v>8.25</v>
      </c>
      <c r="V12" t="s">
        <v>5</v>
      </c>
      <c r="Y12" t="s">
        <v>341</v>
      </c>
      <c r="Z12" s="14">
        <v>7</v>
      </c>
      <c r="AA12" t="s">
        <v>268</v>
      </c>
      <c r="AD12" s="39" t="s">
        <v>22</v>
      </c>
      <c r="AE12" s="39">
        <v>14</v>
      </c>
      <c r="AF12" s="39" t="s">
        <v>5</v>
      </c>
    </row>
    <row r="13" spans="2:32">
      <c r="C13" t="s">
        <v>14</v>
      </c>
      <c r="D13" s="14">
        <v>3.25</v>
      </c>
      <c r="E13" t="s">
        <v>5</v>
      </c>
      <c r="O13" t="s">
        <v>163</v>
      </c>
      <c r="P13" s="14">
        <v>0</v>
      </c>
      <c r="Q13" t="s">
        <v>37</v>
      </c>
      <c r="Y13" t="s">
        <v>342</v>
      </c>
      <c r="Z13" s="14">
        <v>1</v>
      </c>
      <c r="AA13" t="s">
        <v>268</v>
      </c>
      <c r="AD13" s="39" t="s">
        <v>23</v>
      </c>
      <c r="AE13" s="39">
        <v>150</v>
      </c>
      <c r="AF13" s="39" t="s">
        <v>28</v>
      </c>
    </row>
    <row r="14" spans="2:32">
      <c r="O14" t="s">
        <v>165</v>
      </c>
      <c r="P14" s="14">
        <f>Parameters!C8</f>
        <v>20</v>
      </c>
      <c r="Q14" t="s">
        <v>37</v>
      </c>
      <c r="T14" t="s">
        <v>56</v>
      </c>
      <c r="U14">
        <f>VLOOKUP(Parameters!C4,DetailedParameters!H17:L25,5)</f>
        <v>-52</v>
      </c>
      <c r="V14" t="s">
        <v>37</v>
      </c>
      <c r="AD14" s="39"/>
      <c r="AE14" s="39"/>
      <c r="AF14" s="39"/>
    </row>
    <row r="15" spans="2:32">
      <c r="AD15" s="39" t="s">
        <v>25</v>
      </c>
      <c r="AE15" s="39"/>
      <c r="AF15" s="39"/>
    </row>
    <row r="16" spans="2:32">
      <c r="B16" t="s">
        <v>676</v>
      </c>
      <c r="G16" t="s">
        <v>160</v>
      </c>
      <c r="I16" s="1"/>
      <c r="J16" s="1"/>
      <c r="K16" s="1"/>
      <c r="L16" s="1"/>
      <c r="U16">
        <v>16.25</v>
      </c>
      <c r="AD16" s="39" t="s">
        <v>22</v>
      </c>
      <c r="AE16" s="39">
        <v>6</v>
      </c>
      <c r="AF16" s="39" t="s">
        <v>5</v>
      </c>
    </row>
    <row r="17" spans="3:32">
      <c r="C17" t="s">
        <v>0</v>
      </c>
      <c r="D17" s="14">
        <v>25</v>
      </c>
      <c r="E17" t="s">
        <v>5</v>
      </c>
      <c r="H17" t="s">
        <v>43</v>
      </c>
      <c r="I17" s="14">
        <v>4</v>
      </c>
      <c r="J17" s="1" t="s">
        <v>4</v>
      </c>
      <c r="K17" s="14">
        <v>7.25</v>
      </c>
      <c r="L17" s="14">
        <v>0</v>
      </c>
      <c r="N17" t="s">
        <v>64</v>
      </c>
      <c r="U17">
        <v>25</v>
      </c>
      <c r="AD17" s="39" t="s">
        <v>23</v>
      </c>
      <c r="AE17" s="39">
        <v>0</v>
      </c>
      <c r="AF17" s="39" t="s">
        <v>28</v>
      </c>
    </row>
    <row r="18" spans="3:32">
      <c r="C18" t="s">
        <v>2</v>
      </c>
      <c r="D18">
        <f>VLOOKUP(Parameters!C4,DetailedParameters!H17:L25,2)</f>
        <v>3.5001286088477208</v>
      </c>
      <c r="E18" t="s">
        <v>5</v>
      </c>
      <c r="H18" t="s">
        <v>44</v>
      </c>
      <c r="I18" s="14">
        <v>-18</v>
      </c>
      <c r="J18" s="1" t="s">
        <v>4</v>
      </c>
      <c r="K18" s="14">
        <v>12.5</v>
      </c>
      <c r="L18" s="14">
        <f>E25</f>
        <v>-52</v>
      </c>
      <c r="O18" t="s">
        <v>65</v>
      </c>
      <c r="P18" s="1">
        <f>Parameters!C16</f>
        <v>12</v>
      </c>
      <c r="Q18" t="s">
        <v>5</v>
      </c>
      <c r="U18">
        <f>SQRT((U17-DetailedParameters!U12)^2+(U16+DetailedParameters!U11)^2)</f>
        <v>26.852535150335434</v>
      </c>
      <c r="AD18" s="39"/>
      <c r="AE18" s="39"/>
      <c r="AF18" s="39"/>
    </row>
    <row r="19" spans="3:32">
      <c r="C19" t="s">
        <v>3</v>
      </c>
      <c r="D19" t="s">
        <v>4</v>
      </c>
      <c r="E19" t="s">
        <v>5</v>
      </c>
      <c r="H19" t="s">
        <v>7</v>
      </c>
      <c r="I19" s="14">
        <v>-14.5</v>
      </c>
      <c r="J19" s="1" t="s">
        <v>4</v>
      </c>
      <c r="K19" s="14">
        <v>12.5</v>
      </c>
      <c r="L19" s="1">
        <f>L18</f>
        <v>-52</v>
      </c>
      <c r="O19" t="s">
        <v>66</v>
      </c>
      <c r="P19" s="1">
        <f>Parameters!C17</f>
        <v>2</v>
      </c>
      <c r="Q19" t="s">
        <v>5</v>
      </c>
      <c r="U19">
        <f>U18+DetailedParameters!U6+DetailedParameters!U7</f>
        <v>30.352535150335434</v>
      </c>
      <c r="AD19" s="39" t="s">
        <v>26</v>
      </c>
      <c r="AE19" s="39"/>
      <c r="AF19" s="39"/>
    </row>
    <row r="20" spans="3:32">
      <c r="C20" t="s">
        <v>1</v>
      </c>
      <c r="D20">
        <f>VLOOKUP(Parameters!C4,DetailedParameters!H17:L25,4)</f>
        <v>19.816383368673375</v>
      </c>
      <c r="E20" t="s">
        <v>5</v>
      </c>
      <c r="H20" t="s">
        <v>50</v>
      </c>
      <c r="I20" s="1">
        <f>CatapultGeometry!AD65</f>
        <v>3.5001286088477208</v>
      </c>
      <c r="J20" s="1" t="s">
        <v>4</v>
      </c>
      <c r="K20" s="1">
        <f>CatapultGeometry!AE65</f>
        <v>19.816383368673375</v>
      </c>
      <c r="L20" s="1">
        <f>L18</f>
        <v>-52</v>
      </c>
      <c r="AD20" s="39" t="s">
        <v>30</v>
      </c>
      <c r="AE20" s="39">
        <v>5</v>
      </c>
      <c r="AF20" s="39" t="s">
        <v>5</v>
      </c>
    </row>
    <row r="21" spans="3:32">
      <c r="C21" t="s">
        <v>134</v>
      </c>
      <c r="D21" s="14">
        <v>2.6</v>
      </c>
      <c r="E21" t="s">
        <v>135</v>
      </c>
      <c r="H21" t="s">
        <v>45</v>
      </c>
      <c r="I21" s="14">
        <v>-3.25</v>
      </c>
      <c r="J21" s="1" t="s">
        <v>4</v>
      </c>
      <c r="K21" s="14">
        <v>20</v>
      </c>
      <c r="L21" s="1">
        <f>L18</f>
        <v>-52</v>
      </c>
      <c r="O21" t="s">
        <v>807</v>
      </c>
      <c r="P21">
        <f>CatapultGeometry!J70</f>
        <v>27.044455038074574</v>
      </c>
      <c r="Q21" t="s">
        <v>5</v>
      </c>
      <c r="S21" t="s">
        <v>57</v>
      </c>
      <c r="AD21" s="39" t="s">
        <v>22</v>
      </c>
      <c r="AE21" s="39">
        <v>6</v>
      </c>
      <c r="AF21" s="39" t="s">
        <v>5</v>
      </c>
    </row>
    <row r="22" spans="3:32">
      <c r="H22" t="s">
        <v>46</v>
      </c>
      <c r="I22">
        <f>I20</f>
        <v>3.5001286088477208</v>
      </c>
      <c r="J22" t="s">
        <v>4</v>
      </c>
      <c r="K22">
        <f>K20</f>
        <v>19.816383368673375</v>
      </c>
      <c r="L22">
        <v>5</v>
      </c>
      <c r="O22" t="s">
        <v>808</v>
      </c>
      <c r="P22">
        <f>CatapultGeometry!K70</f>
        <v>22.212096711593041</v>
      </c>
      <c r="Q22" t="s">
        <v>5</v>
      </c>
      <c r="T22" t="s">
        <v>870</v>
      </c>
      <c r="U22" s="44" t="s">
        <v>496</v>
      </c>
      <c r="AD22" s="39" t="s">
        <v>23</v>
      </c>
      <c r="AE22" s="39">
        <v>15</v>
      </c>
      <c r="AF22" s="39" t="s">
        <v>28</v>
      </c>
    </row>
    <row r="23" spans="3:32">
      <c r="H23" t="s">
        <v>47</v>
      </c>
      <c r="I23">
        <f>I22</f>
        <v>3.5001286088477208</v>
      </c>
      <c r="J23" t="s">
        <v>4</v>
      </c>
      <c r="K23">
        <f>K22</f>
        <v>19.816383368673375</v>
      </c>
      <c r="L23">
        <f>L18</f>
        <v>-52</v>
      </c>
      <c r="T23" t="s">
        <v>0</v>
      </c>
      <c r="U23">
        <f>VLOOKUP(U22,WheelData!$C$4:$J$15,3)</f>
        <v>3.375</v>
      </c>
      <c r="V23" t="s">
        <v>5</v>
      </c>
      <c r="AD23" s="39"/>
      <c r="AE23" s="39"/>
      <c r="AF23" s="39"/>
    </row>
    <row r="24" spans="3:32">
      <c r="E24">
        <v>38</v>
      </c>
      <c r="H24" t="s">
        <v>48</v>
      </c>
      <c r="I24" s="14">
        <v>-9</v>
      </c>
      <c r="J24" t="s">
        <v>4</v>
      </c>
      <c r="K24" s="14">
        <v>18.5</v>
      </c>
      <c r="L24" s="1">
        <f>L18</f>
        <v>-52</v>
      </c>
      <c r="O24" t="s">
        <v>22</v>
      </c>
      <c r="P24">
        <f>SQRT((P21-P18)^2+(P22-P19)^2)</f>
        <v>25.196517236940458</v>
      </c>
      <c r="Q24" t="s">
        <v>5</v>
      </c>
      <c r="AD24" s="39" t="s">
        <v>27</v>
      </c>
      <c r="AE24" s="39">
        <v>1.5</v>
      </c>
      <c r="AF24" s="39" t="s">
        <v>5</v>
      </c>
    </row>
    <row r="25" spans="3:32">
      <c r="D25">
        <v>128</v>
      </c>
      <c r="E25">
        <f>E24-90</f>
        <v>-52</v>
      </c>
      <c r="H25" t="s">
        <v>49</v>
      </c>
      <c r="I25" s="14">
        <v>0</v>
      </c>
      <c r="J25" t="s">
        <v>4</v>
      </c>
      <c r="K25" s="14">
        <v>21.5</v>
      </c>
      <c r="L25" s="1">
        <f>L18</f>
        <v>-52</v>
      </c>
      <c r="O25" t="s">
        <v>809</v>
      </c>
      <c r="P25">
        <f>Parameters!C13</f>
        <v>6.5</v>
      </c>
      <c r="Q25" t="s">
        <v>5</v>
      </c>
      <c r="T25" t="s">
        <v>871</v>
      </c>
      <c r="U25" s="44" t="s">
        <v>493</v>
      </c>
      <c r="AD25" s="39"/>
      <c r="AE25" s="39"/>
      <c r="AF25" s="39"/>
    </row>
    <row r="26" spans="3:32">
      <c r="T26" t="s">
        <v>0</v>
      </c>
      <c r="U26">
        <f>VLOOKUP(U25,WheelData!$C$4:$J$15,3)</f>
        <v>2.375</v>
      </c>
      <c r="V26" t="s">
        <v>5</v>
      </c>
      <c r="AD26" s="39" t="s">
        <v>133</v>
      </c>
      <c r="AE26" s="39" t="s">
        <v>114</v>
      </c>
      <c r="AF26" s="39"/>
    </row>
    <row r="27" spans="3:32">
      <c r="D27">
        <f>CylinderGeometry!X10</f>
        <v>0</v>
      </c>
      <c r="F27">
        <f>CylinderGeometry!Y10</f>
        <v>0</v>
      </c>
      <c r="O27" t="s">
        <v>69</v>
      </c>
      <c r="P27" s="1">
        <f>P24-P25</f>
        <v>18.696517236940458</v>
      </c>
      <c r="Q27" t="s">
        <v>5</v>
      </c>
    </row>
    <row r="28" spans="3:32">
      <c r="O28" t="s">
        <v>109</v>
      </c>
      <c r="P28">
        <f>VLOOKUP(Parameters!C11,SpringData!$B$6:$L$32,7)</f>
        <v>2.37</v>
      </c>
      <c r="T28" t="s">
        <v>872</v>
      </c>
      <c r="U28" s="44" t="s">
        <v>493</v>
      </c>
    </row>
    <row r="29" spans="3:32">
      <c r="G29" t="s">
        <v>41</v>
      </c>
      <c r="I29" s="1"/>
      <c r="O29" t="s">
        <v>111</v>
      </c>
      <c r="P29">
        <f>VLOOKUP(Parameters!C11,SpringData!$B$6:$L$32,11)</f>
        <v>7.8270042194092833</v>
      </c>
      <c r="T29" t="s">
        <v>0</v>
      </c>
      <c r="U29">
        <f>VLOOKUP(U28,WheelData!$C$4:$J$15,3)</f>
        <v>2.375</v>
      </c>
      <c r="V29" t="s">
        <v>5</v>
      </c>
    </row>
    <row r="30" spans="3:32">
      <c r="H30" t="s">
        <v>8</v>
      </c>
      <c r="I30" s="1">
        <f>CatapultGeometry!R78</f>
        <v>5.3709457223685355</v>
      </c>
      <c r="J30" t="s">
        <v>5</v>
      </c>
      <c r="L30" s="30">
        <v>16.25</v>
      </c>
      <c r="M30">
        <f>-DetailedParameters!U11+DetailedParameters!U8*COS(L33)</f>
        <v>9.8401989417243563</v>
      </c>
      <c r="O30" t="s">
        <v>110</v>
      </c>
      <c r="P30">
        <f>P28*(P27-P29)*Parameters!C12</f>
        <v>103.04298340619556</v>
      </c>
    </row>
    <row r="31" spans="3:32">
      <c r="H31" t="s">
        <v>9</v>
      </c>
      <c r="I31" s="1" t="s">
        <v>42</v>
      </c>
      <c r="J31" t="s">
        <v>5</v>
      </c>
      <c r="L31" s="30">
        <v>25</v>
      </c>
      <c r="M31">
        <f>DetailedParameters!U12+DetailedParameters!U8*SIN(L33)</f>
        <v>19.639737293524675</v>
      </c>
      <c r="S31" s="1"/>
      <c r="T31" t="s">
        <v>873</v>
      </c>
      <c r="U31" s="44" t="s">
        <v>496</v>
      </c>
    </row>
    <row r="32" spans="3:32">
      <c r="H32" t="s">
        <v>10</v>
      </c>
      <c r="I32" s="1">
        <f>CatapultGeometry!S78</f>
        <v>7.4571745215117726</v>
      </c>
      <c r="J32" t="s">
        <v>5</v>
      </c>
      <c r="L32">
        <f>90+DetailedParameters!L18</f>
        <v>38</v>
      </c>
      <c r="T32" t="s">
        <v>0</v>
      </c>
      <c r="U32">
        <f>VLOOKUP(U31,WheelData!$C$4:$J$15,3)</f>
        <v>3.375</v>
      </c>
      <c r="V32" t="s">
        <v>5</v>
      </c>
    </row>
    <row r="33" spans="7:22">
      <c r="I33" s="1"/>
      <c r="L33">
        <f>L32*PI()/180</f>
        <v>0.66322511575784515</v>
      </c>
      <c r="V33" s="1"/>
    </row>
    <row r="34" spans="7:22">
      <c r="G34" s="1"/>
      <c r="H34" s="1"/>
      <c r="I34" s="1"/>
      <c r="J34" s="1"/>
      <c r="V34" s="1"/>
    </row>
    <row r="35" spans="7:22">
      <c r="V35" s="1"/>
    </row>
    <row r="36" spans="7:22">
      <c r="G36" t="s">
        <v>63</v>
      </c>
      <c r="I36">
        <f>CaptureArmGeometry!G61</f>
        <v>-12.031881924263459</v>
      </c>
      <c r="J36" t="s">
        <v>5</v>
      </c>
    </row>
    <row r="37" spans="7:22">
      <c r="H37" t="s">
        <v>8</v>
      </c>
      <c r="I37">
        <f>CaptureArmGeometry!L7</f>
        <v>-9.8401989417243563</v>
      </c>
      <c r="K37" t="s">
        <v>10</v>
      </c>
      <c r="L37">
        <f>CaptureArmGeometry!M8</f>
        <v>19.639737293524679</v>
      </c>
    </row>
    <row r="39" spans="7:22">
      <c r="S39" s="1"/>
      <c r="T39" s="1"/>
      <c r="U39" s="1" t="s">
        <v>112</v>
      </c>
    </row>
    <row r="40" spans="7:22">
      <c r="S40" s="1"/>
      <c r="T40" s="1" t="s">
        <v>114</v>
      </c>
      <c r="U40" s="47">
        <v>2.7</v>
      </c>
    </row>
    <row r="41" spans="7:22">
      <c r="S41" s="1"/>
      <c r="T41" s="1" t="s">
        <v>116</v>
      </c>
      <c r="U41" s="1">
        <v>8</v>
      </c>
    </row>
    <row r="42" spans="7:22">
      <c r="S42" s="1"/>
      <c r="T42" s="1"/>
      <c r="U42" s="1"/>
    </row>
    <row r="44" spans="7:22">
      <c r="S44" t="s">
        <v>148</v>
      </c>
    </row>
    <row r="45" spans="7:22">
      <c r="S45">
        <f>DetailedParameters!P4-DetailedParameters!P18</f>
        <v>7</v>
      </c>
    </row>
    <row r="47" spans="7:22">
      <c r="S47">
        <f>DetailedParameters!P6-DetailedParameters!P19</f>
        <v>16</v>
      </c>
    </row>
  </sheetData>
  <dataValidations count="1">
    <dataValidation type="list" allowBlank="1" showInputMessage="1" showErrorMessage="1" sqref="AE26">
      <formula1>#REF!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WheelData!$C$4:$C$15</xm:f>
          </x14:formula1>
          <xm:sqref>U22 U25 U28 U31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5"/>
  <sheetViews>
    <sheetView workbookViewId="0">
      <selection activeCell="C29" sqref="C29"/>
    </sheetView>
  </sheetViews>
  <sheetFormatPr defaultRowHeight="14.4"/>
  <cols>
    <col min="2" max="2" width="21.21875" customWidth="1"/>
    <col min="11" max="11" width="14.109375" bestFit="1" customWidth="1"/>
  </cols>
  <sheetData>
    <row r="2" spans="2:15">
      <c r="L2" t="s">
        <v>470</v>
      </c>
      <c r="M2" t="s">
        <v>5</v>
      </c>
      <c r="N2" t="s">
        <v>135</v>
      </c>
      <c r="O2" t="s">
        <v>129</v>
      </c>
    </row>
    <row r="3" spans="2:15">
      <c r="B3" t="s">
        <v>507</v>
      </c>
      <c r="C3">
        <f>C5-2*C6</f>
        <v>20</v>
      </c>
      <c r="J3" t="s">
        <v>508</v>
      </c>
      <c r="K3" t="s">
        <v>509</v>
      </c>
      <c r="L3">
        <v>10</v>
      </c>
      <c r="M3">
        <f>12*L3</f>
        <v>120</v>
      </c>
      <c r="N3">
        <v>2.5</v>
      </c>
      <c r="O3">
        <f>0.45359237*N3</f>
        <v>1.1339809250000001</v>
      </c>
    </row>
    <row r="5" spans="2:15">
      <c r="B5" t="s">
        <v>510</v>
      </c>
      <c r="C5">
        <f>DetailedParameters!U4</f>
        <v>22</v>
      </c>
    </row>
    <row r="6" spans="2:15">
      <c r="B6" t="s">
        <v>511</v>
      </c>
      <c r="C6">
        <v>1</v>
      </c>
    </row>
    <row r="8" spans="2:15">
      <c r="B8" t="s">
        <v>512</v>
      </c>
      <c r="D8" t="str">
        <f>CAInertiaCalcs!D6</f>
        <v>AM-749</v>
      </c>
    </row>
    <row r="10" spans="2:15">
      <c r="B10" t="s">
        <v>469</v>
      </c>
      <c r="C10">
        <f>VLOOKUP(D8,'Shafts&amp;Sprockets'!C26:M27,10)</f>
        <v>1.8143694800000002E-2</v>
      </c>
      <c r="D10" t="s">
        <v>129</v>
      </c>
    </row>
    <row r="11" spans="2:15">
      <c r="B11" t="s">
        <v>232</v>
      </c>
      <c r="C11" s="33">
        <f>0.01*2.54*VLOOKUP(D8,'Shafts&amp;Sprockets'!C26:M27,5)</f>
        <v>1.2700000000000001E-2</v>
      </c>
      <c r="D11" t="s">
        <v>158</v>
      </c>
    </row>
    <row r="12" spans="2:15">
      <c r="B12" t="s">
        <v>513</v>
      </c>
      <c r="C12">
        <f>0.01*2.54*0.5*(VLOOKUP(D8,'Shafts&amp;Sprockets'!C26:M27,3)+1)</f>
        <v>2.9083000000000005E-2</v>
      </c>
      <c r="D12" t="s">
        <v>158</v>
      </c>
    </row>
    <row r="13" spans="2:15">
      <c r="C13">
        <f>(VLOOKUP(D8,'Shafts&amp;Sprockets'!C26:M27,3))</f>
        <v>1.29</v>
      </c>
      <c r="D13" t="s">
        <v>5</v>
      </c>
    </row>
    <row r="16" spans="2:15">
      <c r="B16" t="s">
        <v>514</v>
      </c>
      <c r="C16">
        <f>2*PI()*C13</f>
        <v>8.1053090462616666</v>
      </c>
      <c r="D16" t="s">
        <v>5</v>
      </c>
    </row>
    <row r="18" spans="2:4">
      <c r="B18" t="s">
        <v>515</v>
      </c>
      <c r="C18">
        <f>C16+2*C3</f>
        <v>48.105309046261667</v>
      </c>
      <c r="D18" t="s">
        <v>5</v>
      </c>
    </row>
    <row r="20" spans="2:4">
      <c r="B20" t="s">
        <v>516</v>
      </c>
      <c r="C20" t="str">
        <f>J3</f>
        <v>AM-0367</v>
      </c>
    </row>
    <row r="22" spans="2:4">
      <c r="B22" t="s">
        <v>517</v>
      </c>
      <c r="C22">
        <f>VLOOKUP(C20,J3:O3,6)</f>
        <v>1.1339809250000001</v>
      </c>
    </row>
    <row r="23" spans="2:4">
      <c r="B23" t="s">
        <v>518</v>
      </c>
      <c r="C23">
        <f>VLOOKUP(C20,J3:O3,4)</f>
        <v>120</v>
      </c>
    </row>
    <row r="25" spans="2:4">
      <c r="B25" t="s">
        <v>519</v>
      </c>
      <c r="C25">
        <f>C22/C23*C18</f>
        <v>0.45458752374742228</v>
      </c>
      <c r="D25" t="s">
        <v>129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50"/>
  <sheetViews>
    <sheetView workbookViewId="0">
      <selection activeCell="I6" sqref="I6"/>
    </sheetView>
  </sheetViews>
  <sheetFormatPr defaultRowHeight="14.4"/>
  <cols>
    <col min="2" max="2" width="11.109375" bestFit="1" customWidth="1"/>
    <col min="258" max="258" width="11.109375" bestFit="1" customWidth="1"/>
    <col min="514" max="514" width="11.109375" bestFit="1" customWidth="1"/>
    <col min="770" max="770" width="11.109375" bestFit="1" customWidth="1"/>
    <col min="1026" max="1026" width="11.109375" bestFit="1" customWidth="1"/>
    <col min="1282" max="1282" width="11.109375" bestFit="1" customWidth="1"/>
    <col min="1538" max="1538" width="11.109375" bestFit="1" customWidth="1"/>
    <col min="1794" max="1794" width="11.109375" bestFit="1" customWidth="1"/>
    <col min="2050" max="2050" width="11.109375" bestFit="1" customWidth="1"/>
    <col min="2306" max="2306" width="11.109375" bestFit="1" customWidth="1"/>
    <col min="2562" max="2562" width="11.109375" bestFit="1" customWidth="1"/>
    <col min="2818" max="2818" width="11.109375" bestFit="1" customWidth="1"/>
    <col min="3074" max="3074" width="11.109375" bestFit="1" customWidth="1"/>
    <col min="3330" max="3330" width="11.109375" bestFit="1" customWidth="1"/>
    <col min="3586" max="3586" width="11.109375" bestFit="1" customWidth="1"/>
    <col min="3842" max="3842" width="11.109375" bestFit="1" customWidth="1"/>
    <col min="4098" max="4098" width="11.109375" bestFit="1" customWidth="1"/>
    <col min="4354" max="4354" width="11.109375" bestFit="1" customWidth="1"/>
    <col min="4610" max="4610" width="11.109375" bestFit="1" customWidth="1"/>
    <col min="4866" max="4866" width="11.109375" bestFit="1" customWidth="1"/>
    <col min="5122" max="5122" width="11.109375" bestFit="1" customWidth="1"/>
    <col min="5378" max="5378" width="11.109375" bestFit="1" customWidth="1"/>
    <col min="5634" max="5634" width="11.109375" bestFit="1" customWidth="1"/>
    <col min="5890" max="5890" width="11.109375" bestFit="1" customWidth="1"/>
    <col min="6146" max="6146" width="11.109375" bestFit="1" customWidth="1"/>
    <col min="6402" max="6402" width="11.109375" bestFit="1" customWidth="1"/>
    <col min="6658" max="6658" width="11.109375" bestFit="1" customWidth="1"/>
    <col min="6914" max="6914" width="11.109375" bestFit="1" customWidth="1"/>
    <col min="7170" max="7170" width="11.109375" bestFit="1" customWidth="1"/>
    <col min="7426" max="7426" width="11.109375" bestFit="1" customWidth="1"/>
    <col min="7682" max="7682" width="11.109375" bestFit="1" customWidth="1"/>
    <col min="7938" max="7938" width="11.109375" bestFit="1" customWidth="1"/>
    <col min="8194" max="8194" width="11.109375" bestFit="1" customWidth="1"/>
    <col min="8450" max="8450" width="11.109375" bestFit="1" customWidth="1"/>
    <col min="8706" max="8706" width="11.109375" bestFit="1" customWidth="1"/>
    <col min="8962" max="8962" width="11.109375" bestFit="1" customWidth="1"/>
    <col min="9218" max="9218" width="11.109375" bestFit="1" customWidth="1"/>
    <col min="9474" max="9474" width="11.109375" bestFit="1" customWidth="1"/>
    <col min="9730" max="9730" width="11.109375" bestFit="1" customWidth="1"/>
    <col min="9986" max="9986" width="11.109375" bestFit="1" customWidth="1"/>
    <col min="10242" max="10242" width="11.109375" bestFit="1" customWidth="1"/>
    <col min="10498" max="10498" width="11.109375" bestFit="1" customWidth="1"/>
    <col min="10754" max="10754" width="11.109375" bestFit="1" customWidth="1"/>
    <col min="11010" max="11010" width="11.109375" bestFit="1" customWidth="1"/>
    <col min="11266" max="11266" width="11.109375" bestFit="1" customWidth="1"/>
    <col min="11522" max="11522" width="11.109375" bestFit="1" customWidth="1"/>
    <col min="11778" max="11778" width="11.109375" bestFit="1" customWidth="1"/>
    <col min="12034" max="12034" width="11.109375" bestFit="1" customWidth="1"/>
    <col min="12290" max="12290" width="11.109375" bestFit="1" customWidth="1"/>
    <col min="12546" max="12546" width="11.109375" bestFit="1" customWidth="1"/>
    <col min="12802" max="12802" width="11.109375" bestFit="1" customWidth="1"/>
    <col min="13058" max="13058" width="11.109375" bestFit="1" customWidth="1"/>
    <col min="13314" max="13314" width="11.109375" bestFit="1" customWidth="1"/>
    <col min="13570" max="13570" width="11.109375" bestFit="1" customWidth="1"/>
    <col min="13826" max="13826" width="11.109375" bestFit="1" customWidth="1"/>
    <col min="14082" max="14082" width="11.109375" bestFit="1" customWidth="1"/>
    <col min="14338" max="14338" width="11.109375" bestFit="1" customWidth="1"/>
    <col min="14594" max="14594" width="11.109375" bestFit="1" customWidth="1"/>
    <col min="14850" max="14850" width="11.109375" bestFit="1" customWidth="1"/>
    <col min="15106" max="15106" width="11.109375" bestFit="1" customWidth="1"/>
    <col min="15362" max="15362" width="11.109375" bestFit="1" customWidth="1"/>
    <col min="15618" max="15618" width="11.109375" bestFit="1" customWidth="1"/>
    <col min="15874" max="15874" width="11.109375" bestFit="1" customWidth="1"/>
    <col min="16130" max="16130" width="11.109375" bestFit="1" customWidth="1"/>
  </cols>
  <sheetData>
    <row r="3" spans="2:12">
      <c r="B3" t="s">
        <v>374</v>
      </c>
      <c r="C3" t="s">
        <v>375</v>
      </c>
      <c r="D3" t="s">
        <v>369</v>
      </c>
      <c r="E3" t="s">
        <v>376</v>
      </c>
      <c r="F3" t="s">
        <v>377</v>
      </c>
      <c r="G3" t="s">
        <v>134</v>
      </c>
      <c r="H3" t="s">
        <v>22</v>
      </c>
      <c r="I3" t="s">
        <v>172</v>
      </c>
      <c r="J3" t="s">
        <v>378</v>
      </c>
      <c r="L3" s="32" t="s">
        <v>379</v>
      </c>
    </row>
    <row r="4" spans="2:12"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</row>
    <row r="6" spans="2:12">
      <c r="B6" t="s">
        <v>380</v>
      </c>
      <c r="C6">
        <v>0.75</v>
      </c>
      <c r="D6">
        <v>0.25</v>
      </c>
      <c r="E6">
        <v>0.5</v>
      </c>
      <c r="F6" t="s">
        <v>381</v>
      </c>
      <c r="G6">
        <f t="shared" ref="G6:G15" si="0">0.21+0.03*E6</f>
        <v>0.22499999999999998</v>
      </c>
      <c r="H6">
        <f t="shared" ref="H6:H15" si="1">3.75+E6</f>
        <v>4.25</v>
      </c>
      <c r="I6">
        <f t="shared" ref="I6:I50" si="2">(0.5*C6)^2*PI()</f>
        <v>0.44178646691106466</v>
      </c>
      <c r="J6">
        <v>0.4</v>
      </c>
    </row>
    <row r="7" spans="2:12">
      <c r="B7" t="s">
        <v>382</v>
      </c>
      <c r="C7">
        <v>0.75</v>
      </c>
      <c r="D7">
        <v>0.25</v>
      </c>
      <c r="E7">
        <v>1.5</v>
      </c>
      <c r="F7" t="s">
        <v>381</v>
      </c>
      <c r="G7">
        <f t="shared" si="0"/>
        <v>0.255</v>
      </c>
      <c r="H7">
        <f t="shared" si="1"/>
        <v>5.25</v>
      </c>
      <c r="I7">
        <f t="shared" si="2"/>
        <v>0.44178646691106466</v>
      </c>
      <c r="J7">
        <v>0.4</v>
      </c>
    </row>
    <row r="8" spans="2:12">
      <c r="B8" t="s">
        <v>383</v>
      </c>
      <c r="C8">
        <v>0.75</v>
      </c>
      <c r="D8">
        <v>0.25</v>
      </c>
      <c r="E8">
        <v>10</v>
      </c>
      <c r="F8" t="s">
        <v>381</v>
      </c>
      <c r="G8">
        <f t="shared" si="0"/>
        <v>0.51</v>
      </c>
      <c r="H8">
        <f t="shared" si="1"/>
        <v>13.75</v>
      </c>
      <c r="I8">
        <f t="shared" si="2"/>
        <v>0.44178646691106466</v>
      </c>
      <c r="J8">
        <v>0.4</v>
      </c>
    </row>
    <row r="9" spans="2:12">
      <c r="B9" t="s">
        <v>384</v>
      </c>
      <c r="C9">
        <v>0.75</v>
      </c>
      <c r="D9">
        <v>0.25</v>
      </c>
      <c r="E9">
        <v>12</v>
      </c>
      <c r="F9" t="s">
        <v>381</v>
      </c>
      <c r="G9">
        <f t="shared" si="0"/>
        <v>0.56999999999999995</v>
      </c>
      <c r="H9">
        <f t="shared" si="1"/>
        <v>15.75</v>
      </c>
      <c r="I9">
        <f t="shared" si="2"/>
        <v>0.44178646691106466</v>
      </c>
      <c r="J9">
        <v>0.4</v>
      </c>
    </row>
    <row r="10" spans="2:12">
      <c r="B10" t="s">
        <v>385</v>
      </c>
      <c r="C10">
        <v>0.75</v>
      </c>
      <c r="D10">
        <v>0.25</v>
      </c>
      <c r="E10">
        <v>1</v>
      </c>
      <c r="F10" t="s">
        <v>381</v>
      </c>
      <c r="G10">
        <f t="shared" si="0"/>
        <v>0.24</v>
      </c>
      <c r="H10">
        <f t="shared" si="1"/>
        <v>4.75</v>
      </c>
      <c r="I10">
        <f t="shared" si="2"/>
        <v>0.44178646691106466</v>
      </c>
      <c r="J10">
        <v>0.4</v>
      </c>
    </row>
    <row r="11" spans="2:12">
      <c r="B11" t="s">
        <v>386</v>
      </c>
      <c r="C11">
        <v>0.75</v>
      </c>
      <c r="D11">
        <v>0.25</v>
      </c>
      <c r="E11">
        <v>2.5</v>
      </c>
      <c r="F11" t="s">
        <v>381</v>
      </c>
      <c r="G11">
        <f t="shared" si="0"/>
        <v>0.28499999999999998</v>
      </c>
      <c r="H11">
        <f t="shared" si="1"/>
        <v>6.25</v>
      </c>
      <c r="I11">
        <f t="shared" si="2"/>
        <v>0.44178646691106466</v>
      </c>
      <c r="J11">
        <v>0.4</v>
      </c>
    </row>
    <row r="12" spans="2:12">
      <c r="B12" t="s">
        <v>387</v>
      </c>
      <c r="C12">
        <v>0.75</v>
      </c>
      <c r="D12">
        <v>0.25</v>
      </c>
      <c r="E12">
        <v>2</v>
      </c>
      <c r="F12" t="s">
        <v>381</v>
      </c>
      <c r="G12">
        <f t="shared" si="0"/>
        <v>0.27</v>
      </c>
      <c r="H12">
        <f t="shared" si="1"/>
        <v>5.75</v>
      </c>
      <c r="I12">
        <f t="shared" si="2"/>
        <v>0.44178646691106466</v>
      </c>
      <c r="J12">
        <v>0.4</v>
      </c>
    </row>
    <row r="13" spans="2:12">
      <c r="B13" t="s">
        <v>388</v>
      </c>
      <c r="C13">
        <v>0.75</v>
      </c>
      <c r="D13">
        <v>0.25</v>
      </c>
      <c r="E13">
        <v>4</v>
      </c>
      <c r="F13" t="s">
        <v>381</v>
      </c>
      <c r="G13">
        <f t="shared" si="0"/>
        <v>0.32999999999999996</v>
      </c>
      <c r="H13">
        <f t="shared" si="1"/>
        <v>7.75</v>
      </c>
      <c r="I13">
        <f t="shared" si="2"/>
        <v>0.44178646691106466</v>
      </c>
      <c r="J13">
        <v>0.4</v>
      </c>
    </row>
    <row r="14" spans="2:12">
      <c r="B14" t="s">
        <v>389</v>
      </c>
      <c r="C14">
        <v>0.75</v>
      </c>
      <c r="D14">
        <v>0.25</v>
      </c>
      <c r="E14">
        <v>6</v>
      </c>
      <c r="F14" t="s">
        <v>381</v>
      </c>
      <c r="G14">
        <f t="shared" si="0"/>
        <v>0.39</v>
      </c>
      <c r="H14">
        <f t="shared" si="1"/>
        <v>9.75</v>
      </c>
      <c r="I14">
        <f t="shared" si="2"/>
        <v>0.44178646691106466</v>
      </c>
      <c r="J14">
        <v>0.4</v>
      </c>
    </row>
    <row r="15" spans="2:12">
      <c r="B15" t="s">
        <v>390</v>
      </c>
      <c r="C15">
        <v>0.75</v>
      </c>
      <c r="D15">
        <v>0.25</v>
      </c>
      <c r="E15">
        <v>8</v>
      </c>
      <c r="F15" t="s">
        <v>381</v>
      </c>
      <c r="G15">
        <f t="shared" si="0"/>
        <v>0.44999999999999996</v>
      </c>
      <c r="H15">
        <f t="shared" si="1"/>
        <v>11.75</v>
      </c>
      <c r="I15">
        <f t="shared" si="2"/>
        <v>0.44178646691106466</v>
      </c>
      <c r="J15">
        <v>0.4</v>
      </c>
    </row>
    <row r="16" spans="2:12">
      <c r="B16" t="s">
        <v>391</v>
      </c>
      <c r="C16">
        <v>1.0625</v>
      </c>
      <c r="D16">
        <v>0.312</v>
      </c>
      <c r="E16">
        <v>0.5</v>
      </c>
      <c r="F16" t="s">
        <v>381</v>
      </c>
      <c r="G16">
        <f t="shared" ref="G16:G25" si="3">0.33+0.05*E16</f>
        <v>0.35500000000000004</v>
      </c>
      <c r="H16">
        <f t="shared" ref="H16:H25" si="4">3.84+E16</f>
        <v>4.34</v>
      </c>
      <c r="I16">
        <f t="shared" si="2"/>
        <v>0.88664089539790059</v>
      </c>
      <c r="J16">
        <v>0.6</v>
      </c>
    </row>
    <row r="17" spans="2:10">
      <c r="B17" t="s">
        <v>392</v>
      </c>
      <c r="C17">
        <v>1.0625</v>
      </c>
      <c r="D17">
        <v>0.312</v>
      </c>
      <c r="E17">
        <v>1.5</v>
      </c>
      <c r="F17" t="s">
        <v>381</v>
      </c>
      <c r="G17">
        <f t="shared" si="3"/>
        <v>0.40500000000000003</v>
      </c>
      <c r="H17">
        <f t="shared" si="4"/>
        <v>5.34</v>
      </c>
      <c r="I17">
        <f t="shared" si="2"/>
        <v>0.88664089539790059</v>
      </c>
      <c r="J17">
        <v>0.6</v>
      </c>
    </row>
    <row r="18" spans="2:10">
      <c r="B18" t="s">
        <v>393</v>
      </c>
      <c r="C18">
        <v>1.0625</v>
      </c>
      <c r="D18">
        <v>0.312</v>
      </c>
      <c r="E18">
        <v>10</v>
      </c>
      <c r="F18" t="s">
        <v>381</v>
      </c>
      <c r="G18">
        <f t="shared" si="3"/>
        <v>0.83000000000000007</v>
      </c>
      <c r="H18">
        <f t="shared" si="4"/>
        <v>13.84</v>
      </c>
      <c r="I18">
        <f t="shared" si="2"/>
        <v>0.88664089539790059</v>
      </c>
      <c r="J18">
        <v>0.6</v>
      </c>
    </row>
    <row r="19" spans="2:10">
      <c r="B19" t="s">
        <v>394</v>
      </c>
      <c r="C19">
        <v>1.0625</v>
      </c>
      <c r="D19">
        <v>0.312</v>
      </c>
      <c r="E19">
        <v>12</v>
      </c>
      <c r="F19" t="s">
        <v>381</v>
      </c>
      <c r="G19">
        <f t="shared" si="3"/>
        <v>0.93000000000000016</v>
      </c>
      <c r="H19">
        <f t="shared" si="4"/>
        <v>15.84</v>
      </c>
      <c r="I19">
        <f t="shared" si="2"/>
        <v>0.88664089539790059</v>
      </c>
      <c r="J19">
        <v>0.6</v>
      </c>
    </row>
    <row r="20" spans="2:10">
      <c r="B20" t="s">
        <v>395</v>
      </c>
      <c r="C20">
        <v>1.0625</v>
      </c>
      <c r="D20">
        <v>0.312</v>
      </c>
      <c r="E20">
        <v>1</v>
      </c>
      <c r="F20" t="s">
        <v>381</v>
      </c>
      <c r="G20">
        <f t="shared" si="3"/>
        <v>0.38</v>
      </c>
      <c r="H20">
        <f t="shared" si="4"/>
        <v>4.84</v>
      </c>
      <c r="I20">
        <f t="shared" si="2"/>
        <v>0.88664089539790059</v>
      </c>
      <c r="J20">
        <v>0.6</v>
      </c>
    </row>
    <row r="21" spans="2:10">
      <c r="B21" t="s">
        <v>396</v>
      </c>
      <c r="C21">
        <v>1.0625</v>
      </c>
      <c r="D21">
        <v>0.312</v>
      </c>
      <c r="E21">
        <v>2.5</v>
      </c>
      <c r="F21" t="s">
        <v>381</v>
      </c>
      <c r="G21">
        <f t="shared" si="3"/>
        <v>0.45500000000000002</v>
      </c>
      <c r="H21">
        <f t="shared" si="4"/>
        <v>6.34</v>
      </c>
      <c r="I21">
        <f t="shared" si="2"/>
        <v>0.88664089539790059</v>
      </c>
      <c r="J21">
        <v>0.6</v>
      </c>
    </row>
    <row r="22" spans="2:10">
      <c r="B22" t="s">
        <v>397</v>
      </c>
      <c r="C22">
        <v>1.0625</v>
      </c>
      <c r="D22">
        <v>0.312</v>
      </c>
      <c r="E22">
        <v>2</v>
      </c>
      <c r="F22" t="s">
        <v>381</v>
      </c>
      <c r="G22">
        <f t="shared" si="3"/>
        <v>0.43000000000000005</v>
      </c>
      <c r="H22">
        <f t="shared" si="4"/>
        <v>5.84</v>
      </c>
      <c r="I22">
        <f t="shared" si="2"/>
        <v>0.88664089539790059</v>
      </c>
      <c r="J22">
        <v>0.6</v>
      </c>
    </row>
    <row r="23" spans="2:10">
      <c r="B23" t="s">
        <v>398</v>
      </c>
      <c r="C23">
        <v>1.0625</v>
      </c>
      <c r="D23">
        <v>0.312</v>
      </c>
      <c r="E23">
        <v>4</v>
      </c>
      <c r="F23" t="s">
        <v>381</v>
      </c>
      <c r="G23">
        <f t="shared" si="3"/>
        <v>0.53</v>
      </c>
      <c r="H23">
        <f t="shared" si="4"/>
        <v>7.84</v>
      </c>
      <c r="I23">
        <f t="shared" si="2"/>
        <v>0.88664089539790059</v>
      </c>
      <c r="J23">
        <v>0.6</v>
      </c>
    </row>
    <row r="24" spans="2:10">
      <c r="B24" t="s">
        <v>399</v>
      </c>
      <c r="C24">
        <v>1.0625</v>
      </c>
      <c r="D24">
        <v>0.312</v>
      </c>
      <c r="E24">
        <v>6</v>
      </c>
      <c r="F24" t="s">
        <v>381</v>
      </c>
      <c r="G24">
        <f t="shared" si="3"/>
        <v>0.63000000000000012</v>
      </c>
      <c r="H24">
        <f t="shared" si="4"/>
        <v>9.84</v>
      </c>
      <c r="I24">
        <f t="shared" si="2"/>
        <v>0.88664089539790059</v>
      </c>
      <c r="J24">
        <v>0.6</v>
      </c>
    </row>
    <row r="25" spans="2:10">
      <c r="B25" t="s">
        <v>400</v>
      </c>
      <c r="C25">
        <v>1.0625</v>
      </c>
      <c r="D25">
        <v>0.312</v>
      </c>
      <c r="E25">
        <v>8</v>
      </c>
      <c r="F25" t="s">
        <v>381</v>
      </c>
      <c r="G25">
        <f t="shared" si="3"/>
        <v>0.73</v>
      </c>
      <c r="H25">
        <f t="shared" si="4"/>
        <v>11.84</v>
      </c>
      <c r="I25">
        <f t="shared" si="2"/>
        <v>0.88664089539790059</v>
      </c>
      <c r="J25">
        <v>0.6</v>
      </c>
    </row>
    <row r="26" spans="2:10">
      <c r="B26" t="s">
        <v>401</v>
      </c>
      <c r="C26">
        <v>1.5</v>
      </c>
      <c r="D26">
        <v>0.437</v>
      </c>
      <c r="E26">
        <v>0.5</v>
      </c>
      <c r="F26" t="s">
        <v>381</v>
      </c>
      <c r="G26">
        <f t="shared" ref="G26:G35" si="5">0.73+0.08*E26</f>
        <v>0.77</v>
      </c>
      <c r="H26">
        <f t="shared" ref="H26:H35" si="6">4.38+E26</f>
        <v>4.88</v>
      </c>
      <c r="I26">
        <f t="shared" si="2"/>
        <v>1.7671458676442586</v>
      </c>
      <c r="J26">
        <v>0.9</v>
      </c>
    </row>
    <row r="27" spans="2:10">
      <c r="B27" t="s">
        <v>402</v>
      </c>
      <c r="C27">
        <v>1.5</v>
      </c>
      <c r="D27">
        <v>0.437</v>
      </c>
      <c r="E27">
        <v>1.5</v>
      </c>
      <c r="F27" t="s">
        <v>381</v>
      </c>
      <c r="G27">
        <f t="shared" si="5"/>
        <v>0.85</v>
      </c>
      <c r="H27">
        <f t="shared" si="6"/>
        <v>5.88</v>
      </c>
      <c r="I27">
        <f t="shared" si="2"/>
        <v>1.7671458676442586</v>
      </c>
      <c r="J27">
        <v>0.9</v>
      </c>
    </row>
    <row r="28" spans="2:10">
      <c r="B28" t="s">
        <v>403</v>
      </c>
      <c r="C28">
        <v>1.5</v>
      </c>
      <c r="D28">
        <v>0.437</v>
      </c>
      <c r="E28">
        <v>10</v>
      </c>
      <c r="F28" t="s">
        <v>381</v>
      </c>
      <c r="G28">
        <f t="shared" si="5"/>
        <v>1.53</v>
      </c>
      <c r="H28">
        <f t="shared" si="6"/>
        <v>14.379999999999999</v>
      </c>
      <c r="I28">
        <f t="shared" si="2"/>
        <v>1.7671458676442586</v>
      </c>
      <c r="J28">
        <v>0.9</v>
      </c>
    </row>
    <row r="29" spans="2:10">
      <c r="B29" t="s">
        <v>404</v>
      </c>
      <c r="C29">
        <v>1.5</v>
      </c>
      <c r="D29">
        <v>0.437</v>
      </c>
      <c r="E29">
        <v>12</v>
      </c>
      <c r="F29" t="s">
        <v>381</v>
      </c>
      <c r="G29">
        <f t="shared" si="5"/>
        <v>1.69</v>
      </c>
      <c r="H29">
        <f t="shared" si="6"/>
        <v>16.38</v>
      </c>
      <c r="I29">
        <f t="shared" si="2"/>
        <v>1.7671458676442586</v>
      </c>
      <c r="J29">
        <v>0.9</v>
      </c>
    </row>
    <row r="30" spans="2:10">
      <c r="B30" t="s">
        <v>405</v>
      </c>
      <c r="C30">
        <v>1.5</v>
      </c>
      <c r="D30">
        <v>0.437</v>
      </c>
      <c r="E30">
        <v>1</v>
      </c>
      <c r="F30" t="s">
        <v>381</v>
      </c>
      <c r="G30">
        <f t="shared" si="5"/>
        <v>0.80999999999999994</v>
      </c>
      <c r="H30">
        <f t="shared" si="6"/>
        <v>5.38</v>
      </c>
      <c r="I30">
        <f t="shared" si="2"/>
        <v>1.7671458676442586</v>
      </c>
      <c r="J30">
        <v>0.9</v>
      </c>
    </row>
    <row r="31" spans="2:10">
      <c r="B31" t="s">
        <v>406</v>
      </c>
      <c r="C31">
        <v>1.5</v>
      </c>
      <c r="D31">
        <v>0.437</v>
      </c>
      <c r="E31">
        <v>2.5</v>
      </c>
      <c r="F31" t="s">
        <v>381</v>
      </c>
      <c r="G31">
        <f t="shared" si="5"/>
        <v>0.92999999999999994</v>
      </c>
      <c r="H31">
        <f t="shared" si="6"/>
        <v>6.88</v>
      </c>
      <c r="I31">
        <f t="shared" si="2"/>
        <v>1.7671458676442586</v>
      </c>
      <c r="J31">
        <v>0.9</v>
      </c>
    </row>
    <row r="32" spans="2:10">
      <c r="B32" t="s">
        <v>407</v>
      </c>
      <c r="C32">
        <v>1.5</v>
      </c>
      <c r="D32">
        <v>0.437</v>
      </c>
      <c r="E32">
        <v>2</v>
      </c>
      <c r="F32" t="s">
        <v>381</v>
      </c>
      <c r="G32">
        <f t="shared" si="5"/>
        <v>0.89</v>
      </c>
      <c r="H32">
        <f t="shared" si="6"/>
        <v>6.38</v>
      </c>
      <c r="I32">
        <f t="shared" si="2"/>
        <v>1.7671458676442586</v>
      </c>
      <c r="J32">
        <v>0.9</v>
      </c>
    </row>
    <row r="33" spans="2:10">
      <c r="B33" t="s">
        <v>408</v>
      </c>
      <c r="C33">
        <v>1.5</v>
      </c>
      <c r="D33">
        <v>0.437</v>
      </c>
      <c r="E33">
        <v>4</v>
      </c>
      <c r="F33" t="s">
        <v>381</v>
      </c>
      <c r="G33">
        <f t="shared" si="5"/>
        <v>1.05</v>
      </c>
      <c r="H33">
        <f t="shared" si="6"/>
        <v>8.379999999999999</v>
      </c>
      <c r="I33">
        <f t="shared" si="2"/>
        <v>1.7671458676442586</v>
      </c>
      <c r="J33">
        <v>0.9</v>
      </c>
    </row>
    <row r="34" spans="2:10">
      <c r="B34" t="s">
        <v>409</v>
      </c>
      <c r="C34">
        <v>1.5</v>
      </c>
      <c r="D34">
        <v>0.437</v>
      </c>
      <c r="E34">
        <v>6</v>
      </c>
      <c r="F34" t="s">
        <v>381</v>
      </c>
      <c r="G34">
        <f t="shared" si="5"/>
        <v>1.21</v>
      </c>
      <c r="H34">
        <f t="shared" si="6"/>
        <v>10.379999999999999</v>
      </c>
      <c r="I34">
        <f t="shared" si="2"/>
        <v>1.7671458676442586</v>
      </c>
      <c r="J34">
        <v>0.9</v>
      </c>
    </row>
    <row r="35" spans="2:10">
      <c r="B35" t="s">
        <v>410</v>
      </c>
      <c r="C35">
        <v>1.5</v>
      </c>
      <c r="D35">
        <v>0.437</v>
      </c>
      <c r="E35">
        <v>8</v>
      </c>
      <c r="F35" t="s">
        <v>381</v>
      </c>
      <c r="G35">
        <f t="shared" si="5"/>
        <v>1.37</v>
      </c>
      <c r="H35">
        <f t="shared" si="6"/>
        <v>12.379999999999999</v>
      </c>
      <c r="I35">
        <f t="shared" si="2"/>
        <v>1.7671458676442586</v>
      </c>
      <c r="J35">
        <v>0.9</v>
      </c>
    </row>
    <row r="36" spans="2:10">
      <c r="B36" t="s">
        <v>411</v>
      </c>
      <c r="C36">
        <v>2</v>
      </c>
      <c r="D36">
        <v>0.625</v>
      </c>
      <c r="E36">
        <v>0.5</v>
      </c>
      <c r="F36" t="s">
        <v>412</v>
      </c>
      <c r="G36">
        <f t="shared" ref="G36:G50" si="7">1.62+0.15*E36</f>
        <v>1.6950000000000001</v>
      </c>
      <c r="H36">
        <f t="shared" ref="H36:H50" si="8">5.62+E36</f>
        <v>6.12</v>
      </c>
      <c r="I36">
        <f t="shared" si="2"/>
        <v>3.1415926535897931</v>
      </c>
      <c r="J36">
        <v>3.1</v>
      </c>
    </row>
    <row r="37" spans="2:10">
      <c r="B37" t="s">
        <v>413</v>
      </c>
      <c r="C37">
        <v>2</v>
      </c>
      <c r="D37">
        <v>0.625</v>
      </c>
      <c r="E37">
        <v>1.5</v>
      </c>
      <c r="F37" t="s">
        <v>412</v>
      </c>
      <c r="G37">
        <f t="shared" si="7"/>
        <v>1.8450000000000002</v>
      </c>
      <c r="H37">
        <f t="shared" si="8"/>
        <v>7.12</v>
      </c>
      <c r="I37">
        <f t="shared" si="2"/>
        <v>3.1415926535897931</v>
      </c>
      <c r="J37">
        <v>3.1</v>
      </c>
    </row>
    <row r="38" spans="2:10">
      <c r="B38" t="s">
        <v>414</v>
      </c>
      <c r="C38">
        <v>2</v>
      </c>
      <c r="D38">
        <v>0.625</v>
      </c>
      <c r="E38">
        <v>10</v>
      </c>
      <c r="F38" t="s">
        <v>412</v>
      </c>
      <c r="G38">
        <f t="shared" si="7"/>
        <v>3.12</v>
      </c>
      <c r="H38">
        <f t="shared" si="8"/>
        <v>15.620000000000001</v>
      </c>
      <c r="I38">
        <f t="shared" si="2"/>
        <v>3.1415926535897931</v>
      </c>
      <c r="J38">
        <v>3.1</v>
      </c>
    </row>
    <row r="39" spans="2:10">
      <c r="B39" t="s">
        <v>415</v>
      </c>
      <c r="C39">
        <v>2</v>
      </c>
      <c r="D39">
        <v>0.625</v>
      </c>
      <c r="E39">
        <v>12</v>
      </c>
      <c r="F39" t="s">
        <v>412</v>
      </c>
      <c r="G39">
        <f t="shared" si="7"/>
        <v>3.42</v>
      </c>
      <c r="H39">
        <f t="shared" si="8"/>
        <v>17.62</v>
      </c>
      <c r="I39">
        <f t="shared" si="2"/>
        <v>3.1415926535897931</v>
      </c>
      <c r="J39">
        <v>3.1</v>
      </c>
    </row>
    <row r="40" spans="2:10">
      <c r="B40" t="s">
        <v>416</v>
      </c>
      <c r="C40">
        <v>2</v>
      </c>
      <c r="D40">
        <v>0.625</v>
      </c>
      <c r="E40">
        <v>18</v>
      </c>
      <c r="F40" t="s">
        <v>412</v>
      </c>
      <c r="G40">
        <f t="shared" si="7"/>
        <v>4.32</v>
      </c>
      <c r="H40">
        <f t="shared" si="8"/>
        <v>23.62</v>
      </c>
      <c r="I40">
        <f t="shared" si="2"/>
        <v>3.1415926535897931</v>
      </c>
      <c r="J40">
        <v>3.1</v>
      </c>
    </row>
    <row r="41" spans="2:10">
      <c r="B41" t="s">
        <v>417</v>
      </c>
      <c r="C41">
        <v>2</v>
      </c>
      <c r="D41">
        <v>0.625</v>
      </c>
      <c r="E41">
        <v>1</v>
      </c>
      <c r="F41" t="s">
        <v>412</v>
      </c>
      <c r="G41">
        <f t="shared" si="7"/>
        <v>1.77</v>
      </c>
      <c r="H41">
        <f t="shared" si="8"/>
        <v>6.62</v>
      </c>
      <c r="I41">
        <f t="shared" si="2"/>
        <v>3.1415926535897931</v>
      </c>
      <c r="J41">
        <v>3.1</v>
      </c>
    </row>
    <row r="42" spans="2:10">
      <c r="B42" t="s">
        <v>418</v>
      </c>
      <c r="C42">
        <v>2</v>
      </c>
      <c r="D42">
        <v>0.625</v>
      </c>
      <c r="E42">
        <v>2.5</v>
      </c>
      <c r="F42" t="s">
        <v>412</v>
      </c>
      <c r="G42">
        <f t="shared" si="7"/>
        <v>1.9950000000000001</v>
      </c>
      <c r="H42">
        <f t="shared" si="8"/>
        <v>8.120000000000001</v>
      </c>
      <c r="I42">
        <f t="shared" si="2"/>
        <v>3.1415926535897931</v>
      </c>
      <c r="J42">
        <v>3.1</v>
      </c>
    </row>
    <row r="43" spans="2:10">
      <c r="B43" t="s">
        <v>419</v>
      </c>
      <c r="C43">
        <v>2</v>
      </c>
      <c r="D43">
        <v>0.625</v>
      </c>
      <c r="E43">
        <v>20</v>
      </c>
      <c r="F43" t="s">
        <v>412</v>
      </c>
      <c r="G43">
        <f t="shared" si="7"/>
        <v>4.62</v>
      </c>
      <c r="H43">
        <f t="shared" si="8"/>
        <v>25.62</v>
      </c>
      <c r="I43">
        <f t="shared" si="2"/>
        <v>3.1415926535897931</v>
      </c>
      <c r="J43">
        <v>3.1</v>
      </c>
    </row>
    <row r="44" spans="2:10">
      <c r="B44" t="s">
        <v>420</v>
      </c>
      <c r="C44">
        <v>2</v>
      </c>
      <c r="D44">
        <v>0.625</v>
      </c>
      <c r="E44">
        <v>24</v>
      </c>
      <c r="F44" t="s">
        <v>412</v>
      </c>
      <c r="G44">
        <f t="shared" si="7"/>
        <v>5.22</v>
      </c>
      <c r="H44">
        <f t="shared" si="8"/>
        <v>29.62</v>
      </c>
      <c r="I44">
        <f t="shared" si="2"/>
        <v>3.1415926535897931</v>
      </c>
      <c r="J44">
        <v>3.1</v>
      </c>
    </row>
    <row r="45" spans="2:10">
      <c r="B45" t="s">
        <v>421</v>
      </c>
      <c r="C45">
        <v>2</v>
      </c>
      <c r="D45">
        <v>0.625</v>
      </c>
      <c r="E45">
        <v>2</v>
      </c>
      <c r="F45" t="s">
        <v>412</v>
      </c>
      <c r="G45">
        <f t="shared" si="7"/>
        <v>1.9200000000000002</v>
      </c>
      <c r="H45">
        <f t="shared" si="8"/>
        <v>7.62</v>
      </c>
      <c r="I45">
        <f t="shared" si="2"/>
        <v>3.1415926535897931</v>
      </c>
      <c r="J45">
        <v>3.1</v>
      </c>
    </row>
    <row r="46" spans="2:10">
      <c r="B46" t="s">
        <v>422</v>
      </c>
      <c r="C46">
        <v>2</v>
      </c>
      <c r="D46">
        <v>0.625</v>
      </c>
      <c r="E46">
        <v>32</v>
      </c>
      <c r="F46" t="s">
        <v>412</v>
      </c>
      <c r="G46">
        <f t="shared" si="7"/>
        <v>6.42</v>
      </c>
      <c r="H46">
        <f t="shared" si="8"/>
        <v>37.619999999999997</v>
      </c>
      <c r="I46">
        <f t="shared" si="2"/>
        <v>3.1415926535897931</v>
      </c>
      <c r="J46">
        <v>3.1</v>
      </c>
    </row>
    <row r="47" spans="2:10">
      <c r="B47" t="s">
        <v>423</v>
      </c>
      <c r="C47">
        <v>2</v>
      </c>
      <c r="D47">
        <v>0.625</v>
      </c>
      <c r="E47">
        <v>36</v>
      </c>
      <c r="F47" t="s">
        <v>412</v>
      </c>
      <c r="G47">
        <f t="shared" si="7"/>
        <v>7.02</v>
      </c>
      <c r="H47">
        <f t="shared" si="8"/>
        <v>41.62</v>
      </c>
      <c r="I47">
        <f t="shared" si="2"/>
        <v>3.1415926535897931</v>
      </c>
      <c r="J47">
        <v>3.1</v>
      </c>
    </row>
    <row r="48" spans="2:10">
      <c r="B48" t="s">
        <v>424</v>
      </c>
      <c r="C48">
        <v>2</v>
      </c>
      <c r="D48">
        <v>0.625</v>
      </c>
      <c r="E48">
        <v>4</v>
      </c>
      <c r="F48" t="s">
        <v>412</v>
      </c>
      <c r="G48">
        <f t="shared" si="7"/>
        <v>2.2200000000000002</v>
      </c>
      <c r="H48">
        <f t="shared" si="8"/>
        <v>9.620000000000001</v>
      </c>
      <c r="I48">
        <f t="shared" si="2"/>
        <v>3.1415926535897931</v>
      </c>
      <c r="J48">
        <v>3.1</v>
      </c>
    </row>
    <row r="49" spans="2:10">
      <c r="B49" t="s">
        <v>425</v>
      </c>
      <c r="C49">
        <v>2</v>
      </c>
      <c r="D49">
        <v>0.625</v>
      </c>
      <c r="E49">
        <v>6</v>
      </c>
      <c r="F49" t="s">
        <v>412</v>
      </c>
      <c r="G49">
        <f t="shared" si="7"/>
        <v>2.52</v>
      </c>
      <c r="H49">
        <f t="shared" si="8"/>
        <v>11.620000000000001</v>
      </c>
      <c r="I49">
        <f t="shared" si="2"/>
        <v>3.1415926535897931</v>
      </c>
      <c r="J49">
        <v>3.1</v>
      </c>
    </row>
    <row r="50" spans="2:10">
      <c r="B50" t="s">
        <v>426</v>
      </c>
      <c r="C50">
        <v>2</v>
      </c>
      <c r="D50">
        <v>0.625</v>
      </c>
      <c r="E50">
        <v>8</v>
      </c>
      <c r="F50" t="s">
        <v>412</v>
      </c>
      <c r="G50">
        <f t="shared" si="7"/>
        <v>2.8200000000000003</v>
      </c>
      <c r="H50">
        <f t="shared" si="8"/>
        <v>13.620000000000001</v>
      </c>
      <c r="I50">
        <f t="shared" si="2"/>
        <v>3.1415926535897931</v>
      </c>
      <c r="J50">
        <v>3.1</v>
      </c>
    </row>
  </sheetData>
  <hyperlinks>
    <hyperlink ref="L3" r:id="rId1" location="page=3"/>
  </hyperlink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1"/>
  <sheetViews>
    <sheetView topLeftCell="A2" workbookViewId="0">
      <selection activeCell="G28" sqref="G28"/>
    </sheetView>
  </sheetViews>
  <sheetFormatPr defaultRowHeight="14.4"/>
  <cols>
    <col min="2" max="2" width="11" bestFit="1" customWidth="1"/>
  </cols>
  <sheetData>
    <row r="2" spans="2:13">
      <c r="B2" t="s">
        <v>374</v>
      </c>
      <c r="C2" t="s">
        <v>467</v>
      </c>
      <c r="D2" t="s">
        <v>22</v>
      </c>
      <c r="F2" t="s">
        <v>0</v>
      </c>
      <c r="H2" t="s">
        <v>529</v>
      </c>
      <c r="J2" t="s">
        <v>134</v>
      </c>
    </row>
    <row r="3" spans="2:13">
      <c r="D3" t="s">
        <v>579</v>
      </c>
      <c r="E3" t="s">
        <v>158</v>
      </c>
      <c r="F3" t="s">
        <v>579</v>
      </c>
      <c r="G3" t="s">
        <v>158</v>
      </c>
      <c r="H3" t="s">
        <v>580</v>
      </c>
      <c r="I3" t="s">
        <v>593</v>
      </c>
      <c r="J3" t="s">
        <v>135</v>
      </c>
      <c r="K3" t="s">
        <v>129</v>
      </c>
    </row>
    <row r="5" spans="2:13">
      <c r="B5">
        <v>1</v>
      </c>
      <c r="C5">
        <f>B5+1</f>
        <v>2</v>
      </c>
      <c r="D5">
        <f t="shared" ref="D5:K5" si="0">C5+1</f>
        <v>3</v>
      </c>
      <c r="E5">
        <f t="shared" si="0"/>
        <v>4</v>
      </c>
      <c r="F5">
        <f t="shared" si="0"/>
        <v>5</v>
      </c>
      <c r="G5">
        <f t="shared" si="0"/>
        <v>6</v>
      </c>
      <c r="H5">
        <f t="shared" si="0"/>
        <v>7</v>
      </c>
      <c r="I5">
        <f t="shared" si="0"/>
        <v>8</v>
      </c>
      <c r="J5">
        <f t="shared" si="0"/>
        <v>9</v>
      </c>
      <c r="K5">
        <f t="shared" si="0"/>
        <v>10</v>
      </c>
    </row>
    <row r="7" spans="2:13">
      <c r="B7" t="s">
        <v>581</v>
      </c>
      <c r="C7" t="s">
        <v>582</v>
      </c>
      <c r="D7">
        <v>9</v>
      </c>
      <c r="E7">
        <f>0.01*2.54*D7</f>
        <v>0.22860000000000003</v>
      </c>
      <c r="F7">
        <v>2</v>
      </c>
      <c r="G7">
        <f>0.01*2.54*F7</f>
        <v>5.0800000000000005E-2</v>
      </c>
      <c r="H7">
        <v>16</v>
      </c>
      <c r="I7">
        <f>E7*PI()*(0.5*G7)^2</f>
        <v>4.6333331888675204E-4</v>
      </c>
      <c r="J7">
        <v>0.88</v>
      </c>
      <c r="K7">
        <f>J7*0.45359237</f>
        <v>0.39916128560000003</v>
      </c>
      <c r="M7" s="32" t="s">
        <v>583</v>
      </c>
    </row>
    <row r="8" spans="2:13">
      <c r="B8" t="s">
        <v>584</v>
      </c>
      <c r="C8" t="s">
        <v>585</v>
      </c>
      <c r="D8">
        <v>10.130000000000001</v>
      </c>
      <c r="E8">
        <f>0.01*2.54*D8</f>
        <v>0.25730200000000003</v>
      </c>
      <c r="F8">
        <v>2.7</v>
      </c>
      <c r="G8">
        <f>0.01*2.54*F8</f>
        <v>6.8580000000000016E-2</v>
      </c>
      <c r="H8">
        <v>30.5</v>
      </c>
      <c r="I8">
        <f>E8*PI()*(0.5*G8)^2</f>
        <v>9.50447220365367E-4</v>
      </c>
      <c r="J8">
        <v>0.56000000000000005</v>
      </c>
      <c r="K8">
        <f>J8*0.45359237</f>
        <v>0.25401172720000004</v>
      </c>
      <c r="M8" s="32" t="s">
        <v>586</v>
      </c>
    </row>
    <row r="9" spans="2:13">
      <c r="B9" t="s">
        <v>587</v>
      </c>
      <c r="C9" t="s">
        <v>585</v>
      </c>
      <c r="D9">
        <v>12.1</v>
      </c>
      <c r="E9">
        <f>0.01*2.54*D9</f>
        <v>0.30734</v>
      </c>
      <c r="F9">
        <v>2.7</v>
      </c>
      <c r="G9">
        <f>0.01*2.54*F9</f>
        <v>6.8580000000000016E-2</v>
      </c>
      <c r="H9">
        <v>36</v>
      </c>
      <c r="I9">
        <f>E9*PI()*(0.5*G9)^2</f>
        <v>1.1352824646022645E-3</v>
      </c>
      <c r="J9">
        <v>0.64</v>
      </c>
      <c r="K9">
        <f>J9*0.45359237</f>
        <v>0.29029911680000003</v>
      </c>
      <c r="M9" s="32" t="s">
        <v>588</v>
      </c>
    </row>
    <row r="10" spans="2:13">
      <c r="B10" t="s">
        <v>589</v>
      </c>
      <c r="C10" t="s">
        <v>585</v>
      </c>
      <c r="D10">
        <v>6.2</v>
      </c>
      <c r="E10">
        <f>0.01*2.54*D10</f>
        <v>0.15748000000000001</v>
      </c>
      <c r="F10">
        <v>2.7</v>
      </c>
      <c r="G10">
        <f>0.01*2.54*F10</f>
        <v>6.8580000000000016E-2</v>
      </c>
      <c r="H10">
        <v>17.7</v>
      </c>
      <c r="I10">
        <f>E10*PI()*(0.5*G10)^2</f>
        <v>5.8171498186231736E-4</v>
      </c>
      <c r="J10">
        <v>0.35</v>
      </c>
      <c r="K10">
        <f>J10*0.45359237</f>
        <v>0.15875732949999999</v>
      </c>
      <c r="M10" s="32" t="s">
        <v>590</v>
      </c>
    </row>
    <row r="11" spans="2:13">
      <c r="B11" t="s">
        <v>591</v>
      </c>
      <c r="C11" t="s">
        <v>585</v>
      </c>
      <c r="D11">
        <v>8.1300000000000008</v>
      </c>
      <c r="E11">
        <f>0.01*2.54*D11</f>
        <v>0.20650200000000005</v>
      </c>
      <c r="F11">
        <v>2.7</v>
      </c>
      <c r="G11">
        <f>0.01*2.54*F11</f>
        <v>6.8580000000000016E-2</v>
      </c>
      <c r="H11">
        <v>20.7</v>
      </c>
      <c r="I11">
        <f>E11*PI()*(0.5*G11)^2</f>
        <v>7.6279722621623244E-4</v>
      </c>
      <c r="J11">
        <v>0.56000000000000005</v>
      </c>
      <c r="K11">
        <f>J11*0.45359237</f>
        <v>0.25401172720000004</v>
      </c>
      <c r="M11" s="32" t="s">
        <v>592</v>
      </c>
    </row>
  </sheetData>
  <hyperlinks>
    <hyperlink ref="M7" r:id="rId1"/>
    <hyperlink ref="M8" r:id="rId2"/>
    <hyperlink ref="M9" r:id="rId3"/>
    <hyperlink ref="M11" r:id="rId4"/>
    <hyperlink ref="M10" r:id="rId5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topLeftCell="A34" zoomScale="90" zoomScaleNormal="90" workbookViewId="0">
      <selection activeCell="I58" sqref="I58"/>
    </sheetView>
  </sheetViews>
  <sheetFormatPr defaultRowHeight="14.4"/>
  <cols>
    <col min="2" max="2" width="17.33203125" customWidth="1"/>
    <col min="6" max="9" width="11.88671875" customWidth="1"/>
  </cols>
  <sheetData>
    <row r="1" spans="1:21">
      <c r="A1" t="s">
        <v>358</v>
      </c>
    </row>
    <row r="3" spans="1:21">
      <c r="J3">
        <v>86</v>
      </c>
      <c r="L3">
        <v>1</v>
      </c>
      <c r="N3">
        <v>0.1</v>
      </c>
    </row>
    <row r="4" spans="1:21">
      <c r="J4">
        <v>12.3</v>
      </c>
      <c r="O4" t="s">
        <v>368</v>
      </c>
      <c r="S4" t="s">
        <v>370</v>
      </c>
      <c r="T4" t="s">
        <v>275</v>
      </c>
    </row>
    <row r="5" spans="1:21">
      <c r="J5" t="s">
        <v>359</v>
      </c>
      <c r="K5" t="s">
        <v>366</v>
      </c>
      <c r="L5" t="s">
        <v>360</v>
      </c>
      <c r="M5" t="s">
        <v>367</v>
      </c>
      <c r="N5" t="s">
        <v>361</v>
      </c>
      <c r="O5" t="s">
        <v>337</v>
      </c>
      <c r="P5" t="s">
        <v>369</v>
      </c>
      <c r="T5" t="s">
        <v>337</v>
      </c>
      <c r="U5" t="s">
        <v>369</v>
      </c>
    </row>
    <row r="6" spans="1:21">
      <c r="B6" s="44" t="s">
        <v>324</v>
      </c>
      <c r="D6" t="s">
        <v>265</v>
      </c>
      <c r="E6">
        <f>VLOOKUP(B6,MotorData!$B$7:$X$24,12)</f>
        <v>1.627906976744186E-2</v>
      </c>
      <c r="G6" s="14">
        <v>12.3</v>
      </c>
      <c r="H6" s="14">
        <v>86</v>
      </c>
      <c r="I6" t="s">
        <v>364</v>
      </c>
      <c r="J6" s="14">
        <v>0.6</v>
      </c>
      <c r="K6" s="14">
        <v>1</v>
      </c>
      <c r="L6">
        <f>J6*K6</f>
        <v>0.6</v>
      </c>
      <c r="M6">
        <v>0.1</v>
      </c>
      <c r="N6">
        <f>L6/M6</f>
        <v>5.9999999999999991</v>
      </c>
      <c r="O6">
        <f>N6*$E$6</f>
        <v>9.7674418604651148E-2</v>
      </c>
      <c r="P6">
        <f>O6*$E$10</f>
        <v>0.97674418604651148</v>
      </c>
      <c r="Q6">
        <f>G6*(H6/100)</f>
        <v>10.578000000000001</v>
      </c>
      <c r="R6">
        <f>N6*$E$6</f>
        <v>9.7674418604651148E-2</v>
      </c>
      <c r="S6">
        <f>(Q6-R6)/$E$7</f>
        <v>577.10598510238651</v>
      </c>
      <c r="T6">
        <f>S6*60/(2*PI())</f>
        <v>5510.9562130177519</v>
      </c>
      <c r="U6">
        <f>T6/$E$10</f>
        <v>551.09562130177517</v>
      </c>
    </row>
    <row r="7" spans="1:21">
      <c r="D7" t="s">
        <v>266</v>
      </c>
      <c r="E7">
        <f>VLOOKUP(B6,MotorData!$B$7:$X$24,17)</f>
        <v>1.8160140168250027E-2</v>
      </c>
      <c r="I7" t="s">
        <v>365</v>
      </c>
      <c r="J7" s="14">
        <v>3.8</v>
      </c>
      <c r="K7" s="14">
        <v>1</v>
      </c>
      <c r="L7">
        <f>J7*K7</f>
        <v>3.8</v>
      </c>
      <c r="M7">
        <v>0.1</v>
      </c>
      <c r="N7">
        <f>L7/M7</f>
        <v>37.999999999999993</v>
      </c>
      <c r="O7">
        <f>N7*$E$6</f>
        <v>0.61860465116279062</v>
      </c>
      <c r="T7">
        <f>VLOOKUP($B$6,MotorData!$B$7:$X$24,13)</f>
        <v>6200</v>
      </c>
    </row>
    <row r="8" spans="1:21">
      <c r="D8" t="s">
        <v>264</v>
      </c>
      <c r="E8">
        <f>VLOOKUP(B6,MotorData!$B$7:$X$24,11)</f>
        <v>0.13953488372093023</v>
      </c>
    </row>
    <row r="9" spans="1:21">
      <c r="G9" s="14">
        <v>12.3</v>
      </c>
      <c r="H9" s="14">
        <v>100</v>
      </c>
      <c r="I9" t="s">
        <v>364</v>
      </c>
      <c r="J9" s="14">
        <v>0.6</v>
      </c>
      <c r="K9" s="14">
        <v>1</v>
      </c>
      <c r="L9">
        <f>J9*K9</f>
        <v>0.6</v>
      </c>
      <c r="M9">
        <v>0.1</v>
      </c>
      <c r="N9">
        <f>L9/M9</f>
        <v>5.9999999999999991</v>
      </c>
      <c r="O9">
        <f>N9*$E$6</f>
        <v>9.7674418604651148E-2</v>
      </c>
      <c r="P9">
        <f>O9*$E$10</f>
        <v>0.97674418604651148</v>
      </c>
      <c r="Q9">
        <f>G9*(H9/100)</f>
        <v>12.3</v>
      </c>
      <c r="R9">
        <f>N9*$E$6</f>
        <v>9.7674418604651148E-2</v>
      </c>
      <c r="S9">
        <f>(Q9-R9)/$E$7</f>
        <v>671.92904175536478</v>
      </c>
      <c r="T9">
        <f>S9*60/(2*PI())</f>
        <v>6416.4497041420118</v>
      </c>
      <c r="U9">
        <f>T9/$E$10</f>
        <v>641.64497041420123</v>
      </c>
    </row>
    <row r="10" spans="1:21">
      <c r="B10" s="44" t="s">
        <v>220</v>
      </c>
      <c r="E10">
        <f>VLOOKUP(B10,GearBoxes!$B$5:$C$32,2)</f>
        <v>10</v>
      </c>
      <c r="F10" t="s">
        <v>186</v>
      </c>
      <c r="I10" t="s">
        <v>365</v>
      </c>
      <c r="J10" s="14">
        <v>4.5</v>
      </c>
      <c r="K10" s="14">
        <v>1</v>
      </c>
      <c r="L10">
        <f>J10*K10</f>
        <v>4.5</v>
      </c>
      <c r="M10">
        <v>0.1</v>
      </c>
      <c r="N10">
        <f>L10/M10</f>
        <v>45</v>
      </c>
      <c r="O10">
        <f>N10*$E$6</f>
        <v>0.73255813953488369</v>
      </c>
      <c r="T10">
        <f>VLOOKUP($B$6,MotorData!$B$7:$X$24,13)</f>
        <v>6200</v>
      </c>
    </row>
    <row r="12" spans="1:21">
      <c r="G12" s="14">
        <v>12.3</v>
      </c>
      <c r="H12" s="14">
        <v>86</v>
      </c>
      <c r="I12" t="s">
        <v>364</v>
      </c>
      <c r="J12" s="14">
        <v>2.2000000000000002</v>
      </c>
      <c r="K12" s="14">
        <v>0.2</v>
      </c>
      <c r="L12">
        <f>J12*K12</f>
        <v>0.44000000000000006</v>
      </c>
      <c r="M12">
        <v>0.1</v>
      </c>
      <c r="N12">
        <f>L12/M12</f>
        <v>4.4000000000000004</v>
      </c>
      <c r="O12">
        <f>N12*$E$6</f>
        <v>7.1627906976744191E-2</v>
      </c>
    </row>
    <row r="13" spans="1:21">
      <c r="I13" t="s">
        <v>365</v>
      </c>
      <c r="J13" s="14">
        <v>3.8</v>
      </c>
      <c r="K13" s="14">
        <v>1</v>
      </c>
      <c r="L13">
        <f>J13*K13</f>
        <v>3.8</v>
      </c>
      <c r="M13">
        <v>0.1</v>
      </c>
      <c r="N13">
        <f>L13/M13</f>
        <v>37.999999999999993</v>
      </c>
      <c r="O13">
        <f>N13*$E$6</f>
        <v>0.61860465116279062</v>
      </c>
    </row>
    <row r="15" spans="1:21">
      <c r="G15" s="14">
        <v>12.3</v>
      </c>
      <c r="H15" s="14">
        <v>100</v>
      </c>
      <c r="I15" t="s">
        <v>364</v>
      </c>
      <c r="J15" s="14">
        <v>2.8</v>
      </c>
      <c r="K15" s="14">
        <v>0.2</v>
      </c>
      <c r="L15">
        <f>J15*K15</f>
        <v>0.55999999999999994</v>
      </c>
      <c r="M15">
        <v>0.1</v>
      </c>
      <c r="N15">
        <f>L15/M15</f>
        <v>5.5999999999999988</v>
      </c>
      <c r="O15">
        <f>N15*$E$6</f>
        <v>9.1162790697674398E-2</v>
      </c>
    </row>
    <row r="16" spans="1:21">
      <c r="I16" t="s">
        <v>365</v>
      </c>
      <c r="J16" s="14">
        <v>4.5</v>
      </c>
      <c r="K16" s="14">
        <v>1</v>
      </c>
      <c r="L16">
        <f>J16*K16</f>
        <v>4.5</v>
      </c>
      <c r="M16">
        <v>0.1</v>
      </c>
      <c r="N16">
        <f>L16/M16</f>
        <v>45</v>
      </c>
      <c r="O16">
        <f>N16*$E$6</f>
        <v>0.73255813953488369</v>
      </c>
    </row>
    <row r="19" spans="2:21">
      <c r="B19" s="44" t="s">
        <v>324</v>
      </c>
      <c r="D19" t="s">
        <v>265</v>
      </c>
      <c r="E19">
        <f>VLOOKUP(B19,MotorData!$B$7:$X$24,12)</f>
        <v>1.627906976744186E-2</v>
      </c>
      <c r="G19" s="14">
        <v>12.3</v>
      </c>
      <c r="H19" s="14">
        <v>86</v>
      </c>
      <c r="I19" t="s">
        <v>364</v>
      </c>
      <c r="J19" s="14">
        <v>0.6</v>
      </c>
      <c r="K19" s="14">
        <v>1</v>
      </c>
      <c r="L19" s="31">
        <f>J19*K19</f>
        <v>0.6</v>
      </c>
      <c r="M19" s="31">
        <v>0.1</v>
      </c>
      <c r="N19" s="31">
        <f>L19/M19</f>
        <v>5.9999999999999991</v>
      </c>
      <c r="O19" s="31">
        <f>N19*$E$6</f>
        <v>9.7674418604651148E-2</v>
      </c>
      <c r="P19" s="31">
        <f>O19*E23</f>
        <v>0.97674418604651148</v>
      </c>
      <c r="Q19" s="31">
        <f>G19*(H19/100)</f>
        <v>10.578000000000001</v>
      </c>
      <c r="R19" s="31">
        <f>N19*$E$6</f>
        <v>9.7674418604651148E-2</v>
      </c>
      <c r="S19" s="31">
        <f>(Q19-R19)/$E$7</f>
        <v>577.10598510238651</v>
      </c>
      <c r="T19" s="31">
        <f>S19*60/(2*PI())</f>
        <v>5510.9562130177519</v>
      </c>
      <c r="U19" s="31">
        <f>T19/E23</f>
        <v>551.09562130177517</v>
      </c>
    </row>
    <row r="20" spans="2:21">
      <c r="D20" t="s">
        <v>266</v>
      </c>
      <c r="E20">
        <f>VLOOKUP(B19,MotorData!$B$7:$X$24,17)</f>
        <v>1.8160140168250027E-2</v>
      </c>
      <c r="I20" t="s">
        <v>365</v>
      </c>
      <c r="J20" s="14">
        <v>3.8</v>
      </c>
      <c r="K20" s="14">
        <v>1</v>
      </c>
      <c r="L20" s="31">
        <f>J20*K20</f>
        <v>3.8</v>
      </c>
      <c r="M20" s="31">
        <v>0.1</v>
      </c>
      <c r="N20" s="31">
        <f>L20/M20</f>
        <v>37.999999999999993</v>
      </c>
      <c r="O20" s="31">
        <f>N20*$E$6</f>
        <v>0.61860465116279062</v>
      </c>
      <c r="P20" s="31">
        <f>O20*E23</f>
        <v>6.1860465116279064</v>
      </c>
      <c r="Q20" s="31"/>
      <c r="R20" s="31"/>
      <c r="S20" s="31"/>
      <c r="T20" s="31">
        <f>VLOOKUP($B$6,MotorData!$B$7:$X$24,13)</f>
        <v>6200</v>
      </c>
      <c r="U20" s="31"/>
    </row>
    <row r="21" spans="2:21">
      <c r="D21" t="s">
        <v>264</v>
      </c>
      <c r="E21">
        <f>VLOOKUP(B19,MotorData!$B$7:$X$24,11)</f>
        <v>0.13953488372093023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</row>
    <row r="22" spans="2:21">
      <c r="G22" s="14">
        <v>12.3</v>
      </c>
      <c r="H22" s="14">
        <v>100</v>
      </c>
      <c r="I22" t="s">
        <v>364</v>
      </c>
      <c r="J22" s="14">
        <v>0.6</v>
      </c>
      <c r="K22" s="14">
        <v>1</v>
      </c>
      <c r="L22" s="31">
        <f>J22*K22</f>
        <v>0.6</v>
      </c>
      <c r="M22" s="31">
        <v>0.1</v>
      </c>
      <c r="N22" s="31">
        <f>L22/M22</f>
        <v>5.9999999999999991</v>
      </c>
      <c r="O22" s="31">
        <f>N22*$E$6</f>
        <v>9.7674418604651148E-2</v>
      </c>
      <c r="P22" s="31">
        <f>O22*E23</f>
        <v>0.97674418604651148</v>
      </c>
      <c r="Q22" s="31">
        <f>G22*(H22/100)</f>
        <v>12.3</v>
      </c>
      <c r="R22" s="31">
        <f>N22*$E$6</f>
        <v>9.7674418604651148E-2</v>
      </c>
      <c r="S22" s="31">
        <f>(Q22-R22)/$E$7</f>
        <v>671.92904175536478</v>
      </c>
      <c r="T22" s="31">
        <f>S22*60/(2*PI())</f>
        <v>6416.4497041420118</v>
      </c>
      <c r="U22" s="31">
        <f>T22/E23</f>
        <v>641.64497041420123</v>
      </c>
    </row>
    <row r="23" spans="2:21">
      <c r="B23" s="44" t="s">
        <v>219</v>
      </c>
      <c r="E23">
        <f>VLOOKUP(B23,GearBoxes!$B$5:$C$32,2)</f>
        <v>10</v>
      </c>
      <c r="F23" t="s">
        <v>186</v>
      </c>
      <c r="I23" t="s">
        <v>365</v>
      </c>
      <c r="J23" s="14">
        <v>4.5</v>
      </c>
      <c r="K23" s="14">
        <v>1</v>
      </c>
      <c r="L23" s="31">
        <f>J23*K23</f>
        <v>4.5</v>
      </c>
      <c r="M23" s="31">
        <v>0.1</v>
      </c>
      <c r="N23" s="31">
        <f>L23/M23</f>
        <v>45</v>
      </c>
      <c r="O23" s="31">
        <f>N23*$E$6</f>
        <v>0.73255813953488369</v>
      </c>
      <c r="P23" s="31">
        <f>O23*E23</f>
        <v>7.3255813953488369</v>
      </c>
      <c r="Q23" s="31"/>
      <c r="R23" s="31"/>
      <c r="S23" s="31"/>
      <c r="T23" s="31">
        <f>VLOOKUP($B$6,MotorData!$B$7:$X$24,13)</f>
        <v>6200</v>
      </c>
      <c r="U23" s="31"/>
    </row>
    <row r="25" spans="2:21">
      <c r="G25" s="14">
        <v>12.3</v>
      </c>
      <c r="H25" s="14">
        <v>86</v>
      </c>
      <c r="I25" t="s">
        <v>364</v>
      </c>
      <c r="J25" s="14">
        <v>2.6</v>
      </c>
      <c r="K25" s="14">
        <v>0.5</v>
      </c>
      <c r="L25">
        <f>J25*K25</f>
        <v>1.3</v>
      </c>
      <c r="M25">
        <v>0.1</v>
      </c>
      <c r="N25">
        <f>L25/M25</f>
        <v>13</v>
      </c>
      <c r="O25">
        <f>N25*$E$6</f>
        <v>0.21162790697674419</v>
      </c>
    </row>
    <row r="26" spans="2:21">
      <c r="I26" t="s">
        <v>365</v>
      </c>
      <c r="J26" s="14">
        <v>3.8</v>
      </c>
      <c r="K26" s="14">
        <v>1</v>
      </c>
      <c r="L26">
        <f>J26*K26</f>
        <v>3.8</v>
      </c>
      <c r="M26">
        <v>0.1</v>
      </c>
      <c r="N26">
        <f>L26/M26</f>
        <v>37.999999999999993</v>
      </c>
      <c r="O26">
        <f>N26*$E$6</f>
        <v>0.61860465116279062</v>
      </c>
    </row>
    <row r="28" spans="2:21">
      <c r="G28" s="14">
        <v>12.3</v>
      </c>
      <c r="H28" s="14">
        <v>100</v>
      </c>
      <c r="I28" t="s">
        <v>364</v>
      </c>
      <c r="J28" s="14">
        <v>3.8</v>
      </c>
      <c r="K28" s="14">
        <v>0.5</v>
      </c>
      <c r="L28">
        <f>J28*K28</f>
        <v>1.9</v>
      </c>
      <c r="M28">
        <v>0.1</v>
      </c>
      <c r="N28">
        <f>L28/M28</f>
        <v>18.999999999999996</v>
      </c>
      <c r="O28">
        <f>N28*$E$6</f>
        <v>0.30930232558139531</v>
      </c>
    </row>
    <row r="29" spans="2:21">
      <c r="I29" t="s">
        <v>365</v>
      </c>
      <c r="J29" s="14">
        <v>4.5999999999999996</v>
      </c>
      <c r="K29" s="14">
        <v>1</v>
      </c>
      <c r="L29">
        <f>J29*K29</f>
        <v>4.5999999999999996</v>
      </c>
      <c r="M29">
        <v>0.1</v>
      </c>
      <c r="N29">
        <f>L29/M29</f>
        <v>45.999999999999993</v>
      </c>
      <c r="O29">
        <f>N29*$E$6</f>
        <v>0.74883720930232545</v>
      </c>
    </row>
    <row r="33" spans="2:21">
      <c r="G33" s="14">
        <v>12.3</v>
      </c>
      <c r="H33" s="14">
        <v>86</v>
      </c>
      <c r="I33" t="s">
        <v>371</v>
      </c>
      <c r="J33" s="14">
        <v>0.6</v>
      </c>
      <c r="K33" s="14">
        <v>0.5</v>
      </c>
      <c r="L33">
        <f>J33*K33</f>
        <v>0.3</v>
      </c>
      <c r="M33" s="1">
        <v>0.1</v>
      </c>
      <c r="N33" s="1">
        <f>L33/M33</f>
        <v>2.9999999999999996</v>
      </c>
      <c r="O33" s="1">
        <f>N33*$E$6</f>
        <v>4.8837209302325574E-2</v>
      </c>
      <c r="P33" s="1">
        <f>O33*E42</f>
        <v>2.4418604651162785</v>
      </c>
      <c r="Q33" s="1">
        <f>G33*(H33/100)</f>
        <v>10.578000000000001</v>
      </c>
      <c r="R33" s="1">
        <f>N33*$E$6</f>
        <v>4.8837209302325574E-2</v>
      </c>
      <c r="S33" s="1">
        <f>(Q33-R33)/$E$7</f>
        <v>579.79523798534103</v>
      </c>
      <c r="T33" s="1">
        <f>S33*60/(2*PI())</f>
        <v>5536.6366863905323</v>
      </c>
      <c r="U33" s="1">
        <f>T33/E37</f>
        <v>707488.23682735069</v>
      </c>
    </row>
    <row r="34" spans="2:21">
      <c r="I34" t="s">
        <v>371</v>
      </c>
      <c r="J34" s="14">
        <v>0.8</v>
      </c>
      <c r="K34" s="14">
        <v>0.5</v>
      </c>
      <c r="L34" s="1">
        <f>J34*K34</f>
        <v>0.4</v>
      </c>
      <c r="M34" s="1">
        <v>0.1</v>
      </c>
      <c r="N34" s="1">
        <f>L34/M34</f>
        <v>4</v>
      </c>
      <c r="O34" s="1">
        <f>N34*$E$6</f>
        <v>6.5116279069767441E-2</v>
      </c>
      <c r="P34" s="1">
        <f>O34*E42</f>
        <v>3.2558139534883721</v>
      </c>
      <c r="Q34" s="1">
        <f>G33*(H33/100)</f>
        <v>10.578000000000001</v>
      </c>
      <c r="R34" s="1">
        <f>N34*$E$6</f>
        <v>6.5116279069767441E-2</v>
      </c>
      <c r="S34" s="1">
        <f>(Q34-R34)/$E$7</f>
        <v>578.89882035768949</v>
      </c>
      <c r="T34" s="1">
        <f>S34*60/(2*PI())</f>
        <v>5528.0765285996049</v>
      </c>
      <c r="U34" s="1">
        <f>T34/E38</f>
        <v>18887.594806048652</v>
      </c>
    </row>
    <row r="36" spans="2:21">
      <c r="B36" s="44" t="s">
        <v>291</v>
      </c>
      <c r="D36" t="s">
        <v>265</v>
      </c>
      <c r="E36">
        <f>VLOOKUP(B36,MotorData!$B$7:$X$24,12)</f>
        <v>9.7560975609756097E-3</v>
      </c>
      <c r="G36" s="14">
        <v>12.3</v>
      </c>
      <c r="H36" s="14">
        <v>87</v>
      </c>
      <c r="I36" t="s">
        <v>364</v>
      </c>
      <c r="J36" s="14">
        <v>1.8</v>
      </c>
      <c r="K36" s="14">
        <v>0.2</v>
      </c>
      <c r="L36">
        <f>J36*K36</f>
        <v>0.36000000000000004</v>
      </c>
      <c r="M36" s="1">
        <v>0.1</v>
      </c>
      <c r="N36" s="1">
        <f>L36/M36</f>
        <v>3.6</v>
      </c>
      <c r="O36" s="1">
        <f>N36*$E$6</f>
        <v>5.8604651162790698E-2</v>
      </c>
      <c r="P36" s="1">
        <f>O36*E42</f>
        <v>2.9302325581395348</v>
      </c>
      <c r="Q36" s="1">
        <f>G36*(H36/100)</f>
        <v>10.701000000000001</v>
      </c>
      <c r="R36" s="1">
        <f>N36*$E$6</f>
        <v>5.8604651162790698E-2</v>
      </c>
      <c r="S36" s="1">
        <f>(Q36-R36)/$E$7</f>
        <v>586.03046288396285</v>
      </c>
      <c r="T36" s="1">
        <f>S36*60/(2*PI())</f>
        <v>5596.1786982248523</v>
      </c>
      <c r="U36" s="1">
        <f>T36/E40</f>
        <v>559.6178698224852</v>
      </c>
    </row>
    <row r="37" spans="2:21">
      <c r="D37" t="s">
        <v>266</v>
      </c>
      <c r="E37">
        <f>VLOOKUP(B36,MotorData!$B$7:$X$24,17)</f>
        <v>7.8257650066649032E-3</v>
      </c>
      <c r="I37" t="s">
        <v>365</v>
      </c>
      <c r="J37" s="14">
        <v>2.2000000000000002</v>
      </c>
      <c r="K37" s="14">
        <v>1</v>
      </c>
      <c r="L37" s="1">
        <f>J37*K37</f>
        <v>2.2000000000000002</v>
      </c>
      <c r="M37" s="1">
        <v>0.1</v>
      </c>
      <c r="N37" s="1">
        <f>L37/M37</f>
        <v>22</v>
      </c>
      <c r="O37" s="1">
        <f>N37*$E$6</f>
        <v>0.35813953488372091</v>
      </c>
      <c r="P37" s="1"/>
      <c r="Q37" s="1"/>
      <c r="R37" s="1"/>
      <c r="S37" s="1"/>
      <c r="T37" s="1">
        <f>VLOOKUP($B$6,MotorData!$B$7:$X$24,13)</f>
        <v>6200</v>
      </c>
      <c r="U37" s="1"/>
    </row>
    <row r="38" spans="2:21">
      <c r="D38" t="s">
        <v>264</v>
      </c>
      <c r="E38">
        <f>VLOOKUP(B36,MotorData!$B$7:$X$24,11)</f>
        <v>0.29268292682926828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2:21">
      <c r="G39" s="14">
        <v>12.3</v>
      </c>
      <c r="H39" s="14">
        <v>100</v>
      </c>
      <c r="I39" t="s">
        <v>364</v>
      </c>
      <c r="J39" s="14">
        <v>2.2000000000000002</v>
      </c>
      <c r="K39" s="14">
        <v>0.2</v>
      </c>
      <c r="L39">
        <f>J39*K39</f>
        <v>0.44000000000000006</v>
      </c>
      <c r="M39" s="1">
        <v>0.1</v>
      </c>
      <c r="N39" s="1">
        <f>L39/M39</f>
        <v>4.4000000000000004</v>
      </c>
      <c r="O39" s="1">
        <f>N39*$E$6</f>
        <v>7.1627906976744191E-2</v>
      </c>
      <c r="P39" s="1">
        <f>O39*E42</f>
        <v>3.5813953488372094</v>
      </c>
      <c r="Q39" s="1">
        <f>G39*(H39/100)</f>
        <v>12.3</v>
      </c>
      <c r="R39" s="1">
        <f>N39*$E$6</f>
        <v>7.1627906976744191E-2</v>
      </c>
      <c r="S39" s="1">
        <f>(Q39-R39)/$E$7</f>
        <v>673.36330995960725</v>
      </c>
      <c r="T39" s="1">
        <f>S39*60/(2*PI())</f>
        <v>6430.1459566074936</v>
      </c>
      <c r="U39" s="1">
        <f>T39/E40</f>
        <v>643.01459566074936</v>
      </c>
    </row>
    <row r="40" spans="2:21">
      <c r="B40" s="44" t="s">
        <v>219</v>
      </c>
      <c r="E40">
        <f>VLOOKUP(B40,GearBoxes!$B$5:$C$32,2)</f>
        <v>10</v>
      </c>
      <c r="F40" t="s">
        <v>186</v>
      </c>
      <c r="I40" t="s">
        <v>365</v>
      </c>
      <c r="J40" s="14">
        <v>2.5</v>
      </c>
      <c r="K40" s="14">
        <v>1</v>
      </c>
      <c r="L40" s="1">
        <f>J40*K40</f>
        <v>2.5</v>
      </c>
      <c r="M40" s="1">
        <v>0.1</v>
      </c>
      <c r="N40" s="1">
        <f>L40/M40</f>
        <v>25</v>
      </c>
      <c r="O40" s="1">
        <f>N40*$E$6</f>
        <v>0.40697674418604651</v>
      </c>
      <c r="P40" s="1"/>
      <c r="Q40" s="1"/>
      <c r="R40" s="1"/>
      <c r="S40" s="1"/>
      <c r="T40" s="1">
        <f>VLOOKUP($B$6,MotorData!$B$7:$X$24,13)</f>
        <v>6200</v>
      </c>
      <c r="U40" s="1"/>
    </row>
    <row r="41" spans="2:21">
      <c r="B41" s="44" t="s">
        <v>223</v>
      </c>
      <c r="E41">
        <f>VLOOKUP(B41,GearBoxes!$B$5:$C$32,2)</f>
        <v>5</v>
      </c>
      <c r="F41" t="s">
        <v>186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2:21">
      <c r="E42">
        <f>E41*E40</f>
        <v>50</v>
      </c>
      <c r="G42" s="14">
        <v>12.3</v>
      </c>
      <c r="H42" s="14">
        <v>86</v>
      </c>
      <c r="I42" t="s">
        <v>364</v>
      </c>
      <c r="J42" s="14">
        <v>1.4</v>
      </c>
      <c r="K42" s="14">
        <v>0.2</v>
      </c>
      <c r="L42">
        <f>J42*K42</f>
        <v>0.27999999999999997</v>
      </c>
      <c r="M42">
        <v>0.1</v>
      </c>
      <c r="N42">
        <f>L42/M42</f>
        <v>2.7999999999999994</v>
      </c>
      <c r="O42">
        <f>N42*$E$6</f>
        <v>4.5581395348837199E-2</v>
      </c>
    </row>
    <row r="43" spans="2:21">
      <c r="I43" t="s">
        <v>365</v>
      </c>
      <c r="J43" s="14">
        <v>2.1</v>
      </c>
      <c r="K43" s="14">
        <v>1</v>
      </c>
      <c r="L43">
        <f>J43*K43</f>
        <v>2.1</v>
      </c>
      <c r="M43">
        <v>0.1</v>
      </c>
      <c r="N43">
        <f>L43/M43</f>
        <v>21</v>
      </c>
      <c r="O43">
        <f>N43*$E$6</f>
        <v>0.34186046511627904</v>
      </c>
    </row>
    <row r="45" spans="2:21">
      <c r="G45" s="14">
        <v>12.3</v>
      </c>
      <c r="H45" s="14">
        <v>100</v>
      </c>
      <c r="I45" t="s">
        <v>364</v>
      </c>
      <c r="J45" s="14">
        <v>1.5</v>
      </c>
      <c r="K45" s="14">
        <v>0.2</v>
      </c>
      <c r="L45">
        <f>J45*K45</f>
        <v>0.30000000000000004</v>
      </c>
      <c r="M45">
        <v>0.1</v>
      </c>
      <c r="N45">
        <f>L45/M45</f>
        <v>3.0000000000000004</v>
      </c>
      <c r="O45">
        <f>N45*$E$6</f>
        <v>4.8837209302325588E-2</v>
      </c>
    </row>
    <row r="46" spans="2:21">
      <c r="I46" t="s">
        <v>365</v>
      </c>
      <c r="J46" s="14">
        <v>2.8</v>
      </c>
      <c r="K46" s="14">
        <v>1</v>
      </c>
      <c r="L46">
        <f>J46*K46</f>
        <v>2.8</v>
      </c>
      <c r="M46">
        <v>0.1</v>
      </c>
      <c r="N46">
        <f>L46/M46</f>
        <v>27.999999999999996</v>
      </c>
      <c r="O46">
        <f>N46*$E$6</f>
        <v>0.455813953488372</v>
      </c>
    </row>
    <row r="53" spans="2:20">
      <c r="J53">
        <v>12.3</v>
      </c>
    </row>
    <row r="54" spans="2:20">
      <c r="L54" t="s">
        <v>362</v>
      </c>
      <c r="N54" t="s">
        <v>363</v>
      </c>
      <c r="O54" t="str">
        <f t="shared" ref="O54" si="0">O5</f>
        <v>Motor</v>
      </c>
    </row>
    <row r="55" spans="2:20">
      <c r="B55" s="44" t="s">
        <v>306</v>
      </c>
      <c r="D55" t="s">
        <v>265</v>
      </c>
      <c r="E55">
        <f>VLOOKUP(B55,MotorData!$B$7:$X$24,12)</f>
        <v>5.7176470588235296E-3</v>
      </c>
      <c r="J55">
        <f>100*L55/J53</f>
        <v>13.071620810954016</v>
      </c>
      <c r="L55">
        <f>N55*$E$57</f>
        <v>1.607809359747344</v>
      </c>
      <c r="N55">
        <f>O55/$E$55</f>
        <v>11.388649631543686</v>
      </c>
      <c r="O55">
        <f>P6/E62</f>
        <v>6.5116279069767427E-2</v>
      </c>
    </row>
    <row r="56" spans="2:20">
      <c r="D56" t="s">
        <v>266</v>
      </c>
      <c r="E56">
        <f>VLOOKUP(B55,MotorData!$B$7:$X$24,17)</f>
        <v>5.839594230166026E-3</v>
      </c>
    </row>
    <row r="57" spans="2:20">
      <c r="D57" t="s">
        <v>264</v>
      </c>
      <c r="E57">
        <f>VLOOKUP(B55,MotorData!$B$7:$X$24,11)</f>
        <v>0.14117647058823529</v>
      </c>
    </row>
    <row r="58" spans="2:20">
      <c r="R58">
        <f>S58*E56</f>
        <v>3.6691252666869865</v>
      </c>
      <c r="S58">
        <f>T58*2*PI()/60</f>
        <v>628.31853071795865</v>
      </c>
      <c r="T58">
        <f>E62*T59</f>
        <v>6000</v>
      </c>
    </row>
    <row r="59" spans="2:20">
      <c r="T59">
        <v>400</v>
      </c>
    </row>
    <row r="60" spans="2:20">
      <c r="B60" s="44" t="s">
        <v>223</v>
      </c>
      <c r="E60">
        <f>VLOOKUP(B60,GearBoxes!$B$5:$C$32,2)</f>
        <v>5</v>
      </c>
      <c r="F60" t="s">
        <v>186</v>
      </c>
    </row>
    <row r="61" spans="2:20">
      <c r="B61" s="44" t="s">
        <v>221</v>
      </c>
      <c r="E61">
        <f>VLOOKUP(B61,GearBoxes!$B$5:$C$32,2)</f>
        <v>3</v>
      </c>
      <c r="F61" t="s">
        <v>186</v>
      </c>
    </row>
    <row r="62" spans="2:20">
      <c r="E62">
        <f>E61*E60</f>
        <v>15</v>
      </c>
    </row>
    <row r="64" spans="2:20">
      <c r="O64">
        <f>O11</f>
        <v>0</v>
      </c>
    </row>
    <row r="65" spans="14:15">
      <c r="N65">
        <f>O65/$E$56</f>
        <v>16.726233836605829</v>
      </c>
      <c r="O65">
        <f>O9</f>
        <v>9.7674418604651148E-2</v>
      </c>
    </row>
  </sheetData>
  <dataValidations count="3">
    <dataValidation type="list" allowBlank="1" showInputMessage="1" showErrorMessage="1" sqref="B60:B61">
      <formula1>$B$5:$B$35</formula1>
    </dataValidation>
    <dataValidation type="list" allowBlank="1" showInputMessage="1" showErrorMessage="1" sqref="B23">
      <formula1>$B$5:$B$35</formula1>
    </dataValidation>
    <dataValidation type="list" allowBlank="1" showInputMessage="1" showErrorMessage="1" sqref="B40:B41">
      <formula1>$B$5:$B$35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MotorData!$B$7:$B$24</xm:f>
          </x14:formula1>
          <xm:sqref>B6 B55 B19 B36</xm:sqref>
        </x14:dataValidation>
        <x14:dataValidation type="list" allowBlank="1" showInputMessage="1" showErrorMessage="1">
          <x14:formula1>
            <xm:f>GearBoxes!$B$5:$B$32</xm:f>
          </x14:formula1>
          <xm:sqref>B10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H34"/>
  <sheetViews>
    <sheetView topLeftCell="A7" workbookViewId="0">
      <selection activeCell="G27" sqref="G27"/>
    </sheetView>
  </sheetViews>
  <sheetFormatPr defaultRowHeight="14.4"/>
  <cols>
    <col min="5" max="5" width="20.88671875" bestFit="1" customWidth="1"/>
  </cols>
  <sheetData>
    <row r="4" spans="3:8">
      <c r="C4">
        <v>9</v>
      </c>
      <c r="D4" t="s">
        <v>5</v>
      </c>
    </row>
    <row r="5" spans="3:8">
      <c r="C5">
        <f>C4*2.54*0.01</f>
        <v>0.2286</v>
      </c>
      <c r="D5" t="s">
        <v>158</v>
      </c>
    </row>
    <row r="8" spans="3:8">
      <c r="C8">
        <v>20</v>
      </c>
      <c r="D8" t="s">
        <v>122</v>
      </c>
    </row>
    <row r="9" spans="3:8">
      <c r="C9">
        <f>C8*4.4482216</f>
        <v>88.964432000000002</v>
      </c>
      <c r="D9" t="s">
        <v>157</v>
      </c>
    </row>
    <row r="12" spans="3:8">
      <c r="C12">
        <f>C9*C5</f>
        <v>20.337269155200001</v>
      </c>
      <c r="D12" t="s">
        <v>156</v>
      </c>
    </row>
    <row r="14" spans="3:8">
      <c r="E14" t="s">
        <v>553</v>
      </c>
      <c r="G14">
        <v>1</v>
      </c>
    </row>
    <row r="15" spans="3:8">
      <c r="E15" t="s">
        <v>554</v>
      </c>
      <c r="G15">
        <v>1</v>
      </c>
    </row>
    <row r="16" spans="3:8">
      <c r="G16">
        <f>G14/G15</f>
        <v>1</v>
      </c>
      <c r="H16" t="s">
        <v>186</v>
      </c>
    </row>
    <row r="18" spans="5:8">
      <c r="E18" t="s">
        <v>555</v>
      </c>
      <c r="G18">
        <f>C12/G16</f>
        <v>20.337269155200001</v>
      </c>
      <c r="H18" t="s">
        <v>156</v>
      </c>
    </row>
    <row r="20" spans="5:8">
      <c r="E20" t="s">
        <v>544</v>
      </c>
      <c r="G20">
        <v>28</v>
      </c>
    </row>
    <row r="21" spans="5:8">
      <c r="E21" t="s">
        <v>545</v>
      </c>
      <c r="G21">
        <v>16</v>
      </c>
    </row>
    <row r="22" spans="5:8">
      <c r="G22">
        <f>G20/G21</f>
        <v>1.75</v>
      </c>
      <c r="H22" t="s">
        <v>186</v>
      </c>
    </row>
    <row r="24" spans="5:8">
      <c r="E24" t="s">
        <v>546</v>
      </c>
      <c r="G24">
        <f>G18/G22</f>
        <v>11.621296660114286</v>
      </c>
      <c r="H24" t="s">
        <v>156</v>
      </c>
    </row>
    <row r="26" spans="5:8">
      <c r="E26" t="s">
        <v>547</v>
      </c>
      <c r="G26">
        <v>30</v>
      </c>
      <c r="H26" t="s">
        <v>186</v>
      </c>
    </row>
    <row r="28" spans="5:8">
      <c r="E28" t="s">
        <v>548</v>
      </c>
      <c r="G28">
        <f>G24/G26</f>
        <v>0.38737655533714288</v>
      </c>
      <c r="H28" t="s">
        <v>156</v>
      </c>
    </row>
    <row r="30" spans="5:8">
      <c r="E30" t="s">
        <v>549</v>
      </c>
      <c r="G30">
        <f>G28/2</f>
        <v>0.19368827766857144</v>
      </c>
      <c r="H30" t="s">
        <v>156</v>
      </c>
    </row>
    <row r="32" spans="5:8">
      <c r="E32" t="s">
        <v>550</v>
      </c>
      <c r="G32">
        <f>DetailedParameters!Z5</f>
        <v>1.8195488721804511E-2</v>
      </c>
      <c r="H32" t="s">
        <v>551</v>
      </c>
    </row>
    <row r="34" spans="5:7">
      <c r="E34" t="s">
        <v>552</v>
      </c>
      <c r="G34">
        <f>G30/G32</f>
        <v>10.644851623933885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153"/>
  <sheetViews>
    <sheetView workbookViewId="0">
      <selection activeCell="H7" sqref="H7"/>
    </sheetView>
  </sheetViews>
  <sheetFormatPr defaultRowHeight="14.4"/>
  <cols>
    <col min="2" max="2" width="19.33203125" bestFit="1" customWidth="1"/>
    <col min="6" max="6" width="22.33203125" bestFit="1" customWidth="1"/>
    <col min="22" max="22" width="18.6640625" bestFit="1" customWidth="1"/>
    <col min="23" max="23" width="12" bestFit="1" customWidth="1"/>
    <col min="27" max="27" width="11.33203125" bestFit="1" customWidth="1"/>
    <col min="30" max="30" width="3.6640625" customWidth="1"/>
    <col min="31" max="31" width="11.33203125" bestFit="1" customWidth="1"/>
    <col min="32" max="32" width="12" bestFit="1" customWidth="1"/>
    <col min="34" max="34" width="3.5546875" customWidth="1"/>
    <col min="35" max="35" width="11.33203125" bestFit="1" customWidth="1"/>
    <col min="36" max="36" width="12" bestFit="1" customWidth="1"/>
    <col min="38" max="38" width="4.5546875" customWidth="1"/>
  </cols>
  <sheetData>
    <row r="2" spans="2:41">
      <c r="N2" t="s">
        <v>775</v>
      </c>
    </row>
    <row r="3" spans="2:41">
      <c r="O3" t="s">
        <v>778</v>
      </c>
    </row>
    <row r="4" spans="2:41">
      <c r="P4" t="s">
        <v>774</v>
      </c>
    </row>
    <row r="5" spans="2:41">
      <c r="G5" t="s">
        <v>594</v>
      </c>
      <c r="H5" t="s">
        <v>595</v>
      </c>
      <c r="I5" t="s">
        <v>596</v>
      </c>
    </row>
    <row r="6" spans="2:41">
      <c r="M6" t="s">
        <v>597</v>
      </c>
      <c r="N6" t="s">
        <v>598</v>
      </c>
      <c r="O6" t="s">
        <v>743</v>
      </c>
      <c r="P6" t="s">
        <v>599</v>
      </c>
      <c r="Q6" t="s">
        <v>600</v>
      </c>
      <c r="R6" t="s">
        <v>601</v>
      </c>
      <c r="S6" t="s">
        <v>602</v>
      </c>
    </row>
    <row r="7" spans="2:41">
      <c r="F7" t="s">
        <v>559</v>
      </c>
      <c r="M7">
        <f>C31</f>
        <v>120</v>
      </c>
      <c r="N7">
        <f>M7+W12</f>
        <v>134.69595000000001</v>
      </c>
      <c r="O7">
        <f>6894.75728 *N7</f>
        <v>928695.88184901606</v>
      </c>
      <c r="P7">
        <f>O7*AN18/(W15*W19)</f>
        <v>1.292800989448867</v>
      </c>
      <c r="Q7">
        <f>IF(G7=1,$AB$32,0)</f>
        <v>0</v>
      </c>
      <c r="R7">
        <f>IF(H7=1,$AF$32,0)</f>
        <v>0</v>
      </c>
      <c r="S7">
        <f>IF(I7=1,$AJ$32,0)</f>
        <v>0</v>
      </c>
    </row>
    <row r="9" spans="2:41">
      <c r="P9" t="s">
        <v>779</v>
      </c>
    </row>
    <row r="10" spans="2:41">
      <c r="O10" t="s">
        <v>780</v>
      </c>
    </row>
    <row r="11" spans="2:41">
      <c r="N11" t="s">
        <v>781</v>
      </c>
    </row>
    <row r="12" spans="2:41">
      <c r="M12" t="s">
        <v>782</v>
      </c>
      <c r="V12" t="s">
        <v>726</v>
      </c>
      <c r="W12">
        <v>14.69595</v>
      </c>
      <c r="X12" t="s">
        <v>430</v>
      </c>
      <c r="Y12" t="s">
        <v>361</v>
      </c>
      <c r="AA12" t="s">
        <v>733</v>
      </c>
      <c r="AB12" t="s">
        <v>734</v>
      </c>
      <c r="AE12" t="s">
        <v>739</v>
      </c>
      <c r="AF12" t="s">
        <v>741</v>
      </c>
      <c r="AI12" t="s">
        <v>740</v>
      </c>
      <c r="AJ12" t="s">
        <v>742</v>
      </c>
      <c r="AM12" t="s">
        <v>744</v>
      </c>
    </row>
    <row r="13" spans="2:41">
      <c r="B13" t="s">
        <v>556</v>
      </c>
      <c r="C13" t="str">
        <f>Parameters!C28</f>
        <v>098-DP</v>
      </c>
    </row>
    <row r="14" spans="2:41">
      <c r="B14" t="s">
        <v>108</v>
      </c>
      <c r="C14">
        <f>Parameters!C29</f>
        <v>1</v>
      </c>
      <c r="F14" t="s">
        <v>563</v>
      </c>
      <c r="G14">
        <v>1</v>
      </c>
      <c r="L14" t="str">
        <f>IF(M14&gt;30,"PASS","fail")</f>
        <v>PASS</v>
      </c>
      <c r="M14">
        <f t="shared" ref="M14:M22" si="0">N14-$W$12</f>
        <v>118.39015567785036</v>
      </c>
      <c r="N14">
        <f>O14/6894.75728</f>
        <v>133.08610567785036</v>
      </c>
      <c r="O14">
        <f t="shared" ref="O14:O22" si="1">P14*$W$15*$W$19/$AN$18</f>
        <v>917596.39598920802</v>
      </c>
      <c r="P14">
        <f>P7-Q14-R14-S14</f>
        <v>1.2773498319899106</v>
      </c>
      <c r="Q14">
        <f t="shared" ref="Q14:Q22" si="2">IF(G14=1,$AB$32,0)</f>
        <v>1.5451157458956482E-2</v>
      </c>
      <c r="R14">
        <f t="shared" ref="R14:R22" si="3">IF(H14=1,$AF$32,0)</f>
        <v>0</v>
      </c>
      <c r="S14">
        <f t="shared" ref="S14:S22" si="4">IF(I14=1,$AJ$32,0)</f>
        <v>0</v>
      </c>
      <c r="AA14" t="s">
        <v>735</v>
      </c>
      <c r="AB14">
        <f>C14</f>
        <v>1</v>
      </c>
      <c r="AE14" t="s">
        <v>735</v>
      </c>
      <c r="AF14">
        <f>C19</f>
        <v>1</v>
      </c>
      <c r="AI14" t="s">
        <v>735</v>
      </c>
      <c r="AJ14">
        <f>C24</f>
        <v>1</v>
      </c>
      <c r="AM14" t="s">
        <v>735</v>
      </c>
      <c r="AN14">
        <f>C28</f>
        <v>3</v>
      </c>
    </row>
    <row r="15" spans="2:41">
      <c r="B15" t="s">
        <v>577</v>
      </c>
      <c r="C15" s="14">
        <v>32</v>
      </c>
      <c r="D15" t="s">
        <v>5</v>
      </c>
      <c r="F15" t="s">
        <v>560</v>
      </c>
      <c r="L15" t="str">
        <f t="shared" ref="L15:L22" si="5">IF(M15&gt;30,"PASS","fail")</f>
        <v>PASS</v>
      </c>
      <c r="M15">
        <f t="shared" si="0"/>
        <v>118.39015567785036</v>
      </c>
      <c r="N15">
        <f t="shared" ref="N15:N22" si="6">O15/6894.75728</f>
        <v>133.08610567785036</v>
      </c>
      <c r="O15">
        <f t="shared" si="1"/>
        <v>917596.39598920802</v>
      </c>
      <c r="P15">
        <f t="shared" ref="P15:P22" si="7">P14-Q15-R15-S15</f>
        <v>1.2773498319899106</v>
      </c>
      <c r="Q15">
        <f t="shared" si="2"/>
        <v>0</v>
      </c>
      <c r="R15">
        <f t="shared" si="3"/>
        <v>0</v>
      </c>
      <c r="S15">
        <f t="shared" si="4"/>
        <v>0</v>
      </c>
      <c r="V15" t="s">
        <v>727</v>
      </c>
      <c r="W15">
        <v>8.3144621000000001</v>
      </c>
      <c r="X15" t="s">
        <v>732</v>
      </c>
      <c r="Y15" t="s">
        <v>776</v>
      </c>
    </row>
    <row r="16" spans="2:41">
      <c r="B16" s="45" t="s">
        <v>578</v>
      </c>
      <c r="F16" t="s">
        <v>561</v>
      </c>
      <c r="H16">
        <v>1</v>
      </c>
      <c r="L16" t="str">
        <f t="shared" si="5"/>
        <v>PASS</v>
      </c>
      <c r="M16">
        <f t="shared" si="0"/>
        <v>118.32681754058545</v>
      </c>
      <c r="N16">
        <f t="shared" si="6"/>
        <v>133.02276754058545</v>
      </c>
      <c r="O16">
        <f t="shared" si="1"/>
        <v>917159.69490619923</v>
      </c>
      <c r="P16">
        <f t="shared" si="7"/>
        <v>1.2767419175980828</v>
      </c>
      <c r="Q16">
        <f t="shared" si="2"/>
        <v>0</v>
      </c>
      <c r="R16">
        <f t="shared" si="3"/>
        <v>6.079143918277961E-4</v>
      </c>
      <c r="S16">
        <f t="shared" si="4"/>
        <v>0</v>
      </c>
      <c r="AA16" t="s">
        <v>130</v>
      </c>
      <c r="AB16">
        <f>VLOOKUP(C13,BimbaData!$B$6:$J$50,2)</f>
        <v>1.0625</v>
      </c>
      <c r="AC16" t="s">
        <v>159</v>
      </c>
      <c r="AE16" t="s">
        <v>130</v>
      </c>
      <c r="AF16">
        <f>VLOOKUP(C18,BimbaData!$B$6:$J$50,2)</f>
        <v>0.75</v>
      </c>
      <c r="AG16" t="s">
        <v>159</v>
      </c>
      <c r="AI16" t="s">
        <v>130</v>
      </c>
      <c r="AJ16">
        <f>VLOOKUP(C23,BimbaData!$B$6:$J$50,2)</f>
        <v>0.75</v>
      </c>
      <c r="AK16" t="s">
        <v>159</v>
      </c>
      <c r="AM16" t="s">
        <v>529</v>
      </c>
      <c r="AN16">
        <f>VLOOKUP(C27,AirTankData!B7:K11,8)</f>
        <v>1.1352824646022645E-3</v>
      </c>
      <c r="AO16" t="s">
        <v>593</v>
      </c>
    </row>
    <row r="17" spans="2:41">
      <c r="F17" t="s">
        <v>564</v>
      </c>
      <c r="H17">
        <v>1</v>
      </c>
      <c r="L17" t="str">
        <f t="shared" si="5"/>
        <v>PASS</v>
      </c>
      <c r="M17">
        <f t="shared" si="0"/>
        <v>118.26347940332052</v>
      </c>
      <c r="N17">
        <f t="shared" si="6"/>
        <v>132.95942940332051</v>
      </c>
      <c r="O17">
        <f t="shared" si="1"/>
        <v>916722.9938231901</v>
      </c>
      <c r="P17">
        <f t="shared" si="7"/>
        <v>1.2761340032062549</v>
      </c>
      <c r="Q17">
        <f t="shared" si="2"/>
        <v>0</v>
      </c>
      <c r="R17">
        <f t="shared" si="3"/>
        <v>6.079143918277961E-4</v>
      </c>
      <c r="S17">
        <f t="shared" si="4"/>
        <v>0</v>
      </c>
      <c r="V17" t="s">
        <v>728</v>
      </c>
      <c r="W17">
        <v>70</v>
      </c>
      <c r="X17" t="s">
        <v>729</v>
      </c>
      <c r="AB17">
        <f>0.01*2.54*AB16</f>
        <v>2.6987500000000001E-2</v>
      </c>
      <c r="AC17" t="s">
        <v>158</v>
      </c>
      <c r="AF17">
        <f>0.01*2.54*AF16</f>
        <v>1.9050000000000001E-2</v>
      </c>
      <c r="AG17" t="s">
        <v>158</v>
      </c>
      <c r="AJ17">
        <f>0.01*2.54*AJ16</f>
        <v>1.9050000000000001E-2</v>
      </c>
      <c r="AK17" t="s">
        <v>158</v>
      </c>
    </row>
    <row r="18" spans="2:41">
      <c r="B18" t="s">
        <v>557</v>
      </c>
      <c r="C18" s="44" t="s">
        <v>380</v>
      </c>
      <c r="F18" t="s">
        <v>562</v>
      </c>
      <c r="I18">
        <v>1</v>
      </c>
      <c r="L18" t="str">
        <f t="shared" si="5"/>
        <v>PASS</v>
      </c>
      <c r="M18">
        <f t="shared" si="0"/>
        <v>118.20805853321376</v>
      </c>
      <c r="N18">
        <f t="shared" si="6"/>
        <v>132.90400853321376</v>
      </c>
      <c r="O18">
        <f t="shared" si="1"/>
        <v>916340.88037555758</v>
      </c>
      <c r="P18">
        <f t="shared" si="7"/>
        <v>1.2756020781134056</v>
      </c>
      <c r="Q18">
        <f t="shared" si="2"/>
        <v>0</v>
      </c>
      <c r="R18">
        <f t="shared" si="3"/>
        <v>0</v>
      </c>
      <c r="S18">
        <f t="shared" si="4"/>
        <v>5.3192509284932159E-4</v>
      </c>
      <c r="W18">
        <f>(W17-32)*(5/9)</f>
        <v>21.111111111111111</v>
      </c>
      <c r="X18" t="s">
        <v>730</v>
      </c>
      <c r="AA18" t="s">
        <v>736</v>
      </c>
      <c r="AB18">
        <f>VLOOKUP(C13,BimbaData!$B$6:$J$50,4)</f>
        <v>8</v>
      </c>
      <c r="AC18" t="s">
        <v>159</v>
      </c>
      <c r="AE18" t="s">
        <v>736</v>
      </c>
      <c r="AF18">
        <f>VLOOKUP(C18,BimbaData!$B$6:$J$50,4)</f>
        <v>0.5</v>
      </c>
      <c r="AG18" t="s">
        <v>159</v>
      </c>
      <c r="AI18" t="s">
        <v>736</v>
      </c>
      <c r="AJ18">
        <f>VLOOKUP(C23,BimbaData!$B$6:$J$50,4)</f>
        <v>0.5</v>
      </c>
      <c r="AK18" t="s">
        <v>159</v>
      </c>
      <c r="AN18">
        <f>AN14*AN16</f>
        <v>3.4058473938067936E-3</v>
      </c>
      <c r="AO18" t="s">
        <v>593</v>
      </c>
    </row>
    <row r="19" spans="2:41">
      <c r="B19" t="s">
        <v>108</v>
      </c>
      <c r="C19" s="14">
        <v>1</v>
      </c>
      <c r="F19" t="s">
        <v>565</v>
      </c>
      <c r="L19" t="str">
        <f t="shared" si="5"/>
        <v>PASS</v>
      </c>
      <c r="M19">
        <f t="shared" si="0"/>
        <v>118.20805853321376</v>
      </c>
      <c r="N19">
        <f t="shared" si="6"/>
        <v>132.90400853321376</v>
      </c>
      <c r="O19">
        <f t="shared" si="1"/>
        <v>916340.88037555758</v>
      </c>
      <c r="P19">
        <f t="shared" si="7"/>
        <v>1.2756020781134056</v>
      </c>
      <c r="Q19">
        <f t="shared" si="2"/>
        <v>0</v>
      </c>
      <c r="R19">
        <f t="shared" si="3"/>
        <v>0</v>
      </c>
      <c r="S19">
        <f t="shared" si="4"/>
        <v>0</v>
      </c>
      <c r="W19">
        <f>W18+273.15</f>
        <v>294.26111111111106</v>
      </c>
      <c r="X19" t="s">
        <v>731</v>
      </c>
      <c r="Y19" t="s">
        <v>777</v>
      </c>
      <c r="AB19">
        <f>0.01*2.54*AB18</f>
        <v>0.20320000000000002</v>
      </c>
      <c r="AC19" t="s">
        <v>158</v>
      </c>
      <c r="AF19">
        <f>0.01*2.54*AF18</f>
        <v>1.2700000000000001E-2</v>
      </c>
      <c r="AG19" t="s">
        <v>158</v>
      </c>
      <c r="AJ19">
        <f>0.01*2.54*AJ18</f>
        <v>1.2700000000000001E-2</v>
      </c>
      <c r="AK19" t="s">
        <v>158</v>
      </c>
    </row>
    <row r="20" spans="2:41">
      <c r="B20" t="s">
        <v>577</v>
      </c>
      <c r="C20" s="14">
        <v>6</v>
      </c>
      <c r="D20" t="s">
        <v>5</v>
      </c>
      <c r="F20" t="s">
        <v>566</v>
      </c>
      <c r="I20">
        <v>1</v>
      </c>
      <c r="L20" t="str">
        <f t="shared" si="5"/>
        <v>PASS</v>
      </c>
      <c r="M20">
        <f t="shared" si="0"/>
        <v>118.15263766310697</v>
      </c>
      <c r="N20">
        <f t="shared" si="6"/>
        <v>132.84858766310697</v>
      </c>
      <c r="O20">
        <f t="shared" si="1"/>
        <v>915958.76692792494</v>
      </c>
      <c r="P20">
        <f t="shared" si="7"/>
        <v>1.2750701530205564</v>
      </c>
      <c r="Q20">
        <f t="shared" si="2"/>
        <v>0</v>
      </c>
      <c r="R20">
        <f t="shared" si="3"/>
        <v>0</v>
      </c>
      <c r="S20">
        <f t="shared" si="4"/>
        <v>5.3192509284932159E-4</v>
      </c>
      <c r="AA20" t="s">
        <v>737</v>
      </c>
      <c r="AB20">
        <f>AB14*AB19*PI()*(0.5*AB17)^2</f>
        <v>1.1623552878322165E-4</v>
      </c>
      <c r="AC20" t="s">
        <v>593</v>
      </c>
      <c r="AE20" t="s">
        <v>737</v>
      </c>
      <c r="AF20">
        <f>AF14*AF19*PI()*(0.5*AF17)^2</f>
        <v>3.6197915538027503E-6</v>
      </c>
      <c r="AG20" t="s">
        <v>593</v>
      </c>
      <c r="AI20" t="s">
        <v>737</v>
      </c>
      <c r="AJ20">
        <f>AJ14*AJ19*PI()*(0.5*AJ17)^2</f>
        <v>3.6197915538027503E-6</v>
      </c>
      <c r="AK20" t="s">
        <v>593</v>
      </c>
    </row>
    <row r="21" spans="2:41">
      <c r="F21" t="s">
        <v>571</v>
      </c>
      <c r="G21">
        <v>1</v>
      </c>
      <c r="L21" t="str">
        <f t="shared" si="5"/>
        <v>PASS</v>
      </c>
      <c r="M21">
        <f t="shared" si="0"/>
        <v>116.54279334095729</v>
      </c>
      <c r="N21">
        <f t="shared" si="6"/>
        <v>131.23874334095728</v>
      </c>
      <c r="O21">
        <f t="shared" si="1"/>
        <v>904859.28106811678</v>
      </c>
      <c r="P21">
        <f t="shared" si="7"/>
        <v>1.2596189955616</v>
      </c>
      <c r="Q21">
        <f t="shared" si="2"/>
        <v>1.5451157458956482E-2</v>
      </c>
      <c r="R21">
        <f t="shared" si="3"/>
        <v>0</v>
      </c>
      <c r="S21">
        <f t="shared" si="4"/>
        <v>0</v>
      </c>
    </row>
    <row r="22" spans="2:41">
      <c r="F22" t="s">
        <v>567</v>
      </c>
      <c r="L22" t="str">
        <f t="shared" si="5"/>
        <v>PASS</v>
      </c>
      <c r="M22">
        <f t="shared" si="0"/>
        <v>116.54279334095729</v>
      </c>
      <c r="N22">
        <f t="shared" si="6"/>
        <v>131.23874334095728</v>
      </c>
      <c r="O22">
        <f t="shared" si="1"/>
        <v>904859.28106811678</v>
      </c>
      <c r="P22">
        <f t="shared" si="7"/>
        <v>1.2596189955616</v>
      </c>
      <c r="Q22">
        <f t="shared" si="2"/>
        <v>0</v>
      </c>
      <c r="R22">
        <f t="shared" si="3"/>
        <v>0</v>
      </c>
      <c r="S22">
        <f t="shared" si="4"/>
        <v>0</v>
      </c>
      <c r="AA22" t="s">
        <v>738</v>
      </c>
      <c r="AE22" t="s">
        <v>738</v>
      </c>
      <c r="AI22" t="s">
        <v>738</v>
      </c>
    </row>
    <row r="23" spans="2:41">
      <c r="B23" t="s">
        <v>558</v>
      </c>
      <c r="C23" s="44" t="s">
        <v>380</v>
      </c>
      <c r="AA23" t="s">
        <v>735</v>
      </c>
      <c r="AB23">
        <v>1</v>
      </c>
      <c r="AE23" t="s">
        <v>735</v>
      </c>
      <c r="AF23">
        <v>1</v>
      </c>
      <c r="AI23" t="s">
        <v>735</v>
      </c>
      <c r="AJ23">
        <v>1</v>
      </c>
    </row>
    <row r="24" spans="2:41">
      <c r="B24" t="s">
        <v>108</v>
      </c>
      <c r="C24" s="14">
        <v>1</v>
      </c>
      <c r="E24" t="s">
        <v>572</v>
      </c>
      <c r="AA24" t="s">
        <v>130</v>
      </c>
      <c r="AB24">
        <v>0.125</v>
      </c>
      <c r="AC24" t="s">
        <v>159</v>
      </c>
      <c r="AE24" t="s">
        <v>130</v>
      </c>
      <c r="AF24">
        <v>0.125</v>
      </c>
      <c r="AG24" t="s">
        <v>159</v>
      </c>
      <c r="AI24" t="s">
        <v>130</v>
      </c>
      <c r="AJ24">
        <v>0.125</v>
      </c>
      <c r="AK24" t="s">
        <v>159</v>
      </c>
    </row>
    <row r="25" spans="2:41">
      <c r="B25" t="s">
        <v>577</v>
      </c>
      <c r="C25" s="14">
        <v>6</v>
      </c>
      <c r="D25" t="s">
        <v>5</v>
      </c>
      <c r="E25" t="s">
        <v>604</v>
      </c>
      <c r="AB25">
        <f>0.01*2.54*AB24</f>
        <v>3.1750000000000003E-3</v>
      </c>
      <c r="AC25" t="s">
        <v>158</v>
      </c>
      <c r="AF25">
        <f>0.01*2.54*AF24</f>
        <v>3.1750000000000003E-3</v>
      </c>
      <c r="AG25" t="s">
        <v>158</v>
      </c>
      <c r="AJ25">
        <f>0.01*2.54*AJ24</f>
        <v>3.1750000000000003E-3</v>
      </c>
      <c r="AK25" t="s">
        <v>158</v>
      </c>
    </row>
    <row r="26" spans="2:41">
      <c r="F26" t="s">
        <v>573</v>
      </c>
      <c r="L26" t="str">
        <f t="shared" ref="L26:L49" si="8">IF(M26&gt;30,"PASS","fail")</f>
        <v>PASS</v>
      </c>
      <c r="M26">
        <f t="shared" ref="M26:M49" si="9">N26-$W$12</f>
        <v>116.54279334095729</v>
      </c>
      <c r="N26">
        <f t="shared" ref="N26:N49" si="10">O26/6894.75728</f>
        <v>131.23874334095728</v>
      </c>
      <c r="O26">
        <f t="shared" ref="O26:O49" si="11">P26*$W$15*$W$19/$AN$18</f>
        <v>904859.28106811678</v>
      </c>
      <c r="P26">
        <f>P22-Q26-R26-S26</f>
        <v>1.2596189955616</v>
      </c>
      <c r="Q26">
        <f>IF(G26=1,$AB$32,0)</f>
        <v>0</v>
      </c>
      <c r="R26">
        <f>IF(H26=1,$AF$32,0)</f>
        <v>0</v>
      </c>
      <c r="S26">
        <f>IF(I26=1,$AJ$32,0)</f>
        <v>0</v>
      </c>
      <c r="AA26" t="s">
        <v>22</v>
      </c>
      <c r="AB26">
        <f>C15</f>
        <v>32</v>
      </c>
      <c r="AC26" t="s">
        <v>159</v>
      </c>
      <c r="AE26" t="s">
        <v>22</v>
      </c>
      <c r="AF26">
        <f>C20</f>
        <v>6</v>
      </c>
      <c r="AG26" t="s">
        <v>159</v>
      </c>
      <c r="AI26" t="s">
        <v>22</v>
      </c>
      <c r="AJ26">
        <f>C28</f>
        <v>3</v>
      </c>
      <c r="AK26" t="s">
        <v>159</v>
      </c>
    </row>
    <row r="27" spans="2:41">
      <c r="B27" t="s">
        <v>568</v>
      </c>
      <c r="C27" s="44" t="s">
        <v>587</v>
      </c>
      <c r="F27" t="s">
        <v>563</v>
      </c>
      <c r="G27">
        <v>1</v>
      </c>
      <c r="L27" t="str">
        <f t="shared" si="8"/>
        <v>PASS</v>
      </c>
      <c r="M27">
        <f t="shared" si="9"/>
        <v>114.93294901880763</v>
      </c>
      <c r="N27">
        <f t="shared" si="10"/>
        <v>129.62889901880763</v>
      </c>
      <c r="O27">
        <f t="shared" si="11"/>
        <v>893759.79520830873</v>
      </c>
      <c r="P27">
        <f t="shared" ref="P27:P49" si="12">P26-Q27-R27-S27</f>
        <v>1.2441678381026435</v>
      </c>
      <c r="Q27">
        <f t="shared" ref="Q27:Q35" si="13">IF(G27=1,$AB$32,0)</f>
        <v>1.5451157458956482E-2</v>
      </c>
      <c r="R27">
        <f t="shared" ref="R27:R35" si="14">IF(H27=1,$AF$32,0)</f>
        <v>0</v>
      </c>
      <c r="S27">
        <f t="shared" ref="S27:S35" si="15">IF(I27=1,$AJ$32,0)</f>
        <v>0</v>
      </c>
      <c r="AB27">
        <f>0.01*2.54*AB26</f>
        <v>0.81280000000000008</v>
      </c>
      <c r="AC27" t="s">
        <v>158</v>
      </c>
      <c r="AF27">
        <f>0.01*2.54*AF26</f>
        <v>0.15240000000000001</v>
      </c>
      <c r="AG27" t="s">
        <v>158</v>
      </c>
      <c r="AJ27">
        <f>0.01*2.54*AJ26</f>
        <v>7.6200000000000004E-2</v>
      </c>
      <c r="AK27" t="s">
        <v>158</v>
      </c>
    </row>
    <row r="28" spans="2:41">
      <c r="B28" t="s">
        <v>108</v>
      </c>
      <c r="C28" s="14">
        <v>3</v>
      </c>
      <c r="F28" t="s">
        <v>574</v>
      </c>
      <c r="L28" t="str">
        <f t="shared" si="8"/>
        <v>PASS</v>
      </c>
      <c r="M28">
        <f t="shared" si="9"/>
        <v>114.93294901880763</v>
      </c>
      <c r="N28">
        <f t="shared" si="10"/>
        <v>129.62889901880763</v>
      </c>
      <c r="O28">
        <f t="shared" si="11"/>
        <v>893759.79520830873</v>
      </c>
      <c r="P28">
        <f t="shared" si="12"/>
        <v>1.2441678381026435</v>
      </c>
      <c r="Q28">
        <f t="shared" si="13"/>
        <v>0</v>
      </c>
      <c r="R28">
        <f t="shared" si="14"/>
        <v>0</v>
      </c>
      <c r="S28">
        <f t="shared" si="15"/>
        <v>0</v>
      </c>
      <c r="AA28" t="s">
        <v>737</v>
      </c>
      <c r="AB28">
        <f>AB14*AB23*AB27*PI()*(0.5*AB25)^2</f>
        <v>6.4351849845382229E-6</v>
      </c>
      <c r="AC28" t="s">
        <v>593</v>
      </c>
      <c r="AE28" t="s">
        <v>737</v>
      </c>
      <c r="AF28">
        <f>AF14*AF23*AF27*PI()*(0.5*AF25)^2</f>
        <v>1.2065971846009167E-6</v>
      </c>
      <c r="AG28" t="s">
        <v>593</v>
      </c>
      <c r="AI28" t="s">
        <v>737</v>
      </c>
      <c r="AJ28">
        <f>AJ14*AJ23*AJ27*PI()*(0.5*AJ25)^2</f>
        <v>6.0329859230045835E-7</v>
      </c>
      <c r="AK28" t="s">
        <v>593</v>
      </c>
    </row>
    <row r="29" spans="2:41">
      <c r="F29" t="s">
        <v>571</v>
      </c>
      <c r="G29">
        <v>1</v>
      </c>
      <c r="L29" t="str">
        <f t="shared" si="8"/>
        <v>PASS</v>
      </c>
      <c r="M29">
        <f t="shared" si="9"/>
        <v>113.32310469665798</v>
      </c>
      <c r="N29">
        <f t="shared" si="10"/>
        <v>128.01905469665797</v>
      </c>
      <c r="O29">
        <f t="shared" si="11"/>
        <v>882660.3093485008</v>
      </c>
      <c r="P29">
        <f t="shared" si="12"/>
        <v>1.2287166806436871</v>
      </c>
      <c r="Q29">
        <f t="shared" si="13"/>
        <v>1.5451157458956482E-2</v>
      </c>
      <c r="R29">
        <f t="shared" si="14"/>
        <v>0</v>
      </c>
      <c r="S29">
        <f t="shared" si="15"/>
        <v>0</v>
      </c>
    </row>
    <row r="30" spans="2:41">
      <c r="F30" t="s">
        <v>575</v>
      </c>
      <c r="L30" t="str">
        <f t="shared" si="8"/>
        <v>PASS</v>
      </c>
      <c r="M30">
        <f t="shared" si="9"/>
        <v>113.32310469665798</v>
      </c>
      <c r="N30">
        <f t="shared" si="10"/>
        <v>128.01905469665797</v>
      </c>
      <c r="O30">
        <f t="shared" si="11"/>
        <v>882660.3093485008</v>
      </c>
      <c r="P30">
        <f t="shared" si="12"/>
        <v>1.2287166806436871</v>
      </c>
      <c r="Q30">
        <f t="shared" si="13"/>
        <v>0</v>
      </c>
      <c r="R30">
        <f t="shared" si="14"/>
        <v>0</v>
      </c>
      <c r="S30">
        <f t="shared" si="15"/>
        <v>0</v>
      </c>
      <c r="V30" t="s">
        <v>619</v>
      </c>
      <c r="W30">
        <f>C34</f>
        <v>30</v>
      </c>
      <c r="X30" t="s">
        <v>597</v>
      </c>
      <c r="AA30" t="s">
        <v>745</v>
      </c>
      <c r="AB30">
        <f>AB20+AB28</f>
        <v>1.2267071376775987E-4</v>
      </c>
      <c r="AE30" t="s">
        <v>745</v>
      </c>
      <c r="AF30">
        <f>AF20+AF28</f>
        <v>4.8263887384036668E-6</v>
      </c>
      <c r="AI30" t="s">
        <v>745</v>
      </c>
      <c r="AJ30">
        <f>AJ20+AJ28</f>
        <v>4.2230901461032083E-6</v>
      </c>
    </row>
    <row r="31" spans="2:41">
      <c r="B31" t="s">
        <v>569</v>
      </c>
      <c r="C31" s="14">
        <v>120</v>
      </c>
      <c r="D31" t="s">
        <v>430</v>
      </c>
      <c r="F31" t="s">
        <v>563</v>
      </c>
      <c r="G31">
        <v>1</v>
      </c>
      <c r="L31" t="str">
        <f t="shared" si="8"/>
        <v>PASS</v>
      </c>
      <c r="M31">
        <f t="shared" si="9"/>
        <v>111.71326037450831</v>
      </c>
      <c r="N31">
        <f t="shared" si="10"/>
        <v>126.40921037450831</v>
      </c>
      <c r="O31">
        <f t="shared" si="11"/>
        <v>871560.82348869264</v>
      </c>
      <c r="P31">
        <f t="shared" si="12"/>
        <v>1.2132655231847307</v>
      </c>
      <c r="Q31">
        <f t="shared" si="13"/>
        <v>1.5451157458956482E-2</v>
      </c>
      <c r="R31">
        <f t="shared" si="14"/>
        <v>0</v>
      </c>
      <c r="S31">
        <f t="shared" si="15"/>
        <v>0</v>
      </c>
      <c r="W31">
        <f>W30+W12</f>
        <v>44.695949999999996</v>
      </c>
      <c r="X31" t="s">
        <v>598</v>
      </c>
    </row>
    <row r="32" spans="2:41">
      <c r="F32" t="s">
        <v>561</v>
      </c>
      <c r="H32">
        <v>1</v>
      </c>
      <c r="L32" t="str">
        <f t="shared" si="8"/>
        <v>PASS</v>
      </c>
      <c r="M32">
        <f t="shared" si="9"/>
        <v>111.64992223724342</v>
      </c>
      <c r="N32">
        <f t="shared" si="10"/>
        <v>126.34587223724341</v>
      </c>
      <c r="O32">
        <f t="shared" si="11"/>
        <v>871124.12240568385</v>
      </c>
      <c r="P32">
        <f t="shared" si="12"/>
        <v>1.2126576087929029</v>
      </c>
      <c r="Q32">
        <f t="shared" si="13"/>
        <v>0</v>
      </c>
      <c r="R32">
        <f t="shared" si="14"/>
        <v>6.079143918277961E-4</v>
      </c>
      <c r="S32">
        <f t="shared" si="15"/>
        <v>0</v>
      </c>
      <c r="W32">
        <f>6894.75728*W31</f>
        <v>308167.72664901597</v>
      </c>
      <c r="X32" t="s">
        <v>743</v>
      </c>
      <c r="AA32" t="s">
        <v>599</v>
      </c>
      <c r="AB32">
        <f>$W$32*AB30/($W$15*$W$19)</f>
        <v>1.5451157458956482E-2</v>
      </c>
      <c r="AE32" t="s">
        <v>599</v>
      </c>
      <c r="AF32">
        <f>$W$32*AF30/($W$15*$W$19)</f>
        <v>6.079143918277961E-4</v>
      </c>
      <c r="AI32" t="s">
        <v>599</v>
      </c>
      <c r="AJ32">
        <f>$W$32*AJ30/($W$15*$W$19)</f>
        <v>5.3192509284932159E-4</v>
      </c>
    </row>
    <row r="33" spans="2:36">
      <c r="F33" t="s">
        <v>564</v>
      </c>
      <c r="H33">
        <v>1</v>
      </c>
      <c r="L33" t="str">
        <f t="shared" si="8"/>
        <v>PASS</v>
      </c>
      <c r="M33">
        <f t="shared" si="9"/>
        <v>111.5865840999785</v>
      </c>
      <c r="N33">
        <f t="shared" si="10"/>
        <v>126.28253409997849</v>
      </c>
      <c r="O33">
        <f t="shared" si="11"/>
        <v>870687.42132267496</v>
      </c>
      <c r="P33">
        <f t="shared" si="12"/>
        <v>1.212049694401075</v>
      </c>
      <c r="Q33">
        <f t="shared" si="13"/>
        <v>0</v>
      </c>
      <c r="R33">
        <f t="shared" si="14"/>
        <v>6.079143918277961E-4</v>
      </c>
      <c r="S33">
        <f t="shared" si="15"/>
        <v>0</v>
      </c>
      <c r="AB33" t="s">
        <v>774</v>
      </c>
      <c r="AF33" t="s">
        <v>774</v>
      </c>
      <c r="AJ33" t="s">
        <v>774</v>
      </c>
    </row>
    <row r="34" spans="2:36">
      <c r="B34" t="s">
        <v>570</v>
      </c>
      <c r="C34">
        <f>Parameters!C30</f>
        <v>30</v>
      </c>
      <c r="D34" t="s">
        <v>430</v>
      </c>
      <c r="F34" t="s">
        <v>571</v>
      </c>
      <c r="G34">
        <v>1</v>
      </c>
      <c r="L34" t="str">
        <f t="shared" si="8"/>
        <v>PASS</v>
      </c>
      <c r="M34">
        <f t="shared" si="9"/>
        <v>109.97673977782885</v>
      </c>
      <c r="N34">
        <f t="shared" si="10"/>
        <v>124.67268977782885</v>
      </c>
      <c r="O34">
        <f t="shared" si="11"/>
        <v>859587.93546286703</v>
      </c>
      <c r="P34">
        <f t="shared" si="12"/>
        <v>1.1965985369421186</v>
      </c>
      <c r="Q34">
        <f t="shared" si="13"/>
        <v>1.5451157458956482E-2</v>
      </c>
      <c r="R34">
        <f t="shared" si="14"/>
        <v>0</v>
      </c>
      <c r="S34">
        <f t="shared" si="15"/>
        <v>0</v>
      </c>
    </row>
    <row r="35" spans="2:36">
      <c r="F35" t="s">
        <v>562</v>
      </c>
      <c r="I35">
        <v>1</v>
      </c>
      <c r="L35" t="str">
        <f t="shared" si="8"/>
        <v>PASS</v>
      </c>
      <c r="M35">
        <f t="shared" si="9"/>
        <v>109.92131890772205</v>
      </c>
      <c r="N35">
        <f t="shared" si="10"/>
        <v>124.61726890772205</v>
      </c>
      <c r="O35">
        <f t="shared" si="11"/>
        <v>859205.82201523427</v>
      </c>
      <c r="P35">
        <f t="shared" si="12"/>
        <v>1.1960666118492693</v>
      </c>
      <c r="Q35">
        <f t="shared" si="13"/>
        <v>0</v>
      </c>
      <c r="R35">
        <f t="shared" si="14"/>
        <v>0</v>
      </c>
      <c r="S35">
        <f t="shared" si="15"/>
        <v>5.3192509284932159E-4</v>
      </c>
    </row>
    <row r="36" spans="2:36">
      <c r="F36" t="s">
        <v>565</v>
      </c>
      <c r="L36" t="str">
        <f t="shared" si="8"/>
        <v>PASS</v>
      </c>
      <c r="M36">
        <f t="shared" si="9"/>
        <v>109.92131890772205</v>
      </c>
      <c r="N36">
        <f t="shared" si="10"/>
        <v>124.61726890772205</v>
      </c>
      <c r="O36">
        <f t="shared" si="11"/>
        <v>859205.82201523427</v>
      </c>
      <c r="P36">
        <f t="shared" si="12"/>
        <v>1.1960666118492693</v>
      </c>
      <c r="Q36">
        <f>IF(G36=1,$AB$32,0)</f>
        <v>0</v>
      </c>
      <c r="R36">
        <f>IF(H36=1,$AF$32,0)</f>
        <v>0</v>
      </c>
      <c r="S36">
        <f>IF(I36=1,$AJ$32,0)</f>
        <v>0</v>
      </c>
    </row>
    <row r="37" spans="2:36">
      <c r="F37" t="s">
        <v>566</v>
      </c>
      <c r="I37">
        <v>1</v>
      </c>
      <c r="L37" t="str">
        <f t="shared" si="8"/>
        <v>PASS</v>
      </c>
      <c r="M37">
        <f t="shared" si="9"/>
        <v>109.86589803761527</v>
      </c>
      <c r="N37">
        <f t="shared" si="10"/>
        <v>124.56184803761526</v>
      </c>
      <c r="O37">
        <f t="shared" si="11"/>
        <v>858823.70856760151</v>
      </c>
      <c r="P37">
        <f t="shared" si="12"/>
        <v>1.1955346867564201</v>
      </c>
      <c r="Q37">
        <f t="shared" ref="Q37:Q45" si="16">IF(G37=1,$AB$32,0)</f>
        <v>0</v>
      </c>
      <c r="R37">
        <f t="shared" ref="R37:R45" si="17">IF(H37=1,$AF$32,0)</f>
        <v>0</v>
      </c>
      <c r="S37">
        <f t="shared" ref="S37:S45" si="18">IF(I37=1,$AJ$32,0)</f>
        <v>5.3192509284932159E-4</v>
      </c>
    </row>
    <row r="38" spans="2:36">
      <c r="F38" t="s">
        <v>576</v>
      </c>
      <c r="L38" t="str">
        <f t="shared" si="8"/>
        <v>PASS</v>
      </c>
      <c r="M38">
        <f t="shared" si="9"/>
        <v>109.86589803761527</v>
      </c>
      <c r="N38">
        <f t="shared" si="10"/>
        <v>124.56184803761526</v>
      </c>
      <c r="O38">
        <f t="shared" si="11"/>
        <v>858823.70856760151</v>
      </c>
      <c r="P38">
        <f t="shared" si="12"/>
        <v>1.1955346867564201</v>
      </c>
      <c r="Q38">
        <f t="shared" si="16"/>
        <v>0</v>
      </c>
      <c r="R38">
        <f t="shared" si="17"/>
        <v>0</v>
      </c>
      <c r="S38">
        <f t="shared" si="18"/>
        <v>0</v>
      </c>
    </row>
    <row r="39" spans="2:36">
      <c r="F39" t="s">
        <v>563</v>
      </c>
      <c r="G39">
        <v>1</v>
      </c>
      <c r="L39" t="str">
        <f t="shared" si="8"/>
        <v>PASS</v>
      </c>
      <c r="M39">
        <f t="shared" si="9"/>
        <v>108.25605371546558</v>
      </c>
      <c r="N39">
        <f t="shared" si="10"/>
        <v>122.95200371546558</v>
      </c>
      <c r="O39">
        <f t="shared" si="11"/>
        <v>847724.22270779335</v>
      </c>
      <c r="P39">
        <f t="shared" si="12"/>
        <v>1.1800835292974636</v>
      </c>
      <c r="Q39">
        <f t="shared" si="16"/>
        <v>1.5451157458956482E-2</v>
      </c>
      <c r="R39">
        <f t="shared" si="17"/>
        <v>0</v>
      </c>
      <c r="S39">
        <f t="shared" si="18"/>
        <v>0</v>
      </c>
    </row>
    <row r="40" spans="2:36">
      <c r="F40" t="s">
        <v>574</v>
      </c>
      <c r="L40" t="str">
        <f t="shared" si="8"/>
        <v>PASS</v>
      </c>
      <c r="M40">
        <f t="shared" si="9"/>
        <v>108.25605371546558</v>
      </c>
      <c r="N40">
        <f t="shared" si="10"/>
        <v>122.95200371546558</v>
      </c>
      <c r="O40">
        <f t="shared" si="11"/>
        <v>847724.22270779335</v>
      </c>
      <c r="P40">
        <f t="shared" si="12"/>
        <v>1.1800835292974636</v>
      </c>
      <c r="Q40">
        <f t="shared" si="16"/>
        <v>0</v>
      </c>
      <c r="R40">
        <f t="shared" si="17"/>
        <v>0</v>
      </c>
      <c r="S40">
        <f t="shared" si="18"/>
        <v>0</v>
      </c>
    </row>
    <row r="41" spans="2:36">
      <c r="F41" t="s">
        <v>571</v>
      </c>
      <c r="G41">
        <v>1</v>
      </c>
      <c r="L41" t="str">
        <f t="shared" si="8"/>
        <v>PASS</v>
      </c>
      <c r="M41">
        <f t="shared" si="9"/>
        <v>106.64620939331594</v>
      </c>
      <c r="N41">
        <f t="shared" si="10"/>
        <v>121.34215939331594</v>
      </c>
      <c r="O41">
        <f t="shared" si="11"/>
        <v>836624.73684798542</v>
      </c>
      <c r="P41">
        <f t="shared" si="12"/>
        <v>1.1646323718385072</v>
      </c>
      <c r="Q41">
        <f t="shared" si="16"/>
        <v>1.5451157458956482E-2</v>
      </c>
      <c r="R41">
        <f t="shared" si="17"/>
        <v>0</v>
      </c>
      <c r="S41">
        <f t="shared" si="18"/>
        <v>0</v>
      </c>
    </row>
    <row r="42" spans="2:36">
      <c r="F42" t="s">
        <v>560</v>
      </c>
      <c r="L42" t="str">
        <f t="shared" si="8"/>
        <v>PASS</v>
      </c>
      <c r="M42">
        <f t="shared" si="9"/>
        <v>106.64620939331594</v>
      </c>
      <c r="N42">
        <f t="shared" si="10"/>
        <v>121.34215939331594</v>
      </c>
      <c r="O42">
        <f t="shared" si="11"/>
        <v>836624.73684798542</v>
      </c>
      <c r="P42">
        <f t="shared" si="12"/>
        <v>1.1646323718385072</v>
      </c>
      <c r="Q42">
        <f t="shared" si="16"/>
        <v>0</v>
      </c>
      <c r="R42">
        <f t="shared" si="17"/>
        <v>0</v>
      </c>
      <c r="S42">
        <f t="shared" si="18"/>
        <v>0</v>
      </c>
    </row>
    <row r="43" spans="2:36">
      <c r="F43" t="s">
        <v>563</v>
      </c>
      <c r="G43">
        <v>1</v>
      </c>
      <c r="L43" t="str">
        <f t="shared" si="8"/>
        <v>PASS</v>
      </c>
      <c r="M43">
        <f t="shared" si="9"/>
        <v>105.0363650711663</v>
      </c>
      <c r="N43">
        <f t="shared" si="10"/>
        <v>119.7323150711663</v>
      </c>
      <c r="O43">
        <f t="shared" si="11"/>
        <v>825525.25098817749</v>
      </c>
      <c r="P43">
        <f t="shared" si="12"/>
        <v>1.1491812143795508</v>
      </c>
      <c r="Q43">
        <f t="shared" si="16"/>
        <v>1.5451157458956482E-2</v>
      </c>
      <c r="R43">
        <f t="shared" si="17"/>
        <v>0</v>
      </c>
      <c r="S43">
        <f t="shared" si="18"/>
        <v>0</v>
      </c>
    </row>
    <row r="44" spans="2:36">
      <c r="F44" t="s">
        <v>561</v>
      </c>
      <c r="H44">
        <v>1</v>
      </c>
      <c r="L44" t="str">
        <f t="shared" si="8"/>
        <v>PASS</v>
      </c>
      <c r="M44">
        <f t="shared" si="9"/>
        <v>104.97302693390139</v>
      </c>
      <c r="N44">
        <f t="shared" si="10"/>
        <v>119.66897693390139</v>
      </c>
      <c r="O44">
        <f t="shared" si="11"/>
        <v>825088.54990516871</v>
      </c>
      <c r="P44">
        <f t="shared" si="12"/>
        <v>1.148573299987723</v>
      </c>
      <c r="Q44">
        <f t="shared" si="16"/>
        <v>0</v>
      </c>
      <c r="R44">
        <f t="shared" si="17"/>
        <v>6.079143918277961E-4</v>
      </c>
      <c r="S44">
        <f t="shared" si="18"/>
        <v>0</v>
      </c>
    </row>
    <row r="45" spans="2:36">
      <c r="F45" t="s">
        <v>564</v>
      </c>
      <c r="H45">
        <v>1</v>
      </c>
      <c r="L45" t="str">
        <f t="shared" si="8"/>
        <v>PASS</v>
      </c>
      <c r="M45">
        <f t="shared" si="9"/>
        <v>104.90968879663646</v>
      </c>
      <c r="N45">
        <f t="shared" si="10"/>
        <v>119.60563879663646</v>
      </c>
      <c r="O45">
        <f t="shared" si="11"/>
        <v>824651.84882215958</v>
      </c>
      <c r="P45">
        <f t="shared" si="12"/>
        <v>1.1479653855958951</v>
      </c>
      <c r="Q45">
        <f t="shared" si="16"/>
        <v>0</v>
      </c>
      <c r="R45">
        <f t="shared" si="17"/>
        <v>6.079143918277961E-4</v>
      </c>
      <c r="S45">
        <f t="shared" si="18"/>
        <v>0</v>
      </c>
    </row>
    <row r="46" spans="2:36">
      <c r="F46" t="s">
        <v>571</v>
      </c>
      <c r="G46">
        <v>1</v>
      </c>
      <c r="L46" t="str">
        <f t="shared" si="8"/>
        <v>PASS</v>
      </c>
      <c r="M46">
        <f t="shared" si="9"/>
        <v>103.29984447448679</v>
      </c>
      <c r="N46">
        <f t="shared" si="10"/>
        <v>117.99579447448679</v>
      </c>
      <c r="O46">
        <f t="shared" si="11"/>
        <v>813552.36296235153</v>
      </c>
      <c r="P46">
        <f t="shared" si="12"/>
        <v>1.1325142281369387</v>
      </c>
      <c r="Q46">
        <f t="shared" ref="Q46:Q49" si="19">IF(G46=1,$AB$32,0)</f>
        <v>1.5451157458956482E-2</v>
      </c>
      <c r="R46">
        <f t="shared" ref="R46:R49" si="20">IF(H46=1,$AF$32,0)</f>
        <v>0</v>
      </c>
      <c r="S46">
        <f t="shared" ref="S46:S49" si="21">IF(I46=1,$AJ$32,0)</f>
        <v>0</v>
      </c>
    </row>
    <row r="47" spans="2:36">
      <c r="F47" t="s">
        <v>562</v>
      </c>
      <c r="I47">
        <v>1</v>
      </c>
      <c r="L47" t="str">
        <f t="shared" si="8"/>
        <v>PASS</v>
      </c>
      <c r="M47">
        <f t="shared" si="9"/>
        <v>103.24442360438002</v>
      </c>
      <c r="N47">
        <f t="shared" si="10"/>
        <v>117.94037360438001</v>
      </c>
      <c r="O47">
        <f t="shared" si="11"/>
        <v>813170.24951471889</v>
      </c>
      <c r="P47">
        <f t="shared" si="12"/>
        <v>1.1319823030440894</v>
      </c>
      <c r="Q47">
        <f t="shared" si="19"/>
        <v>0</v>
      </c>
      <c r="R47">
        <f t="shared" si="20"/>
        <v>0</v>
      </c>
      <c r="S47">
        <f t="shared" si="21"/>
        <v>5.3192509284932159E-4</v>
      </c>
    </row>
    <row r="48" spans="2:36">
      <c r="F48" t="s">
        <v>565</v>
      </c>
      <c r="L48" t="str">
        <f t="shared" si="8"/>
        <v>PASS</v>
      </c>
      <c r="M48">
        <f t="shared" si="9"/>
        <v>103.24442360438002</v>
      </c>
      <c r="N48">
        <f t="shared" si="10"/>
        <v>117.94037360438001</v>
      </c>
      <c r="O48">
        <f t="shared" si="11"/>
        <v>813170.24951471889</v>
      </c>
      <c r="P48">
        <f t="shared" si="12"/>
        <v>1.1319823030440894</v>
      </c>
      <c r="Q48">
        <f t="shared" si="19"/>
        <v>0</v>
      </c>
      <c r="R48">
        <f t="shared" si="20"/>
        <v>0</v>
      </c>
      <c r="S48">
        <f t="shared" si="21"/>
        <v>0</v>
      </c>
    </row>
    <row r="49" spans="5:19">
      <c r="F49" t="s">
        <v>566</v>
      </c>
      <c r="I49">
        <v>1</v>
      </c>
      <c r="L49" t="str">
        <f t="shared" si="8"/>
        <v>PASS</v>
      </c>
      <c r="M49">
        <f t="shared" si="9"/>
        <v>103.18900273427323</v>
      </c>
      <c r="N49">
        <f t="shared" si="10"/>
        <v>117.88495273427323</v>
      </c>
      <c r="O49">
        <f t="shared" si="11"/>
        <v>812788.13606708625</v>
      </c>
      <c r="P49">
        <f t="shared" si="12"/>
        <v>1.1314503779512401</v>
      </c>
      <c r="Q49">
        <f t="shared" si="19"/>
        <v>0</v>
      </c>
      <c r="R49">
        <f t="shared" si="20"/>
        <v>0</v>
      </c>
      <c r="S49">
        <f t="shared" si="21"/>
        <v>5.3192509284932159E-4</v>
      </c>
    </row>
    <row r="51" spans="5:19">
      <c r="E51" t="s">
        <v>603</v>
      </c>
    </row>
    <row r="52" spans="5:19">
      <c r="F52" t="s">
        <v>573</v>
      </c>
      <c r="L52" t="str">
        <f t="shared" ref="L52:L75" si="22">IF(M52&gt;30,"PASS","fail")</f>
        <v>PASS</v>
      </c>
      <c r="M52">
        <f t="shared" ref="M52:M75" si="23">N52-$W$12</f>
        <v>103.18900273427323</v>
      </c>
      <c r="N52">
        <f t="shared" ref="N52:N75" si="24">O52/6894.75728</f>
        <v>117.88495273427323</v>
      </c>
      <c r="O52">
        <f t="shared" ref="O52:O75" si="25">P52*$W$15*$W$19/$AN$18</f>
        <v>812788.13606708625</v>
      </c>
      <c r="P52">
        <f>P49-Q52-R52-S52</f>
        <v>1.1314503779512401</v>
      </c>
      <c r="Q52">
        <f>IF(G52=1,$AB$32,0)</f>
        <v>0</v>
      </c>
      <c r="R52">
        <f>IF(H52=1,$AF$32,0)</f>
        <v>0</v>
      </c>
      <c r="S52">
        <f>IF(I52=1,$AJ$32,0)</f>
        <v>0</v>
      </c>
    </row>
    <row r="53" spans="5:19">
      <c r="F53" t="s">
        <v>563</v>
      </c>
      <c r="G53">
        <v>1</v>
      </c>
      <c r="L53" t="str">
        <f t="shared" si="22"/>
        <v>PASS</v>
      </c>
      <c r="M53">
        <f t="shared" si="23"/>
        <v>101.57915841212358</v>
      </c>
      <c r="N53">
        <f t="shared" si="24"/>
        <v>116.27510841212357</v>
      </c>
      <c r="O53">
        <f t="shared" si="25"/>
        <v>801688.6502072782</v>
      </c>
      <c r="P53">
        <f t="shared" ref="P53:P101" si="26">P52-Q53-R53-S53</f>
        <v>1.1159992204922837</v>
      </c>
      <c r="Q53">
        <f t="shared" ref="Q53:Q61" si="27">IF(G53=1,$AB$32,0)</f>
        <v>1.5451157458956482E-2</v>
      </c>
      <c r="R53">
        <f t="shared" ref="R53:R61" si="28">IF(H53=1,$AF$32,0)</f>
        <v>0</v>
      </c>
      <c r="S53">
        <f t="shared" ref="S53:S61" si="29">IF(I53=1,$AJ$32,0)</f>
        <v>0</v>
      </c>
    </row>
    <row r="54" spans="5:19">
      <c r="F54" t="s">
        <v>574</v>
      </c>
      <c r="L54" t="str">
        <f t="shared" si="22"/>
        <v>PASS</v>
      </c>
      <c r="M54">
        <f t="shared" si="23"/>
        <v>101.57915841212358</v>
      </c>
      <c r="N54">
        <f t="shared" si="24"/>
        <v>116.27510841212357</v>
      </c>
      <c r="O54">
        <f t="shared" si="25"/>
        <v>801688.6502072782</v>
      </c>
      <c r="P54">
        <f t="shared" si="26"/>
        <v>1.1159992204922837</v>
      </c>
      <c r="Q54">
        <f t="shared" si="27"/>
        <v>0</v>
      </c>
      <c r="R54">
        <f t="shared" si="28"/>
        <v>0</v>
      </c>
      <c r="S54">
        <f t="shared" si="29"/>
        <v>0</v>
      </c>
    </row>
    <row r="55" spans="5:19">
      <c r="F55" t="s">
        <v>571</v>
      </c>
      <c r="G55">
        <v>1</v>
      </c>
      <c r="L55" t="str">
        <f t="shared" si="22"/>
        <v>PASS</v>
      </c>
      <c r="M55">
        <f t="shared" si="23"/>
        <v>99.969314089973935</v>
      </c>
      <c r="N55">
        <f t="shared" si="24"/>
        <v>114.66526408997393</v>
      </c>
      <c r="O55">
        <f t="shared" si="25"/>
        <v>790589.16434747027</v>
      </c>
      <c r="P55">
        <f t="shared" si="26"/>
        <v>1.1005480630333273</v>
      </c>
      <c r="Q55">
        <f t="shared" si="27"/>
        <v>1.5451157458956482E-2</v>
      </c>
      <c r="R55">
        <f t="shared" si="28"/>
        <v>0</v>
      </c>
      <c r="S55">
        <f t="shared" si="29"/>
        <v>0</v>
      </c>
    </row>
    <row r="56" spans="5:19">
      <c r="F56" t="s">
        <v>575</v>
      </c>
      <c r="L56" t="str">
        <f t="shared" si="22"/>
        <v>PASS</v>
      </c>
      <c r="M56">
        <f t="shared" si="23"/>
        <v>99.969314089973935</v>
      </c>
      <c r="N56">
        <f t="shared" si="24"/>
        <v>114.66526408997393</v>
      </c>
      <c r="O56">
        <f t="shared" si="25"/>
        <v>790589.16434747027</v>
      </c>
      <c r="P56">
        <f t="shared" si="26"/>
        <v>1.1005480630333273</v>
      </c>
      <c r="Q56">
        <f t="shared" si="27"/>
        <v>0</v>
      </c>
      <c r="R56">
        <f t="shared" si="28"/>
        <v>0</v>
      </c>
      <c r="S56">
        <f t="shared" si="29"/>
        <v>0</v>
      </c>
    </row>
    <row r="57" spans="5:19">
      <c r="F57" t="s">
        <v>563</v>
      </c>
      <c r="G57">
        <v>1</v>
      </c>
      <c r="L57" t="str">
        <f t="shared" si="22"/>
        <v>PASS</v>
      </c>
      <c r="M57">
        <f t="shared" si="23"/>
        <v>98.359469767824251</v>
      </c>
      <c r="N57">
        <f t="shared" si="24"/>
        <v>113.05541976782425</v>
      </c>
      <c r="O57">
        <f t="shared" si="25"/>
        <v>779489.67848766211</v>
      </c>
      <c r="P57">
        <f t="shared" si="26"/>
        <v>1.0850969055743709</v>
      </c>
      <c r="Q57">
        <f t="shared" si="27"/>
        <v>1.5451157458956482E-2</v>
      </c>
      <c r="R57">
        <f t="shared" si="28"/>
        <v>0</v>
      </c>
      <c r="S57">
        <f t="shared" si="29"/>
        <v>0</v>
      </c>
    </row>
    <row r="58" spans="5:19">
      <c r="F58" t="s">
        <v>561</v>
      </c>
      <c r="H58">
        <v>1</v>
      </c>
      <c r="L58" t="str">
        <f t="shared" si="22"/>
        <v>PASS</v>
      </c>
      <c r="M58">
        <f t="shared" si="23"/>
        <v>98.29613163055933</v>
      </c>
      <c r="N58">
        <f t="shared" si="24"/>
        <v>112.99208163055933</v>
      </c>
      <c r="O58">
        <f t="shared" si="25"/>
        <v>779052.97740465321</v>
      </c>
      <c r="P58">
        <f t="shared" si="26"/>
        <v>1.084488991182543</v>
      </c>
      <c r="Q58">
        <f t="shared" si="27"/>
        <v>0</v>
      </c>
      <c r="R58">
        <f t="shared" si="28"/>
        <v>6.079143918277961E-4</v>
      </c>
      <c r="S58">
        <f t="shared" si="29"/>
        <v>0</v>
      </c>
    </row>
    <row r="59" spans="5:19">
      <c r="F59" t="s">
        <v>564</v>
      </c>
      <c r="H59">
        <v>1</v>
      </c>
      <c r="L59" t="str">
        <f t="shared" si="22"/>
        <v>PASS</v>
      </c>
      <c r="M59">
        <f t="shared" si="23"/>
        <v>98.232793493294437</v>
      </c>
      <c r="N59">
        <f t="shared" si="24"/>
        <v>112.92874349329443</v>
      </c>
      <c r="O59">
        <f t="shared" si="25"/>
        <v>778616.27632164443</v>
      </c>
      <c r="P59">
        <f t="shared" si="26"/>
        <v>1.0838810767907152</v>
      </c>
      <c r="Q59">
        <f t="shared" si="27"/>
        <v>0</v>
      </c>
      <c r="R59">
        <f t="shared" si="28"/>
        <v>6.079143918277961E-4</v>
      </c>
      <c r="S59">
        <f t="shared" si="29"/>
        <v>0</v>
      </c>
    </row>
    <row r="60" spans="5:19">
      <c r="F60" t="s">
        <v>571</v>
      </c>
      <c r="G60">
        <v>1</v>
      </c>
      <c r="L60" t="str">
        <f t="shared" si="22"/>
        <v>PASS</v>
      </c>
      <c r="M60">
        <f t="shared" si="23"/>
        <v>96.622949171144768</v>
      </c>
      <c r="N60">
        <f t="shared" si="24"/>
        <v>111.31889917114476</v>
      </c>
      <c r="O60">
        <f t="shared" si="25"/>
        <v>767516.79046183627</v>
      </c>
      <c r="P60">
        <f t="shared" si="26"/>
        <v>1.0684299193317588</v>
      </c>
      <c r="Q60">
        <f t="shared" si="27"/>
        <v>1.5451157458956482E-2</v>
      </c>
      <c r="R60">
        <f t="shared" si="28"/>
        <v>0</v>
      </c>
      <c r="S60">
        <f t="shared" si="29"/>
        <v>0</v>
      </c>
    </row>
    <row r="61" spans="5:19">
      <c r="F61" t="s">
        <v>562</v>
      </c>
      <c r="I61">
        <v>1</v>
      </c>
      <c r="L61" t="str">
        <f t="shared" si="22"/>
        <v>PASS</v>
      </c>
      <c r="M61">
        <f t="shared" si="23"/>
        <v>96.567528301037996</v>
      </c>
      <c r="N61">
        <f t="shared" si="24"/>
        <v>111.26347830103799</v>
      </c>
      <c r="O61">
        <f t="shared" si="25"/>
        <v>767134.67701420374</v>
      </c>
      <c r="P61">
        <f t="shared" si="26"/>
        <v>1.0678979942389095</v>
      </c>
      <c r="Q61">
        <f t="shared" si="27"/>
        <v>0</v>
      </c>
      <c r="R61">
        <f t="shared" si="28"/>
        <v>0</v>
      </c>
      <c r="S61">
        <f t="shared" si="29"/>
        <v>5.3192509284932159E-4</v>
      </c>
    </row>
    <row r="62" spans="5:19">
      <c r="F62" t="s">
        <v>565</v>
      </c>
      <c r="L62" t="str">
        <f t="shared" si="22"/>
        <v>PASS</v>
      </c>
      <c r="M62">
        <f t="shared" si="23"/>
        <v>96.567528301037996</v>
      </c>
      <c r="N62">
        <f t="shared" si="24"/>
        <v>111.26347830103799</v>
      </c>
      <c r="O62">
        <f t="shared" si="25"/>
        <v>767134.67701420374</v>
      </c>
      <c r="P62">
        <f t="shared" si="26"/>
        <v>1.0678979942389095</v>
      </c>
      <c r="Q62">
        <f>IF(G62=1,$AB$32,0)</f>
        <v>0</v>
      </c>
      <c r="R62">
        <f>IF(H62=1,$AF$32,0)</f>
        <v>0</v>
      </c>
      <c r="S62">
        <f>IF(I62=1,$AJ$32,0)</f>
        <v>0</v>
      </c>
    </row>
    <row r="63" spans="5:19">
      <c r="F63" t="s">
        <v>566</v>
      </c>
      <c r="I63">
        <v>1</v>
      </c>
      <c r="L63" t="str">
        <f t="shared" si="22"/>
        <v>PASS</v>
      </c>
      <c r="M63">
        <f t="shared" si="23"/>
        <v>96.512107430931209</v>
      </c>
      <c r="N63">
        <f t="shared" si="24"/>
        <v>111.20805743093121</v>
      </c>
      <c r="O63">
        <f t="shared" si="25"/>
        <v>766752.56356657099</v>
      </c>
      <c r="P63">
        <f t="shared" si="26"/>
        <v>1.0673660691460602</v>
      </c>
      <c r="Q63">
        <f t="shared" ref="Q63:Q75" si="30">IF(G63=1,$AB$32,0)</f>
        <v>0</v>
      </c>
      <c r="R63">
        <f t="shared" ref="R63:R75" si="31">IF(H63=1,$AF$32,0)</f>
        <v>0</v>
      </c>
      <c r="S63">
        <f t="shared" ref="S63:S75" si="32">IF(I63=1,$AJ$32,0)</f>
        <v>5.3192509284932159E-4</v>
      </c>
    </row>
    <row r="64" spans="5:19">
      <c r="F64" t="s">
        <v>576</v>
      </c>
      <c r="L64" t="str">
        <f t="shared" si="22"/>
        <v>PASS</v>
      </c>
      <c r="M64">
        <f t="shared" si="23"/>
        <v>96.512107430931209</v>
      </c>
      <c r="N64">
        <f t="shared" si="24"/>
        <v>111.20805743093121</v>
      </c>
      <c r="O64">
        <f t="shared" si="25"/>
        <v>766752.56356657099</v>
      </c>
      <c r="P64">
        <f t="shared" si="26"/>
        <v>1.0673660691460602</v>
      </c>
      <c r="Q64">
        <f t="shared" si="30"/>
        <v>0</v>
      </c>
      <c r="R64">
        <f t="shared" si="31"/>
        <v>0</v>
      </c>
      <c r="S64">
        <f t="shared" si="32"/>
        <v>0</v>
      </c>
    </row>
    <row r="65" spans="5:19">
      <c r="F65" t="s">
        <v>563</v>
      </c>
      <c r="G65">
        <v>1</v>
      </c>
      <c r="L65" t="str">
        <f t="shared" si="22"/>
        <v>PASS</v>
      </c>
      <c r="M65">
        <f t="shared" si="23"/>
        <v>94.902263108781526</v>
      </c>
      <c r="N65">
        <f t="shared" si="24"/>
        <v>109.59821310878152</v>
      </c>
      <c r="O65">
        <f t="shared" si="25"/>
        <v>755653.07770676282</v>
      </c>
      <c r="P65">
        <f t="shared" si="26"/>
        <v>1.0519149116871038</v>
      </c>
      <c r="Q65">
        <f t="shared" si="30"/>
        <v>1.5451157458956482E-2</v>
      </c>
      <c r="R65">
        <f t="shared" si="31"/>
        <v>0</v>
      </c>
      <c r="S65">
        <f t="shared" si="32"/>
        <v>0</v>
      </c>
    </row>
    <row r="66" spans="5:19">
      <c r="F66" t="s">
        <v>574</v>
      </c>
      <c r="L66" t="str">
        <f t="shared" si="22"/>
        <v>PASS</v>
      </c>
      <c r="M66">
        <f t="shared" si="23"/>
        <v>94.902263108781526</v>
      </c>
      <c r="N66">
        <f t="shared" si="24"/>
        <v>109.59821310878152</v>
      </c>
      <c r="O66">
        <f t="shared" si="25"/>
        <v>755653.07770676282</v>
      </c>
      <c r="P66">
        <f t="shared" si="26"/>
        <v>1.0519149116871038</v>
      </c>
      <c r="Q66">
        <f t="shared" si="30"/>
        <v>0</v>
      </c>
      <c r="R66">
        <f t="shared" si="31"/>
        <v>0</v>
      </c>
      <c r="S66">
        <f t="shared" si="32"/>
        <v>0</v>
      </c>
    </row>
    <row r="67" spans="5:19">
      <c r="F67" t="s">
        <v>571</v>
      </c>
      <c r="G67">
        <v>1</v>
      </c>
      <c r="L67" t="str">
        <f t="shared" si="22"/>
        <v>PASS</v>
      </c>
      <c r="M67">
        <f t="shared" si="23"/>
        <v>93.29241878663187</v>
      </c>
      <c r="N67">
        <f t="shared" si="24"/>
        <v>107.98836878663187</v>
      </c>
      <c r="O67">
        <f t="shared" si="25"/>
        <v>744553.59184695478</v>
      </c>
      <c r="P67">
        <f t="shared" si="26"/>
        <v>1.0364637542281474</v>
      </c>
      <c r="Q67">
        <f t="shared" si="30"/>
        <v>1.5451157458956482E-2</v>
      </c>
      <c r="R67">
        <f t="shared" si="31"/>
        <v>0</v>
      </c>
      <c r="S67">
        <f t="shared" si="32"/>
        <v>0</v>
      </c>
    </row>
    <row r="68" spans="5:19">
      <c r="F68" t="s">
        <v>560</v>
      </c>
      <c r="L68" t="str">
        <f t="shared" si="22"/>
        <v>PASS</v>
      </c>
      <c r="M68">
        <f t="shared" si="23"/>
        <v>93.29241878663187</v>
      </c>
      <c r="N68">
        <f t="shared" si="24"/>
        <v>107.98836878663187</v>
      </c>
      <c r="O68">
        <f t="shared" si="25"/>
        <v>744553.59184695478</v>
      </c>
      <c r="P68">
        <f t="shared" si="26"/>
        <v>1.0364637542281474</v>
      </c>
      <c r="Q68">
        <f t="shared" si="30"/>
        <v>0</v>
      </c>
      <c r="R68">
        <f t="shared" si="31"/>
        <v>0</v>
      </c>
      <c r="S68">
        <f t="shared" si="32"/>
        <v>0</v>
      </c>
    </row>
    <row r="69" spans="5:19">
      <c r="F69" t="s">
        <v>563</v>
      </c>
      <c r="G69">
        <v>1</v>
      </c>
      <c r="L69" t="str">
        <f t="shared" si="22"/>
        <v>PASS</v>
      </c>
      <c r="M69">
        <f t="shared" si="23"/>
        <v>91.682574464482244</v>
      </c>
      <c r="N69">
        <f t="shared" si="24"/>
        <v>106.37852446448224</v>
      </c>
      <c r="O69">
        <f t="shared" si="25"/>
        <v>733454.10598714696</v>
      </c>
      <c r="P69">
        <f t="shared" si="26"/>
        <v>1.021012596769191</v>
      </c>
      <c r="Q69">
        <f t="shared" si="30"/>
        <v>1.5451157458956482E-2</v>
      </c>
      <c r="R69">
        <f t="shared" si="31"/>
        <v>0</v>
      </c>
      <c r="S69">
        <f t="shared" si="32"/>
        <v>0</v>
      </c>
    </row>
    <row r="70" spans="5:19">
      <c r="F70" t="s">
        <v>561</v>
      </c>
      <c r="H70">
        <v>1</v>
      </c>
      <c r="L70" t="str">
        <f t="shared" si="22"/>
        <v>PASS</v>
      </c>
      <c r="M70">
        <f t="shared" si="23"/>
        <v>91.619236327217294</v>
      </c>
      <c r="N70">
        <f t="shared" si="24"/>
        <v>106.31518632721729</v>
      </c>
      <c r="O70">
        <f t="shared" si="25"/>
        <v>733017.40490413783</v>
      </c>
      <c r="P70">
        <f t="shared" si="26"/>
        <v>1.0204046823773631</v>
      </c>
      <c r="Q70">
        <f t="shared" si="30"/>
        <v>0</v>
      </c>
      <c r="R70">
        <f t="shared" si="31"/>
        <v>6.079143918277961E-4</v>
      </c>
      <c r="S70">
        <f t="shared" si="32"/>
        <v>0</v>
      </c>
    </row>
    <row r="71" spans="5:19">
      <c r="F71" t="s">
        <v>564</v>
      </c>
      <c r="H71">
        <v>1</v>
      </c>
      <c r="L71" t="str">
        <f t="shared" si="22"/>
        <v>PASS</v>
      </c>
      <c r="M71">
        <f t="shared" si="23"/>
        <v>91.555898189952401</v>
      </c>
      <c r="N71">
        <f t="shared" si="24"/>
        <v>106.2518481899524</v>
      </c>
      <c r="O71">
        <f t="shared" si="25"/>
        <v>732580.70382112905</v>
      </c>
      <c r="P71">
        <f t="shared" si="26"/>
        <v>1.0197967679855353</v>
      </c>
      <c r="Q71">
        <f t="shared" si="30"/>
        <v>0</v>
      </c>
      <c r="R71">
        <f t="shared" si="31"/>
        <v>6.079143918277961E-4</v>
      </c>
      <c r="S71">
        <f t="shared" si="32"/>
        <v>0</v>
      </c>
    </row>
    <row r="72" spans="5:19">
      <c r="F72" t="s">
        <v>571</v>
      </c>
      <c r="G72">
        <v>1</v>
      </c>
      <c r="L72" t="str">
        <f t="shared" si="22"/>
        <v>PASS</v>
      </c>
      <c r="M72">
        <f t="shared" si="23"/>
        <v>89.946053867802732</v>
      </c>
      <c r="N72">
        <f t="shared" si="24"/>
        <v>104.64200386780273</v>
      </c>
      <c r="O72">
        <f t="shared" si="25"/>
        <v>721481.217961321</v>
      </c>
      <c r="P72">
        <f t="shared" si="26"/>
        <v>1.0043456105265789</v>
      </c>
      <c r="Q72">
        <f t="shared" si="30"/>
        <v>1.5451157458956482E-2</v>
      </c>
      <c r="R72">
        <f t="shared" si="31"/>
        <v>0</v>
      </c>
      <c r="S72">
        <f t="shared" si="32"/>
        <v>0</v>
      </c>
    </row>
    <row r="73" spans="5:19">
      <c r="F73" t="s">
        <v>562</v>
      </c>
      <c r="I73">
        <v>1</v>
      </c>
      <c r="L73" t="str">
        <f t="shared" si="22"/>
        <v>PASS</v>
      </c>
      <c r="M73">
        <f t="shared" si="23"/>
        <v>89.89063299769596</v>
      </c>
      <c r="N73">
        <f t="shared" si="24"/>
        <v>104.58658299769596</v>
      </c>
      <c r="O73">
        <f t="shared" si="25"/>
        <v>721099.10451368836</v>
      </c>
      <c r="P73">
        <f t="shared" si="26"/>
        <v>1.0038136854337296</v>
      </c>
      <c r="Q73">
        <f t="shared" si="30"/>
        <v>0</v>
      </c>
      <c r="R73">
        <f t="shared" si="31"/>
        <v>0</v>
      </c>
      <c r="S73">
        <f t="shared" si="32"/>
        <v>5.3192509284932159E-4</v>
      </c>
    </row>
    <row r="74" spans="5:19">
      <c r="F74" t="s">
        <v>565</v>
      </c>
      <c r="L74" t="str">
        <f t="shared" si="22"/>
        <v>PASS</v>
      </c>
      <c r="M74">
        <f t="shared" si="23"/>
        <v>89.89063299769596</v>
      </c>
      <c r="N74">
        <f t="shared" si="24"/>
        <v>104.58658299769596</v>
      </c>
      <c r="O74">
        <f t="shared" si="25"/>
        <v>721099.10451368836</v>
      </c>
      <c r="P74">
        <f t="shared" si="26"/>
        <v>1.0038136854337296</v>
      </c>
      <c r="Q74">
        <f t="shared" si="30"/>
        <v>0</v>
      </c>
      <c r="R74">
        <f t="shared" si="31"/>
        <v>0</v>
      </c>
      <c r="S74">
        <f t="shared" si="32"/>
        <v>0</v>
      </c>
    </row>
    <row r="75" spans="5:19">
      <c r="F75" t="s">
        <v>566</v>
      </c>
      <c r="I75">
        <v>1</v>
      </c>
      <c r="L75" t="str">
        <f t="shared" si="22"/>
        <v>PASS</v>
      </c>
      <c r="M75">
        <f t="shared" si="23"/>
        <v>89.835212127589173</v>
      </c>
      <c r="N75">
        <f t="shared" si="24"/>
        <v>104.53116212758917</v>
      </c>
      <c r="O75">
        <f t="shared" si="25"/>
        <v>720716.99106605572</v>
      </c>
      <c r="P75">
        <f t="shared" si="26"/>
        <v>1.0032817603408803</v>
      </c>
      <c r="Q75">
        <f t="shared" si="30"/>
        <v>0</v>
      </c>
      <c r="R75">
        <f t="shared" si="31"/>
        <v>0</v>
      </c>
      <c r="S75">
        <f t="shared" si="32"/>
        <v>5.3192509284932159E-4</v>
      </c>
    </row>
    <row r="77" spans="5:19">
      <c r="E77" t="s">
        <v>605</v>
      </c>
    </row>
    <row r="78" spans="5:19">
      <c r="F78" t="s">
        <v>573</v>
      </c>
      <c r="L78" t="str">
        <f t="shared" ref="L78:L101" si="33">IF(M78&gt;30,"PASS","fail")</f>
        <v>PASS</v>
      </c>
      <c r="M78">
        <f t="shared" ref="M78:M101" si="34">N78-$W$12</f>
        <v>89.835212127589173</v>
      </c>
      <c r="N78">
        <f t="shared" ref="N78:N101" si="35">O78/6894.75728</f>
        <v>104.53116212758917</v>
      </c>
      <c r="O78">
        <f t="shared" ref="O78:O101" si="36">P78*$W$15*$W$19/$AN$18</f>
        <v>720716.99106605572</v>
      </c>
      <c r="P78">
        <f>P75-Q78-R78-S78</f>
        <v>1.0032817603408803</v>
      </c>
      <c r="Q78">
        <f>IF(G78=1,$AB$32,0)</f>
        <v>0</v>
      </c>
      <c r="R78">
        <f>IF(H78=1,$AF$32,0)</f>
        <v>0</v>
      </c>
      <c r="S78">
        <f>IF(I78=1,$AJ$32,0)</f>
        <v>0</v>
      </c>
    </row>
    <row r="79" spans="5:19">
      <c r="F79" t="s">
        <v>563</v>
      </c>
      <c r="G79">
        <v>1</v>
      </c>
      <c r="L79" t="str">
        <f t="shared" si="33"/>
        <v>PASS</v>
      </c>
      <c r="M79">
        <f t="shared" si="34"/>
        <v>88.225367805439518</v>
      </c>
      <c r="N79">
        <f t="shared" si="35"/>
        <v>102.92131780543951</v>
      </c>
      <c r="O79">
        <f t="shared" si="36"/>
        <v>709617.50520624768</v>
      </c>
      <c r="P79">
        <f t="shared" si="26"/>
        <v>0.98783060288192381</v>
      </c>
      <c r="Q79">
        <f t="shared" ref="Q79:Q87" si="37">IF(G79=1,$AB$32,0)</f>
        <v>1.5451157458956482E-2</v>
      </c>
      <c r="R79">
        <f t="shared" ref="R79:R87" si="38">IF(H79=1,$AF$32,0)</f>
        <v>0</v>
      </c>
      <c r="S79">
        <f t="shared" ref="S79:S87" si="39">IF(I79=1,$AJ$32,0)</f>
        <v>0</v>
      </c>
    </row>
    <row r="80" spans="5:19">
      <c r="F80" t="s">
        <v>574</v>
      </c>
      <c r="L80" t="str">
        <f t="shared" si="33"/>
        <v>PASS</v>
      </c>
      <c r="M80">
        <f t="shared" si="34"/>
        <v>88.225367805439518</v>
      </c>
      <c r="N80">
        <f t="shared" si="35"/>
        <v>102.92131780543951</v>
      </c>
      <c r="O80">
        <f t="shared" si="36"/>
        <v>709617.50520624768</v>
      </c>
      <c r="P80">
        <f t="shared" si="26"/>
        <v>0.98783060288192381</v>
      </c>
      <c r="Q80">
        <f t="shared" si="37"/>
        <v>0</v>
      </c>
      <c r="R80">
        <f t="shared" si="38"/>
        <v>0</v>
      </c>
      <c r="S80">
        <f t="shared" si="39"/>
        <v>0</v>
      </c>
    </row>
    <row r="81" spans="6:19">
      <c r="F81" t="s">
        <v>571</v>
      </c>
      <c r="G81">
        <v>1</v>
      </c>
      <c r="L81" t="str">
        <f t="shared" si="33"/>
        <v>PASS</v>
      </c>
      <c r="M81">
        <f t="shared" si="34"/>
        <v>86.61552348328982</v>
      </c>
      <c r="N81">
        <f t="shared" si="35"/>
        <v>101.31147348328982</v>
      </c>
      <c r="O81">
        <f t="shared" si="36"/>
        <v>698518.0193464394</v>
      </c>
      <c r="P81">
        <f t="shared" si="26"/>
        <v>0.97237944542296728</v>
      </c>
      <c r="Q81">
        <f t="shared" si="37"/>
        <v>1.5451157458956482E-2</v>
      </c>
      <c r="R81">
        <f t="shared" si="38"/>
        <v>0</v>
      </c>
      <c r="S81">
        <f t="shared" si="39"/>
        <v>0</v>
      </c>
    </row>
    <row r="82" spans="6:19">
      <c r="F82" t="s">
        <v>575</v>
      </c>
      <c r="L82" t="str">
        <f t="shared" si="33"/>
        <v>PASS</v>
      </c>
      <c r="M82">
        <f t="shared" si="34"/>
        <v>86.61552348328982</v>
      </c>
      <c r="N82">
        <f t="shared" si="35"/>
        <v>101.31147348328982</v>
      </c>
      <c r="O82">
        <f t="shared" si="36"/>
        <v>698518.0193464394</v>
      </c>
      <c r="P82">
        <f t="shared" si="26"/>
        <v>0.97237944542296728</v>
      </c>
      <c r="Q82">
        <f t="shared" si="37"/>
        <v>0</v>
      </c>
      <c r="R82">
        <f t="shared" si="38"/>
        <v>0</v>
      </c>
      <c r="S82">
        <f t="shared" si="39"/>
        <v>0</v>
      </c>
    </row>
    <row r="83" spans="6:19">
      <c r="F83" t="s">
        <v>563</v>
      </c>
      <c r="G83">
        <v>1</v>
      </c>
      <c r="L83" t="str">
        <f t="shared" si="33"/>
        <v>PASS</v>
      </c>
      <c r="M83">
        <f t="shared" si="34"/>
        <v>85.005679161140151</v>
      </c>
      <c r="N83">
        <f t="shared" si="35"/>
        <v>99.701629161140147</v>
      </c>
      <c r="O83">
        <f t="shared" si="36"/>
        <v>687418.53348663135</v>
      </c>
      <c r="P83">
        <f t="shared" si="26"/>
        <v>0.95692828796401075</v>
      </c>
      <c r="Q83">
        <f t="shared" si="37"/>
        <v>1.5451157458956482E-2</v>
      </c>
      <c r="R83">
        <f t="shared" si="38"/>
        <v>0</v>
      </c>
      <c r="S83">
        <f t="shared" si="39"/>
        <v>0</v>
      </c>
    </row>
    <row r="84" spans="6:19">
      <c r="F84" t="s">
        <v>561</v>
      </c>
      <c r="H84">
        <v>1</v>
      </c>
      <c r="L84" t="str">
        <f t="shared" si="33"/>
        <v>PASS</v>
      </c>
      <c r="M84">
        <f t="shared" si="34"/>
        <v>84.942341023875258</v>
      </c>
      <c r="N84">
        <f t="shared" si="35"/>
        <v>99.638291023875254</v>
      </c>
      <c r="O84">
        <f t="shared" si="36"/>
        <v>686981.83240362257</v>
      </c>
      <c r="P84">
        <f t="shared" si="26"/>
        <v>0.95632037357218291</v>
      </c>
      <c r="Q84">
        <f t="shared" si="37"/>
        <v>0</v>
      </c>
      <c r="R84">
        <f t="shared" si="38"/>
        <v>6.079143918277961E-4</v>
      </c>
      <c r="S84">
        <f t="shared" si="39"/>
        <v>0</v>
      </c>
    </row>
    <row r="85" spans="6:19">
      <c r="F85" t="s">
        <v>564</v>
      </c>
      <c r="H85">
        <v>1</v>
      </c>
      <c r="L85" t="str">
        <f t="shared" si="33"/>
        <v>PASS</v>
      </c>
      <c r="M85">
        <f t="shared" si="34"/>
        <v>84.879002886610337</v>
      </c>
      <c r="N85">
        <f t="shared" si="35"/>
        <v>99.574952886610333</v>
      </c>
      <c r="O85">
        <f t="shared" si="36"/>
        <v>686545.13132061355</v>
      </c>
      <c r="P85">
        <f t="shared" si="26"/>
        <v>0.95571245918035508</v>
      </c>
      <c r="Q85">
        <f t="shared" si="37"/>
        <v>0</v>
      </c>
      <c r="R85">
        <f t="shared" si="38"/>
        <v>6.079143918277961E-4</v>
      </c>
      <c r="S85">
        <f t="shared" si="39"/>
        <v>0</v>
      </c>
    </row>
    <row r="86" spans="6:19">
      <c r="F86" t="s">
        <v>571</v>
      </c>
      <c r="G86">
        <v>1</v>
      </c>
      <c r="L86" t="str">
        <f t="shared" si="33"/>
        <v>PASS</v>
      </c>
      <c r="M86">
        <f t="shared" si="34"/>
        <v>83.269158564460668</v>
      </c>
      <c r="N86">
        <f t="shared" si="35"/>
        <v>97.965108564460664</v>
      </c>
      <c r="O86">
        <f t="shared" si="36"/>
        <v>675445.64546080551</v>
      </c>
      <c r="P86">
        <f t="shared" si="26"/>
        <v>0.94026130172139855</v>
      </c>
      <c r="Q86">
        <f t="shared" si="37"/>
        <v>1.5451157458956482E-2</v>
      </c>
      <c r="R86">
        <f t="shared" si="38"/>
        <v>0</v>
      </c>
      <c r="S86">
        <f t="shared" si="39"/>
        <v>0</v>
      </c>
    </row>
    <row r="87" spans="6:19">
      <c r="F87" t="s">
        <v>562</v>
      </c>
      <c r="I87">
        <v>1</v>
      </c>
      <c r="L87" t="str">
        <f t="shared" si="33"/>
        <v>PASS</v>
      </c>
      <c r="M87">
        <f t="shared" si="34"/>
        <v>83.213737694353881</v>
      </c>
      <c r="N87">
        <f t="shared" si="35"/>
        <v>97.909687694353877</v>
      </c>
      <c r="O87">
        <f t="shared" si="36"/>
        <v>675063.53201317275</v>
      </c>
      <c r="P87">
        <f t="shared" si="26"/>
        <v>0.93972937662854927</v>
      </c>
      <c r="Q87">
        <f t="shared" si="37"/>
        <v>0</v>
      </c>
      <c r="R87">
        <f t="shared" si="38"/>
        <v>0</v>
      </c>
      <c r="S87">
        <f t="shared" si="39"/>
        <v>5.3192509284932159E-4</v>
      </c>
    </row>
    <row r="88" spans="6:19">
      <c r="F88" t="s">
        <v>565</v>
      </c>
      <c r="L88" t="str">
        <f t="shared" si="33"/>
        <v>PASS</v>
      </c>
      <c r="M88">
        <f t="shared" si="34"/>
        <v>83.213737694353881</v>
      </c>
      <c r="N88">
        <f t="shared" si="35"/>
        <v>97.909687694353877</v>
      </c>
      <c r="O88">
        <f t="shared" si="36"/>
        <v>675063.53201317275</v>
      </c>
      <c r="P88">
        <f t="shared" si="26"/>
        <v>0.93972937662854927</v>
      </c>
      <c r="Q88">
        <f>IF(G88=1,$AB$32,0)</f>
        <v>0</v>
      </c>
      <c r="R88">
        <f>IF(H88=1,$AF$32,0)</f>
        <v>0</v>
      </c>
      <c r="S88">
        <f>IF(I88=1,$AJ$32,0)</f>
        <v>0</v>
      </c>
    </row>
    <row r="89" spans="6:19">
      <c r="F89" t="s">
        <v>566</v>
      </c>
      <c r="I89">
        <v>1</v>
      </c>
      <c r="L89" t="str">
        <f t="shared" si="33"/>
        <v>PASS</v>
      </c>
      <c r="M89">
        <f t="shared" si="34"/>
        <v>83.158316824247095</v>
      </c>
      <c r="N89">
        <f t="shared" si="35"/>
        <v>97.854266824247091</v>
      </c>
      <c r="O89">
        <f t="shared" si="36"/>
        <v>674681.41856554011</v>
      </c>
      <c r="P89">
        <f t="shared" si="26"/>
        <v>0.9391974515357</v>
      </c>
      <c r="Q89">
        <f t="shared" ref="Q89:Q101" si="40">IF(G89=1,$AB$32,0)</f>
        <v>0</v>
      </c>
      <c r="R89">
        <f t="shared" ref="R89:R101" si="41">IF(H89=1,$AF$32,0)</f>
        <v>0</v>
      </c>
      <c r="S89">
        <f t="shared" ref="S89:S101" si="42">IF(I89=1,$AJ$32,0)</f>
        <v>5.3192509284932159E-4</v>
      </c>
    </row>
    <row r="90" spans="6:19">
      <c r="F90" t="s">
        <v>576</v>
      </c>
      <c r="L90" t="str">
        <f t="shared" si="33"/>
        <v>PASS</v>
      </c>
      <c r="M90">
        <f t="shared" si="34"/>
        <v>83.158316824247095</v>
      </c>
      <c r="N90">
        <f t="shared" si="35"/>
        <v>97.854266824247091</v>
      </c>
      <c r="O90">
        <f t="shared" si="36"/>
        <v>674681.41856554011</v>
      </c>
      <c r="P90">
        <f t="shared" si="26"/>
        <v>0.9391974515357</v>
      </c>
      <c r="Q90">
        <f t="shared" si="40"/>
        <v>0</v>
      </c>
      <c r="R90">
        <f t="shared" si="41"/>
        <v>0</v>
      </c>
      <c r="S90">
        <f t="shared" si="42"/>
        <v>0</v>
      </c>
    </row>
    <row r="91" spans="6:19">
      <c r="F91" t="s">
        <v>563</v>
      </c>
      <c r="G91">
        <v>1</v>
      </c>
      <c r="L91" t="str">
        <f t="shared" si="33"/>
        <v>PASS</v>
      </c>
      <c r="M91">
        <f t="shared" si="34"/>
        <v>81.548472502097425</v>
      </c>
      <c r="N91">
        <f t="shared" si="35"/>
        <v>96.244422502097422</v>
      </c>
      <c r="O91">
        <f t="shared" si="36"/>
        <v>663581.93270573195</v>
      </c>
      <c r="P91">
        <f t="shared" si="26"/>
        <v>0.92374629407674347</v>
      </c>
      <c r="Q91">
        <f t="shared" si="40"/>
        <v>1.5451157458956482E-2</v>
      </c>
      <c r="R91">
        <f t="shared" si="41"/>
        <v>0</v>
      </c>
      <c r="S91">
        <f t="shared" si="42"/>
        <v>0</v>
      </c>
    </row>
    <row r="92" spans="6:19">
      <c r="F92" t="s">
        <v>574</v>
      </c>
      <c r="L92" t="str">
        <f t="shared" si="33"/>
        <v>PASS</v>
      </c>
      <c r="M92">
        <f t="shared" si="34"/>
        <v>81.548472502097425</v>
      </c>
      <c r="N92">
        <f t="shared" si="35"/>
        <v>96.244422502097422</v>
      </c>
      <c r="O92">
        <f t="shared" si="36"/>
        <v>663581.93270573195</v>
      </c>
      <c r="P92">
        <f t="shared" si="26"/>
        <v>0.92374629407674347</v>
      </c>
      <c r="Q92">
        <f t="shared" si="40"/>
        <v>0</v>
      </c>
      <c r="R92">
        <f t="shared" si="41"/>
        <v>0</v>
      </c>
      <c r="S92">
        <f t="shared" si="42"/>
        <v>0</v>
      </c>
    </row>
    <row r="93" spans="6:19">
      <c r="F93" t="s">
        <v>571</v>
      </c>
      <c r="G93">
        <v>1</v>
      </c>
      <c r="L93" t="str">
        <f t="shared" si="33"/>
        <v>PASS</v>
      </c>
      <c r="M93">
        <f t="shared" si="34"/>
        <v>79.938628179947756</v>
      </c>
      <c r="N93">
        <f t="shared" si="35"/>
        <v>94.634578179947752</v>
      </c>
      <c r="O93">
        <f t="shared" si="36"/>
        <v>652482.4468459239</v>
      </c>
      <c r="P93">
        <f t="shared" si="26"/>
        <v>0.90829513661778694</v>
      </c>
      <c r="Q93">
        <f t="shared" si="40"/>
        <v>1.5451157458956482E-2</v>
      </c>
      <c r="R93">
        <f t="shared" si="41"/>
        <v>0</v>
      </c>
      <c r="S93">
        <f t="shared" si="42"/>
        <v>0</v>
      </c>
    </row>
    <row r="94" spans="6:19">
      <c r="F94" t="s">
        <v>560</v>
      </c>
      <c r="L94" t="str">
        <f t="shared" si="33"/>
        <v>PASS</v>
      </c>
      <c r="M94">
        <f t="shared" si="34"/>
        <v>79.938628179947756</v>
      </c>
      <c r="N94">
        <f t="shared" si="35"/>
        <v>94.634578179947752</v>
      </c>
      <c r="O94">
        <f t="shared" si="36"/>
        <v>652482.4468459239</v>
      </c>
      <c r="P94">
        <f t="shared" si="26"/>
        <v>0.90829513661778694</v>
      </c>
      <c r="Q94">
        <f t="shared" si="40"/>
        <v>0</v>
      </c>
      <c r="R94">
        <f t="shared" si="41"/>
        <v>0</v>
      </c>
      <c r="S94">
        <f t="shared" si="42"/>
        <v>0</v>
      </c>
    </row>
    <row r="95" spans="6:19">
      <c r="F95" t="s">
        <v>563</v>
      </c>
      <c r="G95">
        <v>1</v>
      </c>
      <c r="L95" t="str">
        <f t="shared" si="33"/>
        <v>PASS</v>
      </c>
      <c r="M95">
        <f t="shared" si="34"/>
        <v>78.328783857798072</v>
      </c>
      <c r="N95">
        <f t="shared" si="35"/>
        <v>93.024733857798068</v>
      </c>
      <c r="O95">
        <f t="shared" si="36"/>
        <v>641382.96098611574</v>
      </c>
      <c r="P95">
        <f t="shared" si="26"/>
        <v>0.8928439791588304</v>
      </c>
      <c r="Q95">
        <f t="shared" si="40"/>
        <v>1.5451157458956482E-2</v>
      </c>
      <c r="R95">
        <f t="shared" si="41"/>
        <v>0</v>
      </c>
      <c r="S95">
        <f t="shared" si="42"/>
        <v>0</v>
      </c>
    </row>
    <row r="96" spans="6:19">
      <c r="F96" t="s">
        <v>561</v>
      </c>
      <c r="H96">
        <v>1</v>
      </c>
      <c r="L96" t="str">
        <f t="shared" si="33"/>
        <v>PASS</v>
      </c>
      <c r="M96">
        <f t="shared" si="34"/>
        <v>78.265445720533165</v>
      </c>
      <c r="N96">
        <f t="shared" si="35"/>
        <v>92.961395720533162</v>
      </c>
      <c r="O96">
        <f t="shared" si="36"/>
        <v>640946.25990310684</v>
      </c>
      <c r="P96">
        <f t="shared" si="26"/>
        <v>0.89223606476700257</v>
      </c>
      <c r="Q96">
        <f t="shared" si="40"/>
        <v>0</v>
      </c>
      <c r="R96">
        <f t="shared" si="41"/>
        <v>6.079143918277961E-4</v>
      </c>
      <c r="S96">
        <f t="shared" si="42"/>
        <v>0</v>
      </c>
    </row>
    <row r="97" spans="5:19">
      <c r="F97" t="s">
        <v>564</v>
      </c>
      <c r="H97">
        <v>1</v>
      </c>
      <c r="L97" t="str">
        <f t="shared" si="33"/>
        <v>PASS</v>
      </c>
      <c r="M97">
        <f t="shared" si="34"/>
        <v>78.202107583268258</v>
      </c>
      <c r="N97">
        <f t="shared" si="35"/>
        <v>92.898057583268255</v>
      </c>
      <c r="O97">
        <f t="shared" si="36"/>
        <v>640509.55882009794</v>
      </c>
      <c r="P97">
        <f t="shared" si="26"/>
        <v>0.89162815037517473</v>
      </c>
      <c r="Q97">
        <f t="shared" si="40"/>
        <v>0</v>
      </c>
      <c r="R97">
        <f t="shared" si="41"/>
        <v>6.079143918277961E-4</v>
      </c>
      <c r="S97">
        <f t="shared" si="42"/>
        <v>0</v>
      </c>
    </row>
    <row r="98" spans="5:19">
      <c r="F98" t="s">
        <v>571</v>
      </c>
      <c r="G98">
        <v>1</v>
      </c>
      <c r="L98" t="str">
        <f t="shared" si="33"/>
        <v>PASS</v>
      </c>
      <c r="M98">
        <f t="shared" si="34"/>
        <v>76.592263261118575</v>
      </c>
      <c r="N98">
        <f t="shared" si="35"/>
        <v>91.288213261118571</v>
      </c>
      <c r="O98">
        <f t="shared" si="36"/>
        <v>629410.07296028978</v>
      </c>
      <c r="P98">
        <f t="shared" si="26"/>
        <v>0.8761769929162182</v>
      </c>
      <c r="Q98">
        <f t="shared" si="40"/>
        <v>1.5451157458956482E-2</v>
      </c>
      <c r="R98">
        <f t="shared" si="41"/>
        <v>0</v>
      </c>
      <c r="S98">
        <f t="shared" si="42"/>
        <v>0</v>
      </c>
    </row>
    <row r="99" spans="5:19">
      <c r="F99" t="s">
        <v>562</v>
      </c>
      <c r="I99">
        <v>1</v>
      </c>
      <c r="L99" t="str">
        <f t="shared" si="33"/>
        <v>PASS</v>
      </c>
      <c r="M99">
        <f t="shared" si="34"/>
        <v>76.536842391011788</v>
      </c>
      <c r="N99">
        <f t="shared" si="35"/>
        <v>91.232792391011785</v>
      </c>
      <c r="O99">
        <f t="shared" si="36"/>
        <v>629027.95951265714</v>
      </c>
      <c r="P99">
        <f t="shared" si="26"/>
        <v>0.87564506782336893</v>
      </c>
      <c r="Q99">
        <f t="shared" si="40"/>
        <v>0</v>
      </c>
      <c r="R99">
        <f t="shared" si="41"/>
        <v>0</v>
      </c>
      <c r="S99">
        <f t="shared" si="42"/>
        <v>5.3192509284932159E-4</v>
      </c>
    </row>
    <row r="100" spans="5:19">
      <c r="F100" t="s">
        <v>565</v>
      </c>
      <c r="L100" t="str">
        <f t="shared" si="33"/>
        <v>PASS</v>
      </c>
      <c r="M100">
        <f t="shared" si="34"/>
        <v>76.536842391011788</v>
      </c>
      <c r="N100">
        <f t="shared" si="35"/>
        <v>91.232792391011785</v>
      </c>
      <c r="O100">
        <f t="shared" si="36"/>
        <v>629027.95951265714</v>
      </c>
      <c r="P100">
        <f t="shared" si="26"/>
        <v>0.87564506782336893</v>
      </c>
      <c r="Q100">
        <f t="shared" si="40"/>
        <v>0</v>
      </c>
      <c r="R100">
        <f t="shared" si="41"/>
        <v>0</v>
      </c>
      <c r="S100">
        <f t="shared" si="42"/>
        <v>0</v>
      </c>
    </row>
    <row r="101" spans="5:19">
      <c r="F101" t="s">
        <v>566</v>
      </c>
      <c r="I101">
        <v>1</v>
      </c>
      <c r="L101" t="str">
        <f t="shared" si="33"/>
        <v>PASS</v>
      </c>
      <c r="M101">
        <f t="shared" si="34"/>
        <v>76.481421520905016</v>
      </c>
      <c r="N101">
        <f t="shared" si="35"/>
        <v>91.177371520905012</v>
      </c>
      <c r="O101">
        <f t="shared" si="36"/>
        <v>628645.8460650245</v>
      </c>
      <c r="P101">
        <f t="shared" si="26"/>
        <v>0.87511314273051966</v>
      </c>
      <c r="Q101">
        <f t="shared" si="40"/>
        <v>0</v>
      </c>
      <c r="R101">
        <f t="shared" si="41"/>
        <v>0</v>
      </c>
      <c r="S101">
        <f t="shared" si="42"/>
        <v>5.3192509284932159E-4</v>
      </c>
    </row>
    <row r="103" spans="5:19">
      <c r="E103" t="s">
        <v>606</v>
      </c>
    </row>
    <row r="104" spans="5:19">
      <c r="F104" t="s">
        <v>573</v>
      </c>
      <c r="L104" t="str">
        <f t="shared" ref="L104:L127" si="43">IF(M104&gt;30,"PASS","fail")</f>
        <v>PASS</v>
      </c>
      <c r="M104">
        <f t="shared" ref="M104:M127" si="44">N104-$W$12</f>
        <v>76.481421520905016</v>
      </c>
      <c r="N104">
        <f t="shared" ref="N104:N127" si="45">O104/6894.75728</f>
        <v>91.177371520905012</v>
      </c>
      <c r="O104">
        <f t="shared" ref="O104:O127" si="46">P104*$W$15*$W$19/$AN$18</f>
        <v>628645.8460650245</v>
      </c>
      <c r="P104">
        <f>P101-Q104-R104-S104</f>
        <v>0.87511314273051966</v>
      </c>
      <c r="Q104">
        <f>IF(G104=1,$AB$32,0)</f>
        <v>0</v>
      </c>
      <c r="R104">
        <f>IF(H104=1,$AF$32,0)</f>
        <v>0</v>
      </c>
      <c r="S104">
        <f>IF(I104=1,$AJ$32,0)</f>
        <v>0</v>
      </c>
    </row>
    <row r="105" spans="5:19">
      <c r="F105" t="s">
        <v>563</v>
      </c>
      <c r="G105">
        <v>1</v>
      </c>
      <c r="L105" t="str">
        <f t="shared" si="43"/>
        <v>PASS</v>
      </c>
      <c r="M105">
        <f t="shared" si="44"/>
        <v>74.871577198755332</v>
      </c>
      <c r="N105">
        <f t="shared" si="45"/>
        <v>89.567527198755329</v>
      </c>
      <c r="O105">
        <f t="shared" si="46"/>
        <v>617546.36020521633</v>
      </c>
      <c r="P105">
        <f t="shared" ref="P105:P127" si="47">P104-Q105-R105-S105</f>
        <v>0.85966198527156312</v>
      </c>
      <c r="Q105">
        <f t="shared" ref="Q105:Q113" si="48">IF(G105=1,$AB$32,0)</f>
        <v>1.5451157458956482E-2</v>
      </c>
      <c r="R105">
        <f t="shared" ref="R105:R113" si="49">IF(H105=1,$AF$32,0)</f>
        <v>0</v>
      </c>
      <c r="S105">
        <f t="shared" ref="S105:S113" si="50">IF(I105=1,$AJ$32,0)</f>
        <v>0</v>
      </c>
    </row>
    <row r="106" spans="5:19">
      <c r="F106" t="s">
        <v>574</v>
      </c>
      <c r="L106" t="str">
        <f t="shared" si="43"/>
        <v>PASS</v>
      </c>
      <c r="M106">
        <f t="shared" si="44"/>
        <v>74.871577198755332</v>
      </c>
      <c r="N106">
        <f t="shared" si="45"/>
        <v>89.567527198755329</v>
      </c>
      <c r="O106">
        <f t="shared" si="46"/>
        <v>617546.36020521633</v>
      </c>
      <c r="P106">
        <f t="shared" si="47"/>
        <v>0.85966198527156312</v>
      </c>
      <c r="Q106">
        <f t="shared" si="48"/>
        <v>0</v>
      </c>
      <c r="R106">
        <f t="shared" si="49"/>
        <v>0</v>
      </c>
      <c r="S106">
        <f t="shared" si="50"/>
        <v>0</v>
      </c>
    </row>
    <row r="107" spans="5:19">
      <c r="F107" t="s">
        <v>571</v>
      </c>
      <c r="G107">
        <v>1</v>
      </c>
      <c r="L107" t="str">
        <f t="shared" si="43"/>
        <v>PASS</v>
      </c>
      <c r="M107">
        <f t="shared" si="44"/>
        <v>73.261732876605663</v>
      </c>
      <c r="N107">
        <f t="shared" si="45"/>
        <v>87.957682876605659</v>
      </c>
      <c r="O107">
        <f t="shared" si="46"/>
        <v>606446.87434540817</v>
      </c>
      <c r="P107">
        <f t="shared" si="47"/>
        <v>0.84421082781260659</v>
      </c>
      <c r="Q107">
        <f t="shared" si="48"/>
        <v>1.5451157458956482E-2</v>
      </c>
      <c r="R107">
        <f t="shared" si="49"/>
        <v>0</v>
      </c>
      <c r="S107">
        <f t="shared" si="50"/>
        <v>0</v>
      </c>
    </row>
    <row r="108" spans="5:19">
      <c r="F108" t="s">
        <v>575</v>
      </c>
      <c r="L108" t="str">
        <f t="shared" si="43"/>
        <v>PASS</v>
      </c>
      <c r="M108">
        <f t="shared" si="44"/>
        <v>73.261732876605663</v>
      </c>
      <c r="N108">
        <f t="shared" si="45"/>
        <v>87.957682876605659</v>
      </c>
      <c r="O108">
        <f t="shared" si="46"/>
        <v>606446.87434540817</v>
      </c>
      <c r="P108">
        <f t="shared" si="47"/>
        <v>0.84421082781260659</v>
      </c>
      <c r="Q108">
        <f t="shared" si="48"/>
        <v>0</v>
      </c>
      <c r="R108">
        <f t="shared" si="49"/>
        <v>0</v>
      </c>
      <c r="S108">
        <f t="shared" si="50"/>
        <v>0</v>
      </c>
    </row>
    <row r="109" spans="5:19">
      <c r="F109" t="s">
        <v>563</v>
      </c>
      <c r="G109">
        <v>1</v>
      </c>
      <c r="L109" t="str">
        <f t="shared" si="43"/>
        <v>PASS</v>
      </c>
      <c r="M109">
        <f t="shared" si="44"/>
        <v>71.651888554455994</v>
      </c>
      <c r="N109">
        <f t="shared" si="45"/>
        <v>86.34783855445599</v>
      </c>
      <c r="O109">
        <f t="shared" si="46"/>
        <v>595347.38848560012</v>
      </c>
      <c r="P109">
        <f t="shared" si="47"/>
        <v>0.82875967035365006</v>
      </c>
      <c r="Q109">
        <f t="shared" si="48"/>
        <v>1.5451157458956482E-2</v>
      </c>
      <c r="R109">
        <f t="shared" si="49"/>
        <v>0</v>
      </c>
      <c r="S109">
        <f t="shared" si="50"/>
        <v>0</v>
      </c>
    </row>
    <row r="110" spans="5:19">
      <c r="F110" t="s">
        <v>561</v>
      </c>
      <c r="H110">
        <v>1</v>
      </c>
      <c r="L110" t="str">
        <f t="shared" si="43"/>
        <v>PASS</v>
      </c>
      <c r="M110">
        <f t="shared" si="44"/>
        <v>71.588550417191087</v>
      </c>
      <c r="N110">
        <f t="shared" si="45"/>
        <v>86.284500417191083</v>
      </c>
      <c r="O110">
        <f t="shared" si="46"/>
        <v>594910.68740259123</v>
      </c>
      <c r="P110">
        <f t="shared" si="47"/>
        <v>0.82815175596182222</v>
      </c>
      <c r="Q110">
        <f t="shared" si="48"/>
        <v>0</v>
      </c>
      <c r="R110">
        <f t="shared" si="49"/>
        <v>6.079143918277961E-4</v>
      </c>
      <c r="S110">
        <f t="shared" si="50"/>
        <v>0</v>
      </c>
    </row>
    <row r="111" spans="5:19">
      <c r="F111" t="s">
        <v>564</v>
      </c>
      <c r="H111">
        <v>1</v>
      </c>
      <c r="L111" t="str">
        <f t="shared" si="43"/>
        <v>PASS</v>
      </c>
      <c r="M111">
        <f t="shared" si="44"/>
        <v>71.525212279926166</v>
      </c>
      <c r="N111">
        <f t="shared" si="45"/>
        <v>86.221162279926162</v>
      </c>
      <c r="O111">
        <f t="shared" si="46"/>
        <v>594473.98631958233</v>
      </c>
      <c r="P111">
        <f t="shared" si="47"/>
        <v>0.82754384156999439</v>
      </c>
      <c r="Q111">
        <f t="shared" si="48"/>
        <v>0</v>
      </c>
      <c r="R111">
        <f t="shared" si="49"/>
        <v>6.079143918277961E-4</v>
      </c>
      <c r="S111">
        <f t="shared" si="50"/>
        <v>0</v>
      </c>
    </row>
    <row r="112" spans="5:19">
      <c r="F112" t="s">
        <v>571</v>
      </c>
      <c r="G112">
        <v>1</v>
      </c>
      <c r="L112" t="str">
        <f t="shared" si="43"/>
        <v>PASS</v>
      </c>
      <c r="M112">
        <f t="shared" si="44"/>
        <v>69.91536795777651</v>
      </c>
      <c r="N112">
        <f t="shared" si="45"/>
        <v>84.611317957776507</v>
      </c>
      <c r="O112">
        <f t="shared" si="46"/>
        <v>583374.50045977428</v>
      </c>
      <c r="P112">
        <f t="shared" si="47"/>
        <v>0.81209268411103785</v>
      </c>
      <c r="Q112">
        <f t="shared" si="48"/>
        <v>1.5451157458956482E-2</v>
      </c>
      <c r="R112">
        <f t="shared" si="49"/>
        <v>0</v>
      </c>
      <c r="S112">
        <f t="shared" si="50"/>
        <v>0</v>
      </c>
    </row>
    <row r="113" spans="6:19">
      <c r="F113" t="s">
        <v>562</v>
      </c>
      <c r="I113">
        <v>1</v>
      </c>
      <c r="L113" t="str">
        <f t="shared" si="43"/>
        <v>PASS</v>
      </c>
      <c r="M113">
        <f t="shared" si="44"/>
        <v>69.85994708766971</v>
      </c>
      <c r="N113">
        <f t="shared" si="45"/>
        <v>84.555897087669706</v>
      </c>
      <c r="O113">
        <f t="shared" si="46"/>
        <v>582992.38701214152</v>
      </c>
      <c r="P113">
        <f t="shared" si="47"/>
        <v>0.81156075901818858</v>
      </c>
      <c r="Q113">
        <f t="shared" si="48"/>
        <v>0</v>
      </c>
      <c r="R113">
        <f t="shared" si="49"/>
        <v>0</v>
      </c>
      <c r="S113">
        <f t="shared" si="50"/>
        <v>5.3192509284932159E-4</v>
      </c>
    </row>
    <row r="114" spans="6:19">
      <c r="F114" t="s">
        <v>565</v>
      </c>
      <c r="L114" t="str">
        <f t="shared" si="43"/>
        <v>PASS</v>
      </c>
      <c r="M114">
        <f t="shared" si="44"/>
        <v>69.85994708766971</v>
      </c>
      <c r="N114">
        <f t="shared" si="45"/>
        <v>84.555897087669706</v>
      </c>
      <c r="O114">
        <f t="shared" si="46"/>
        <v>582992.38701214152</v>
      </c>
      <c r="P114">
        <f t="shared" si="47"/>
        <v>0.81156075901818858</v>
      </c>
      <c r="Q114">
        <f>IF(G114=1,$AB$32,0)</f>
        <v>0</v>
      </c>
      <c r="R114">
        <f>IF(H114=1,$AF$32,0)</f>
        <v>0</v>
      </c>
      <c r="S114">
        <f>IF(I114=1,$AJ$32,0)</f>
        <v>0</v>
      </c>
    </row>
    <row r="115" spans="6:19">
      <c r="F115" t="s">
        <v>566</v>
      </c>
      <c r="I115">
        <v>1</v>
      </c>
      <c r="L115" t="str">
        <f t="shared" si="43"/>
        <v>PASS</v>
      </c>
      <c r="M115">
        <f t="shared" si="44"/>
        <v>69.804526217562938</v>
      </c>
      <c r="N115">
        <f t="shared" si="45"/>
        <v>84.500476217562934</v>
      </c>
      <c r="O115">
        <f t="shared" si="46"/>
        <v>582610.27356450888</v>
      </c>
      <c r="P115">
        <f t="shared" si="47"/>
        <v>0.81102883392533931</v>
      </c>
      <c r="Q115">
        <f t="shared" ref="Q115:Q127" si="51">IF(G115=1,$AB$32,0)</f>
        <v>0</v>
      </c>
      <c r="R115">
        <f t="shared" ref="R115:R127" si="52">IF(H115=1,$AF$32,0)</f>
        <v>0</v>
      </c>
      <c r="S115">
        <f t="shared" ref="S115:S127" si="53">IF(I115=1,$AJ$32,0)</f>
        <v>5.3192509284932159E-4</v>
      </c>
    </row>
    <row r="116" spans="6:19">
      <c r="F116" t="s">
        <v>576</v>
      </c>
      <c r="L116" t="str">
        <f t="shared" si="43"/>
        <v>PASS</v>
      </c>
      <c r="M116">
        <f t="shared" si="44"/>
        <v>69.804526217562938</v>
      </c>
      <c r="N116">
        <f t="shared" si="45"/>
        <v>84.500476217562934</v>
      </c>
      <c r="O116">
        <f t="shared" si="46"/>
        <v>582610.27356450888</v>
      </c>
      <c r="P116">
        <f t="shared" si="47"/>
        <v>0.81102883392533931</v>
      </c>
      <c r="Q116">
        <f t="shared" si="51"/>
        <v>0</v>
      </c>
      <c r="R116">
        <f t="shared" si="52"/>
        <v>0</v>
      </c>
      <c r="S116">
        <f t="shared" si="53"/>
        <v>0</v>
      </c>
    </row>
    <row r="117" spans="6:19">
      <c r="F117" t="s">
        <v>563</v>
      </c>
      <c r="G117">
        <v>1</v>
      </c>
      <c r="L117" t="str">
        <f t="shared" si="43"/>
        <v>PASS</v>
      </c>
      <c r="M117">
        <f t="shared" si="44"/>
        <v>68.194681895413254</v>
      </c>
      <c r="N117">
        <f t="shared" si="45"/>
        <v>82.89063189541325</v>
      </c>
      <c r="O117">
        <f t="shared" si="46"/>
        <v>571510.78770470072</v>
      </c>
      <c r="P117">
        <f t="shared" si="47"/>
        <v>0.79557767646638278</v>
      </c>
      <c r="Q117">
        <f t="shared" si="51"/>
        <v>1.5451157458956482E-2</v>
      </c>
      <c r="R117">
        <f t="shared" si="52"/>
        <v>0</v>
      </c>
      <c r="S117">
        <f t="shared" si="53"/>
        <v>0</v>
      </c>
    </row>
    <row r="118" spans="6:19">
      <c r="F118" t="s">
        <v>574</v>
      </c>
      <c r="L118" t="str">
        <f t="shared" si="43"/>
        <v>PASS</v>
      </c>
      <c r="M118">
        <f t="shared" si="44"/>
        <v>68.194681895413254</v>
      </c>
      <c r="N118">
        <f t="shared" si="45"/>
        <v>82.89063189541325</v>
      </c>
      <c r="O118">
        <f t="shared" si="46"/>
        <v>571510.78770470072</v>
      </c>
      <c r="P118">
        <f t="shared" si="47"/>
        <v>0.79557767646638278</v>
      </c>
      <c r="Q118">
        <f t="shared" si="51"/>
        <v>0</v>
      </c>
      <c r="R118">
        <f t="shared" si="52"/>
        <v>0</v>
      </c>
      <c r="S118">
        <f t="shared" si="53"/>
        <v>0</v>
      </c>
    </row>
    <row r="119" spans="6:19">
      <c r="F119" t="s">
        <v>571</v>
      </c>
      <c r="G119">
        <v>1</v>
      </c>
      <c r="L119" t="str">
        <f t="shared" si="43"/>
        <v>PASS</v>
      </c>
      <c r="M119">
        <f t="shared" si="44"/>
        <v>66.584837573263584</v>
      </c>
      <c r="N119">
        <f t="shared" si="45"/>
        <v>81.280787573263581</v>
      </c>
      <c r="O119">
        <f t="shared" si="46"/>
        <v>560411.30184489256</v>
      </c>
      <c r="P119">
        <f t="shared" si="47"/>
        <v>0.78012651900742624</v>
      </c>
      <c r="Q119">
        <f t="shared" si="51"/>
        <v>1.5451157458956482E-2</v>
      </c>
      <c r="R119">
        <f t="shared" si="52"/>
        <v>0</v>
      </c>
      <c r="S119">
        <f t="shared" si="53"/>
        <v>0</v>
      </c>
    </row>
    <row r="120" spans="6:19">
      <c r="F120" t="s">
        <v>560</v>
      </c>
      <c r="L120" t="str">
        <f t="shared" si="43"/>
        <v>PASS</v>
      </c>
      <c r="M120">
        <f t="shared" si="44"/>
        <v>66.584837573263584</v>
      </c>
      <c r="N120">
        <f t="shared" si="45"/>
        <v>81.280787573263581</v>
      </c>
      <c r="O120">
        <f t="shared" si="46"/>
        <v>560411.30184489256</v>
      </c>
      <c r="P120">
        <f t="shared" si="47"/>
        <v>0.78012651900742624</v>
      </c>
      <c r="Q120">
        <f t="shared" si="51"/>
        <v>0</v>
      </c>
      <c r="R120">
        <f t="shared" si="52"/>
        <v>0</v>
      </c>
      <c r="S120">
        <f t="shared" si="53"/>
        <v>0</v>
      </c>
    </row>
    <row r="121" spans="6:19">
      <c r="F121" t="s">
        <v>563</v>
      </c>
      <c r="G121">
        <v>1</v>
      </c>
      <c r="L121" t="str">
        <f t="shared" si="43"/>
        <v>PASS</v>
      </c>
      <c r="M121">
        <f t="shared" si="44"/>
        <v>64.974993251113915</v>
      </c>
      <c r="N121">
        <f t="shared" si="45"/>
        <v>79.670943251113911</v>
      </c>
      <c r="O121">
        <f t="shared" si="46"/>
        <v>549311.81598508451</v>
      </c>
      <c r="P121">
        <f t="shared" si="47"/>
        <v>0.76467536154846971</v>
      </c>
      <c r="Q121">
        <f t="shared" si="51"/>
        <v>1.5451157458956482E-2</v>
      </c>
      <c r="R121">
        <f t="shared" si="52"/>
        <v>0</v>
      </c>
      <c r="S121">
        <f t="shared" si="53"/>
        <v>0</v>
      </c>
    </row>
    <row r="122" spans="6:19">
      <c r="F122" t="s">
        <v>561</v>
      </c>
      <c r="H122">
        <v>1</v>
      </c>
      <c r="L122" t="str">
        <f t="shared" si="43"/>
        <v>PASS</v>
      </c>
      <c r="M122">
        <f t="shared" si="44"/>
        <v>64.911655113849008</v>
      </c>
      <c r="N122">
        <f t="shared" si="45"/>
        <v>79.607605113849004</v>
      </c>
      <c r="O122">
        <f t="shared" si="46"/>
        <v>548875.11490207561</v>
      </c>
      <c r="P122">
        <f t="shared" si="47"/>
        <v>0.76406744715664188</v>
      </c>
      <c r="Q122">
        <f t="shared" si="51"/>
        <v>0</v>
      </c>
      <c r="R122">
        <f t="shared" si="52"/>
        <v>6.079143918277961E-4</v>
      </c>
      <c r="S122">
        <f t="shared" si="53"/>
        <v>0</v>
      </c>
    </row>
    <row r="123" spans="6:19">
      <c r="F123" t="s">
        <v>564</v>
      </c>
      <c r="H123">
        <v>1</v>
      </c>
      <c r="L123" t="str">
        <f t="shared" si="43"/>
        <v>PASS</v>
      </c>
      <c r="M123">
        <f t="shared" si="44"/>
        <v>64.848316976584115</v>
      </c>
      <c r="N123">
        <f t="shared" si="45"/>
        <v>79.544266976584112</v>
      </c>
      <c r="O123">
        <f t="shared" si="46"/>
        <v>548438.41381906683</v>
      </c>
      <c r="P123">
        <f t="shared" si="47"/>
        <v>0.76345953276481404</v>
      </c>
      <c r="Q123">
        <f t="shared" si="51"/>
        <v>0</v>
      </c>
      <c r="R123">
        <f t="shared" si="52"/>
        <v>6.079143918277961E-4</v>
      </c>
      <c r="S123">
        <f t="shared" si="53"/>
        <v>0</v>
      </c>
    </row>
    <row r="124" spans="6:19">
      <c r="F124" t="s">
        <v>571</v>
      </c>
      <c r="G124">
        <v>1</v>
      </c>
      <c r="L124" t="str">
        <f t="shared" si="43"/>
        <v>PASS</v>
      </c>
      <c r="M124">
        <f t="shared" si="44"/>
        <v>63.238472654434432</v>
      </c>
      <c r="N124">
        <f t="shared" si="45"/>
        <v>77.934422654434428</v>
      </c>
      <c r="O124">
        <f t="shared" si="46"/>
        <v>537338.92795925867</v>
      </c>
      <c r="P124">
        <f t="shared" si="47"/>
        <v>0.74800837530585751</v>
      </c>
      <c r="Q124">
        <f t="shared" si="51"/>
        <v>1.5451157458956482E-2</v>
      </c>
      <c r="R124">
        <f t="shared" si="52"/>
        <v>0</v>
      </c>
      <c r="S124">
        <f t="shared" si="53"/>
        <v>0</v>
      </c>
    </row>
    <row r="125" spans="6:19">
      <c r="F125" t="s">
        <v>562</v>
      </c>
      <c r="I125">
        <v>1</v>
      </c>
      <c r="L125" t="str">
        <f t="shared" si="43"/>
        <v>PASS</v>
      </c>
      <c r="M125">
        <f t="shared" si="44"/>
        <v>63.183051784327631</v>
      </c>
      <c r="N125">
        <f t="shared" si="45"/>
        <v>77.879001784327627</v>
      </c>
      <c r="O125">
        <f t="shared" si="46"/>
        <v>536956.81451162591</v>
      </c>
      <c r="P125">
        <f t="shared" si="47"/>
        <v>0.74747645021300824</v>
      </c>
      <c r="Q125">
        <f t="shared" si="51"/>
        <v>0</v>
      </c>
      <c r="R125">
        <f t="shared" si="52"/>
        <v>0</v>
      </c>
      <c r="S125">
        <f t="shared" si="53"/>
        <v>5.3192509284932159E-4</v>
      </c>
    </row>
    <row r="126" spans="6:19">
      <c r="F126" t="s">
        <v>565</v>
      </c>
      <c r="L126" t="str">
        <f t="shared" si="43"/>
        <v>PASS</v>
      </c>
      <c r="M126">
        <f t="shared" si="44"/>
        <v>63.183051784327631</v>
      </c>
      <c r="N126">
        <f t="shared" si="45"/>
        <v>77.879001784327627</v>
      </c>
      <c r="O126">
        <f t="shared" si="46"/>
        <v>536956.81451162591</v>
      </c>
      <c r="P126">
        <f t="shared" si="47"/>
        <v>0.74747645021300824</v>
      </c>
      <c r="Q126">
        <f t="shared" si="51"/>
        <v>0</v>
      </c>
      <c r="R126">
        <f t="shared" si="52"/>
        <v>0</v>
      </c>
      <c r="S126">
        <f t="shared" si="53"/>
        <v>0</v>
      </c>
    </row>
    <row r="127" spans="6:19">
      <c r="F127" t="s">
        <v>566</v>
      </c>
      <c r="I127">
        <v>1</v>
      </c>
      <c r="L127" t="str">
        <f t="shared" si="43"/>
        <v>PASS</v>
      </c>
      <c r="M127">
        <f t="shared" si="44"/>
        <v>63.127630914220845</v>
      </c>
      <c r="N127">
        <f t="shared" si="45"/>
        <v>77.823580914220841</v>
      </c>
      <c r="O127">
        <f t="shared" si="46"/>
        <v>536574.70106399315</v>
      </c>
      <c r="P127">
        <f t="shared" si="47"/>
        <v>0.74694452512015896</v>
      </c>
      <c r="Q127">
        <f t="shared" si="51"/>
        <v>0</v>
      </c>
      <c r="R127">
        <f t="shared" si="52"/>
        <v>0</v>
      </c>
      <c r="S127">
        <f t="shared" si="53"/>
        <v>5.3192509284932159E-4</v>
      </c>
    </row>
    <row r="129" spans="5:19">
      <c r="E129" t="s">
        <v>607</v>
      </c>
    </row>
    <row r="130" spans="5:19">
      <c r="F130" t="s">
        <v>573</v>
      </c>
      <c r="L130" t="str">
        <f t="shared" ref="L130:L153" si="54">IF(M130&gt;30,"PASS","fail")</f>
        <v>PASS</v>
      </c>
      <c r="M130">
        <f t="shared" ref="M130:M153" si="55">N130-$W$12</f>
        <v>63.127630914220845</v>
      </c>
      <c r="N130">
        <f t="shared" ref="N130:N153" si="56">O130/6894.75728</f>
        <v>77.823580914220841</v>
      </c>
      <c r="O130">
        <f t="shared" ref="O130:O153" si="57">P130*$W$15*$W$19/$AN$18</f>
        <v>536574.70106399315</v>
      </c>
      <c r="P130">
        <f>P127-Q130-R130-S130</f>
        <v>0.74694452512015896</v>
      </c>
      <c r="Q130">
        <f>IF(G130=1,$AB$32,0)</f>
        <v>0</v>
      </c>
      <c r="R130">
        <f>IF(H130=1,$AF$32,0)</f>
        <v>0</v>
      </c>
      <c r="S130">
        <f>IF(I130=1,$AJ$32,0)</f>
        <v>0</v>
      </c>
    </row>
    <row r="131" spans="5:19">
      <c r="F131" t="s">
        <v>563</v>
      </c>
      <c r="G131">
        <v>1</v>
      </c>
      <c r="L131" t="str">
        <f t="shared" si="54"/>
        <v>PASS</v>
      </c>
      <c r="M131">
        <f t="shared" si="55"/>
        <v>61.517786592071175</v>
      </c>
      <c r="N131">
        <f t="shared" si="56"/>
        <v>76.213736592071172</v>
      </c>
      <c r="O131">
        <f t="shared" si="57"/>
        <v>525475.21520418511</v>
      </c>
      <c r="P131">
        <f t="shared" ref="P131:P153" si="58">P130-Q131-R131-S131</f>
        <v>0.73149336766120243</v>
      </c>
      <c r="Q131">
        <f t="shared" ref="Q131:Q139" si="59">IF(G131=1,$AB$32,0)</f>
        <v>1.5451157458956482E-2</v>
      </c>
      <c r="R131">
        <f t="shared" ref="R131:R139" si="60">IF(H131=1,$AF$32,0)</f>
        <v>0</v>
      </c>
      <c r="S131">
        <f t="shared" ref="S131:S139" si="61">IF(I131=1,$AJ$32,0)</f>
        <v>0</v>
      </c>
    </row>
    <row r="132" spans="5:19">
      <c r="F132" t="s">
        <v>574</v>
      </c>
      <c r="L132" t="str">
        <f t="shared" si="54"/>
        <v>PASS</v>
      </c>
      <c r="M132">
        <f t="shared" si="55"/>
        <v>61.517786592071175</v>
      </c>
      <c r="N132">
        <f t="shared" si="56"/>
        <v>76.213736592071172</v>
      </c>
      <c r="O132">
        <f t="shared" si="57"/>
        <v>525475.21520418511</v>
      </c>
      <c r="P132">
        <f t="shared" si="58"/>
        <v>0.73149336766120243</v>
      </c>
      <c r="Q132">
        <f t="shared" si="59"/>
        <v>0</v>
      </c>
      <c r="R132">
        <f t="shared" si="60"/>
        <v>0</v>
      </c>
      <c r="S132">
        <f t="shared" si="61"/>
        <v>0</v>
      </c>
    </row>
    <row r="133" spans="5:19">
      <c r="F133" t="s">
        <v>571</v>
      </c>
      <c r="G133">
        <v>1</v>
      </c>
      <c r="L133" t="str">
        <f t="shared" si="54"/>
        <v>PASS</v>
      </c>
      <c r="M133">
        <f t="shared" si="55"/>
        <v>59.90794226992152</v>
      </c>
      <c r="N133">
        <f t="shared" si="56"/>
        <v>74.603892269921516</v>
      </c>
      <c r="O133">
        <f t="shared" si="57"/>
        <v>514375.72934437706</v>
      </c>
      <c r="P133">
        <f t="shared" si="58"/>
        <v>0.7160422102022459</v>
      </c>
      <c r="Q133">
        <f t="shared" si="59"/>
        <v>1.5451157458956482E-2</v>
      </c>
      <c r="R133">
        <f t="shared" si="60"/>
        <v>0</v>
      </c>
      <c r="S133">
        <f t="shared" si="61"/>
        <v>0</v>
      </c>
    </row>
    <row r="134" spans="5:19">
      <c r="F134" t="s">
        <v>575</v>
      </c>
      <c r="L134" t="str">
        <f t="shared" si="54"/>
        <v>PASS</v>
      </c>
      <c r="M134">
        <f t="shared" si="55"/>
        <v>59.90794226992152</v>
      </c>
      <c r="N134">
        <f t="shared" si="56"/>
        <v>74.603892269921516</v>
      </c>
      <c r="O134">
        <f t="shared" si="57"/>
        <v>514375.72934437706</v>
      </c>
      <c r="P134">
        <f t="shared" si="58"/>
        <v>0.7160422102022459</v>
      </c>
      <c r="Q134">
        <f t="shared" si="59"/>
        <v>0</v>
      </c>
      <c r="R134">
        <f t="shared" si="60"/>
        <v>0</v>
      </c>
      <c r="S134">
        <f t="shared" si="61"/>
        <v>0</v>
      </c>
    </row>
    <row r="135" spans="5:19">
      <c r="F135" t="s">
        <v>563</v>
      </c>
      <c r="G135">
        <v>1</v>
      </c>
      <c r="L135" t="str">
        <f t="shared" si="54"/>
        <v>PASS</v>
      </c>
      <c r="M135">
        <f t="shared" si="55"/>
        <v>58.298097947771851</v>
      </c>
      <c r="N135">
        <f t="shared" si="56"/>
        <v>72.994047947771847</v>
      </c>
      <c r="O135">
        <f t="shared" si="57"/>
        <v>503276.24348456896</v>
      </c>
      <c r="P135">
        <f t="shared" si="58"/>
        <v>0.70059105274328937</v>
      </c>
      <c r="Q135">
        <f t="shared" si="59"/>
        <v>1.5451157458956482E-2</v>
      </c>
      <c r="R135">
        <f t="shared" si="60"/>
        <v>0</v>
      </c>
      <c r="S135">
        <f t="shared" si="61"/>
        <v>0</v>
      </c>
    </row>
    <row r="136" spans="5:19">
      <c r="F136" t="s">
        <v>561</v>
      </c>
      <c r="H136">
        <v>1</v>
      </c>
      <c r="L136" t="str">
        <f t="shared" si="54"/>
        <v>PASS</v>
      </c>
      <c r="M136">
        <f t="shared" si="55"/>
        <v>58.23475981050693</v>
      </c>
      <c r="N136">
        <f t="shared" si="56"/>
        <v>72.930709810506926</v>
      </c>
      <c r="O136">
        <f t="shared" si="57"/>
        <v>502839.54240156006</v>
      </c>
      <c r="P136">
        <f t="shared" si="58"/>
        <v>0.69998313835146153</v>
      </c>
      <c r="Q136">
        <f t="shared" si="59"/>
        <v>0</v>
      </c>
      <c r="R136">
        <f t="shared" si="60"/>
        <v>6.079143918277961E-4</v>
      </c>
      <c r="S136">
        <f t="shared" si="61"/>
        <v>0</v>
      </c>
    </row>
    <row r="137" spans="5:19">
      <c r="F137" t="s">
        <v>564</v>
      </c>
      <c r="H137">
        <v>1</v>
      </c>
      <c r="L137" t="str">
        <f t="shared" si="54"/>
        <v>PASS</v>
      </c>
      <c r="M137">
        <f t="shared" si="55"/>
        <v>58.171421673242023</v>
      </c>
      <c r="N137">
        <f t="shared" si="56"/>
        <v>72.867371673242019</v>
      </c>
      <c r="O137">
        <f t="shared" si="57"/>
        <v>502402.84131855122</v>
      </c>
      <c r="P137">
        <f t="shared" si="58"/>
        <v>0.6993752239596337</v>
      </c>
      <c r="Q137">
        <f t="shared" si="59"/>
        <v>0</v>
      </c>
      <c r="R137">
        <f t="shared" si="60"/>
        <v>6.079143918277961E-4</v>
      </c>
      <c r="S137">
        <f t="shared" si="61"/>
        <v>0</v>
      </c>
    </row>
    <row r="138" spans="5:19">
      <c r="F138" t="s">
        <v>571</v>
      </c>
      <c r="G138">
        <v>1</v>
      </c>
      <c r="L138" t="str">
        <f t="shared" si="54"/>
        <v>PASS</v>
      </c>
      <c r="M138">
        <f t="shared" si="55"/>
        <v>56.561577351092353</v>
      </c>
      <c r="N138">
        <f t="shared" si="56"/>
        <v>71.257527351092349</v>
      </c>
      <c r="O138">
        <f t="shared" si="57"/>
        <v>491303.35545874311</v>
      </c>
      <c r="P138">
        <f t="shared" si="58"/>
        <v>0.68392406650067716</v>
      </c>
      <c r="Q138">
        <f t="shared" si="59"/>
        <v>1.5451157458956482E-2</v>
      </c>
      <c r="R138">
        <f t="shared" si="60"/>
        <v>0</v>
      </c>
      <c r="S138">
        <f t="shared" si="61"/>
        <v>0</v>
      </c>
    </row>
    <row r="139" spans="5:19">
      <c r="F139" t="s">
        <v>562</v>
      </c>
      <c r="I139">
        <v>1</v>
      </c>
      <c r="L139" t="str">
        <f t="shared" si="54"/>
        <v>PASS</v>
      </c>
      <c r="M139">
        <f t="shared" si="55"/>
        <v>56.506156480985567</v>
      </c>
      <c r="N139">
        <f t="shared" si="56"/>
        <v>71.202106480985563</v>
      </c>
      <c r="O139">
        <f t="shared" si="57"/>
        <v>490921.24201111036</v>
      </c>
      <c r="P139">
        <f t="shared" si="58"/>
        <v>0.68339214140782789</v>
      </c>
      <c r="Q139">
        <f t="shared" si="59"/>
        <v>0</v>
      </c>
      <c r="R139">
        <f t="shared" si="60"/>
        <v>0</v>
      </c>
      <c r="S139">
        <f t="shared" si="61"/>
        <v>5.3192509284932159E-4</v>
      </c>
    </row>
    <row r="140" spans="5:19">
      <c r="F140" t="s">
        <v>565</v>
      </c>
      <c r="L140" t="str">
        <f t="shared" si="54"/>
        <v>PASS</v>
      </c>
      <c r="M140">
        <f t="shared" si="55"/>
        <v>56.506156480985567</v>
      </c>
      <c r="N140">
        <f t="shared" si="56"/>
        <v>71.202106480985563</v>
      </c>
      <c r="O140">
        <f t="shared" si="57"/>
        <v>490921.24201111036</v>
      </c>
      <c r="P140">
        <f t="shared" si="58"/>
        <v>0.68339214140782789</v>
      </c>
      <c r="Q140">
        <f>IF(G140=1,$AB$32,0)</f>
        <v>0</v>
      </c>
      <c r="R140">
        <f>IF(H140=1,$AF$32,0)</f>
        <v>0</v>
      </c>
      <c r="S140">
        <f>IF(I140=1,$AJ$32,0)</f>
        <v>0</v>
      </c>
    </row>
    <row r="141" spans="5:19">
      <c r="F141" t="s">
        <v>566</v>
      </c>
      <c r="I141">
        <v>1</v>
      </c>
      <c r="L141" t="str">
        <f t="shared" si="54"/>
        <v>PASS</v>
      </c>
      <c r="M141">
        <f t="shared" si="55"/>
        <v>56.450735610878766</v>
      </c>
      <c r="N141">
        <f t="shared" si="56"/>
        <v>71.146685610878762</v>
      </c>
      <c r="O141">
        <f t="shared" si="57"/>
        <v>490539.1285634776</v>
      </c>
      <c r="P141">
        <f t="shared" si="58"/>
        <v>0.68286021631497862</v>
      </c>
      <c r="Q141">
        <f t="shared" ref="Q141:Q153" si="62">IF(G141=1,$AB$32,0)</f>
        <v>0</v>
      </c>
      <c r="R141">
        <f t="shared" ref="R141:R153" si="63">IF(H141=1,$AF$32,0)</f>
        <v>0</v>
      </c>
      <c r="S141">
        <f t="shared" ref="S141:S153" si="64">IF(I141=1,$AJ$32,0)</f>
        <v>5.3192509284932159E-4</v>
      </c>
    </row>
    <row r="142" spans="5:19">
      <c r="F142" t="s">
        <v>576</v>
      </c>
      <c r="L142" t="str">
        <f t="shared" si="54"/>
        <v>PASS</v>
      </c>
      <c r="M142">
        <f t="shared" si="55"/>
        <v>56.450735610878766</v>
      </c>
      <c r="N142">
        <f t="shared" si="56"/>
        <v>71.146685610878762</v>
      </c>
      <c r="O142">
        <f t="shared" si="57"/>
        <v>490539.1285634776</v>
      </c>
      <c r="P142">
        <f t="shared" si="58"/>
        <v>0.68286021631497862</v>
      </c>
      <c r="Q142">
        <f t="shared" si="62"/>
        <v>0</v>
      </c>
      <c r="R142">
        <f t="shared" si="63"/>
        <v>0</v>
      </c>
      <c r="S142">
        <f t="shared" si="64"/>
        <v>0</v>
      </c>
    </row>
    <row r="143" spans="5:19">
      <c r="F143" t="s">
        <v>563</v>
      </c>
      <c r="G143">
        <v>1</v>
      </c>
      <c r="L143" t="str">
        <f t="shared" si="54"/>
        <v>PASS</v>
      </c>
      <c r="M143">
        <f t="shared" si="55"/>
        <v>54.840891288729111</v>
      </c>
      <c r="N143">
        <f t="shared" si="56"/>
        <v>69.536841288729107</v>
      </c>
      <c r="O143">
        <f t="shared" si="57"/>
        <v>479439.64270366955</v>
      </c>
      <c r="P143">
        <f t="shared" si="58"/>
        <v>0.66740905885602209</v>
      </c>
      <c r="Q143">
        <f t="shared" si="62"/>
        <v>1.5451157458956482E-2</v>
      </c>
      <c r="R143">
        <f t="shared" si="63"/>
        <v>0</v>
      </c>
      <c r="S143">
        <f t="shared" si="64"/>
        <v>0</v>
      </c>
    </row>
    <row r="144" spans="5:19">
      <c r="F144" t="s">
        <v>574</v>
      </c>
      <c r="L144" t="str">
        <f t="shared" si="54"/>
        <v>PASS</v>
      </c>
      <c r="M144">
        <f t="shared" si="55"/>
        <v>54.840891288729111</v>
      </c>
      <c r="N144">
        <f t="shared" si="56"/>
        <v>69.536841288729107</v>
      </c>
      <c r="O144">
        <f t="shared" si="57"/>
        <v>479439.64270366955</v>
      </c>
      <c r="P144">
        <f t="shared" si="58"/>
        <v>0.66740905885602209</v>
      </c>
      <c r="Q144">
        <f t="shared" si="62"/>
        <v>0</v>
      </c>
      <c r="R144">
        <f t="shared" si="63"/>
        <v>0</v>
      </c>
      <c r="S144">
        <f t="shared" si="64"/>
        <v>0</v>
      </c>
    </row>
    <row r="145" spans="6:19">
      <c r="F145" t="s">
        <v>571</v>
      </c>
      <c r="G145">
        <v>1</v>
      </c>
      <c r="L145" t="str">
        <f t="shared" si="54"/>
        <v>PASS</v>
      </c>
      <c r="M145">
        <f t="shared" si="55"/>
        <v>53.231046966579441</v>
      </c>
      <c r="N145">
        <f t="shared" si="56"/>
        <v>67.926996966579438</v>
      </c>
      <c r="O145">
        <f t="shared" si="57"/>
        <v>468340.15684386145</v>
      </c>
      <c r="P145">
        <f t="shared" si="58"/>
        <v>0.65195790139706555</v>
      </c>
      <c r="Q145">
        <f t="shared" si="62"/>
        <v>1.5451157458956482E-2</v>
      </c>
      <c r="R145">
        <f t="shared" si="63"/>
        <v>0</v>
      </c>
      <c r="S145">
        <f t="shared" si="64"/>
        <v>0</v>
      </c>
    </row>
    <row r="146" spans="6:19">
      <c r="F146" t="s">
        <v>560</v>
      </c>
      <c r="L146" t="str">
        <f t="shared" si="54"/>
        <v>PASS</v>
      </c>
      <c r="M146">
        <f t="shared" si="55"/>
        <v>53.231046966579441</v>
      </c>
      <c r="N146">
        <f t="shared" si="56"/>
        <v>67.926996966579438</v>
      </c>
      <c r="O146">
        <f t="shared" si="57"/>
        <v>468340.15684386145</v>
      </c>
      <c r="P146">
        <f t="shared" si="58"/>
        <v>0.65195790139706555</v>
      </c>
      <c r="Q146">
        <f t="shared" si="62"/>
        <v>0</v>
      </c>
      <c r="R146">
        <f t="shared" si="63"/>
        <v>0</v>
      </c>
      <c r="S146">
        <f t="shared" si="64"/>
        <v>0</v>
      </c>
    </row>
    <row r="147" spans="6:19">
      <c r="F147" t="s">
        <v>563</v>
      </c>
      <c r="G147">
        <v>1</v>
      </c>
      <c r="L147" t="str">
        <f t="shared" si="54"/>
        <v>PASS</v>
      </c>
      <c r="M147">
        <f t="shared" si="55"/>
        <v>51.621202644429758</v>
      </c>
      <c r="N147">
        <f t="shared" si="56"/>
        <v>66.317152644429754</v>
      </c>
      <c r="O147">
        <f t="shared" si="57"/>
        <v>457240.67098405329</v>
      </c>
      <c r="P147">
        <f t="shared" si="58"/>
        <v>0.63650674393810902</v>
      </c>
      <c r="Q147">
        <f t="shared" si="62"/>
        <v>1.5451157458956482E-2</v>
      </c>
      <c r="R147">
        <f t="shared" si="63"/>
        <v>0</v>
      </c>
      <c r="S147">
        <f t="shared" si="64"/>
        <v>0</v>
      </c>
    </row>
    <row r="148" spans="6:19">
      <c r="F148" t="s">
        <v>561</v>
      </c>
      <c r="H148">
        <v>1</v>
      </c>
      <c r="L148" t="str">
        <f t="shared" si="54"/>
        <v>PASS</v>
      </c>
      <c r="M148">
        <f t="shared" si="55"/>
        <v>51.557864507164851</v>
      </c>
      <c r="N148">
        <f t="shared" si="56"/>
        <v>66.253814507164847</v>
      </c>
      <c r="O148">
        <f t="shared" si="57"/>
        <v>456803.96990104439</v>
      </c>
      <c r="P148">
        <f t="shared" si="58"/>
        <v>0.63589882954628119</v>
      </c>
      <c r="Q148">
        <f t="shared" si="62"/>
        <v>0</v>
      </c>
      <c r="R148">
        <f t="shared" si="63"/>
        <v>6.079143918277961E-4</v>
      </c>
      <c r="S148">
        <f t="shared" si="64"/>
        <v>0</v>
      </c>
    </row>
    <row r="149" spans="6:19">
      <c r="F149" t="s">
        <v>564</v>
      </c>
      <c r="H149">
        <v>1</v>
      </c>
      <c r="L149" t="str">
        <f t="shared" si="54"/>
        <v>PASS</v>
      </c>
      <c r="M149">
        <f t="shared" si="55"/>
        <v>51.494526369899944</v>
      </c>
      <c r="N149">
        <f t="shared" si="56"/>
        <v>66.19047636989994</v>
      </c>
      <c r="O149">
        <f t="shared" si="57"/>
        <v>456367.26881803561</v>
      </c>
      <c r="P149">
        <f t="shared" si="58"/>
        <v>0.63529091515445335</v>
      </c>
      <c r="Q149">
        <f t="shared" si="62"/>
        <v>0</v>
      </c>
      <c r="R149">
        <f t="shared" si="63"/>
        <v>6.079143918277961E-4</v>
      </c>
      <c r="S149">
        <f t="shared" si="64"/>
        <v>0</v>
      </c>
    </row>
    <row r="150" spans="6:19">
      <c r="F150" t="s">
        <v>571</v>
      </c>
      <c r="G150">
        <v>1</v>
      </c>
      <c r="L150" t="str">
        <f t="shared" si="54"/>
        <v>PASS</v>
      </c>
      <c r="M150">
        <f t="shared" si="55"/>
        <v>49.884682047750275</v>
      </c>
      <c r="N150">
        <f t="shared" si="56"/>
        <v>64.580632047750271</v>
      </c>
      <c r="O150">
        <f t="shared" si="57"/>
        <v>445267.78295822744</v>
      </c>
      <c r="P150">
        <f t="shared" si="58"/>
        <v>0.61983975769549682</v>
      </c>
      <c r="Q150">
        <f t="shared" si="62"/>
        <v>1.5451157458956482E-2</v>
      </c>
      <c r="R150">
        <f t="shared" si="63"/>
        <v>0</v>
      </c>
      <c r="S150">
        <f t="shared" si="64"/>
        <v>0</v>
      </c>
    </row>
    <row r="151" spans="6:19">
      <c r="F151" t="s">
        <v>562</v>
      </c>
      <c r="I151">
        <v>1</v>
      </c>
      <c r="L151" t="str">
        <f t="shared" si="54"/>
        <v>PASS</v>
      </c>
      <c r="M151">
        <f t="shared" si="55"/>
        <v>49.829261177643488</v>
      </c>
      <c r="N151">
        <f t="shared" si="56"/>
        <v>64.525211177643484</v>
      </c>
      <c r="O151">
        <f t="shared" si="57"/>
        <v>444885.6695105948</v>
      </c>
      <c r="P151">
        <f t="shared" si="58"/>
        <v>0.61930783260264755</v>
      </c>
      <c r="Q151">
        <f t="shared" si="62"/>
        <v>0</v>
      </c>
      <c r="R151">
        <f t="shared" si="63"/>
        <v>0</v>
      </c>
      <c r="S151">
        <f t="shared" si="64"/>
        <v>5.3192509284932159E-4</v>
      </c>
    </row>
    <row r="152" spans="6:19">
      <c r="F152" t="s">
        <v>565</v>
      </c>
      <c r="L152" t="str">
        <f t="shared" si="54"/>
        <v>PASS</v>
      </c>
      <c r="M152">
        <f t="shared" si="55"/>
        <v>49.829261177643488</v>
      </c>
      <c r="N152">
        <f t="shared" si="56"/>
        <v>64.525211177643484</v>
      </c>
      <c r="O152">
        <f t="shared" si="57"/>
        <v>444885.6695105948</v>
      </c>
      <c r="P152">
        <f t="shared" si="58"/>
        <v>0.61930783260264755</v>
      </c>
      <c r="Q152">
        <f t="shared" si="62"/>
        <v>0</v>
      </c>
      <c r="R152">
        <f t="shared" si="63"/>
        <v>0</v>
      </c>
      <c r="S152">
        <f t="shared" si="64"/>
        <v>0</v>
      </c>
    </row>
    <row r="153" spans="6:19">
      <c r="F153" t="s">
        <v>566</v>
      </c>
      <c r="I153">
        <v>1</v>
      </c>
      <c r="L153" t="str">
        <f t="shared" si="54"/>
        <v>PASS</v>
      </c>
      <c r="M153">
        <f t="shared" si="55"/>
        <v>49.773840307536702</v>
      </c>
      <c r="N153">
        <f t="shared" si="56"/>
        <v>64.469790307536698</v>
      </c>
      <c r="O153">
        <f t="shared" si="57"/>
        <v>444503.5560629621</v>
      </c>
      <c r="P153">
        <f t="shared" si="58"/>
        <v>0.61877590750979827</v>
      </c>
      <c r="Q153">
        <f t="shared" si="62"/>
        <v>0</v>
      </c>
      <c r="R153">
        <f t="shared" si="63"/>
        <v>0</v>
      </c>
      <c r="S153">
        <f t="shared" si="64"/>
        <v>5.3192509284932159E-4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BimbaData!$B$6:$B$50</xm:f>
          </x14:formula1>
          <xm:sqref>C18 C23</xm:sqref>
        </x14:dataValidation>
        <x14:dataValidation type="list" allowBlank="1" showInputMessage="1" showErrorMessage="1">
          <x14:formula1>
            <xm:f>AirTankData!$B$7:$B$11</xm:f>
          </x14:formula1>
          <xm:sqref>C27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303"/>
  <sheetViews>
    <sheetView topLeftCell="B1" workbookViewId="0">
      <selection activeCell="T10" sqref="T10:U15"/>
    </sheetView>
  </sheetViews>
  <sheetFormatPr defaultRowHeight="14.4"/>
  <cols>
    <col min="1" max="1" width="20.109375" customWidth="1"/>
    <col min="3" max="3" width="9.88671875" bestFit="1" customWidth="1"/>
    <col min="8" max="8" width="7.5546875" bestFit="1" customWidth="1"/>
    <col min="9" max="9" width="11.21875" bestFit="1" customWidth="1"/>
  </cols>
  <sheetData>
    <row r="3" spans="5:22">
      <c r="E3" s="45" t="s">
        <v>662</v>
      </c>
    </row>
    <row r="4" spans="5:22">
      <c r="G4" s="45" t="s">
        <v>663</v>
      </c>
      <c r="N4" s="45" t="s">
        <v>647</v>
      </c>
    </row>
    <row r="5" spans="5:22">
      <c r="H5" s="45" t="s">
        <v>664</v>
      </c>
      <c r="O5" s="45" t="s">
        <v>648</v>
      </c>
    </row>
    <row r="6" spans="5:22">
      <c r="I6" s="45" t="s">
        <v>638</v>
      </c>
      <c r="P6" s="45" t="s">
        <v>655</v>
      </c>
    </row>
    <row r="7" spans="5:22">
      <c r="J7" s="45" t="s">
        <v>644</v>
      </c>
      <c r="Q7" s="45" t="s">
        <v>654</v>
      </c>
    </row>
    <row r="9" spans="5:22">
      <c r="L9" s="45" t="s">
        <v>653</v>
      </c>
    </row>
    <row r="10" spans="5:22">
      <c r="M10" s="45" t="s">
        <v>651</v>
      </c>
      <c r="T10" s="45" t="s">
        <v>880</v>
      </c>
    </row>
    <row r="11" spans="5:22">
      <c r="U11" t="s">
        <v>879</v>
      </c>
    </row>
    <row r="12" spans="5:22">
      <c r="V12" s="45" t="s">
        <v>661</v>
      </c>
    </row>
    <row r="13" spans="5:22">
      <c r="K13">
        <v>10000</v>
      </c>
    </row>
    <row r="14" spans="5:22">
      <c r="K14">
        <v>500</v>
      </c>
    </row>
    <row r="15" spans="5:22">
      <c r="G15" s="45" t="s">
        <v>626</v>
      </c>
      <c r="H15" s="45" t="s">
        <v>627</v>
      </c>
      <c r="I15" s="45" t="s">
        <v>628</v>
      </c>
      <c r="J15" s="45" t="s">
        <v>629</v>
      </c>
      <c r="K15" s="45" t="s">
        <v>640</v>
      </c>
      <c r="L15" s="45" t="s">
        <v>641</v>
      </c>
      <c r="M15" s="45" t="s">
        <v>642</v>
      </c>
      <c r="N15" s="45" t="s">
        <v>630</v>
      </c>
      <c r="O15" s="45" t="s">
        <v>631</v>
      </c>
      <c r="P15" t="s">
        <v>643</v>
      </c>
      <c r="Q15" s="45" t="s">
        <v>632</v>
      </c>
      <c r="T15" s="45" t="s">
        <v>645</v>
      </c>
      <c r="U15" t="s">
        <v>878</v>
      </c>
      <c r="V15" s="45" t="s">
        <v>656</v>
      </c>
    </row>
    <row r="17" spans="1:23">
      <c r="E17" t="s">
        <v>138</v>
      </c>
      <c r="F17" t="s">
        <v>23</v>
      </c>
      <c r="H17" t="s">
        <v>445</v>
      </c>
      <c r="I17" t="s">
        <v>446</v>
      </c>
      <c r="J17" t="s">
        <v>368</v>
      </c>
      <c r="N17" t="s">
        <v>449</v>
      </c>
      <c r="T17" t="s">
        <v>143</v>
      </c>
      <c r="V17" t="s">
        <v>429</v>
      </c>
    </row>
    <row r="18" spans="1:23">
      <c r="J18" t="s">
        <v>447</v>
      </c>
      <c r="K18" t="s">
        <v>504</v>
      </c>
      <c r="L18" t="s">
        <v>448</v>
      </c>
      <c r="M18" t="s">
        <v>449</v>
      </c>
      <c r="N18" t="s">
        <v>450</v>
      </c>
      <c r="O18" t="s">
        <v>451</v>
      </c>
      <c r="P18" t="s">
        <v>357</v>
      </c>
      <c r="Q18" t="s">
        <v>23</v>
      </c>
    </row>
    <row r="19" spans="1:23">
      <c r="A19" t="s">
        <v>665</v>
      </c>
      <c r="B19">
        <f>MAX(W21:W303)</f>
        <v>0.11100000000000008</v>
      </c>
      <c r="C19" t="s">
        <v>151</v>
      </c>
      <c r="F19" t="s">
        <v>37</v>
      </c>
      <c r="G19" t="s">
        <v>152</v>
      </c>
      <c r="H19" t="s">
        <v>154</v>
      </c>
      <c r="I19" t="s">
        <v>155</v>
      </c>
      <c r="T19" t="s">
        <v>157</v>
      </c>
      <c r="U19" t="s">
        <v>135</v>
      </c>
      <c r="V19" t="s">
        <v>430</v>
      </c>
    </row>
    <row r="20" spans="1:23">
      <c r="Q20" t="s">
        <v>152</v>
      </c>
      <c r="R20" t="s">
        <v>153</v>
      </c>
    </row>
    <row r="21" spans="1:23">
      <c r="A21" t="s">
        <v>614</v>
      </c>
      <c r="B21">
        <v>1E-3</v>
      </c>
      <c r="C21" t="s">
        <v>151</v>
      </c>
      <c r="D21" t="s">
        <v>637</v>
      </c>
      <c r="E21">
        <v>0</v>
      </c>
      <c r="F21">
        <f>G21*180/PI()</f>
        <v>85</v>
      </c>
      <c r="G21">
        <f>B24</f>
        <v>1.4835298641951802</v>
      </c>
      <c r="H21">
        <v>0</v>
      </c>
      <c r="I21">
        <f t="shared" ref="I21:I84" si="0">J21/$B$32</f>
        <v>-4.9341447493570856</v>
      </c>
      <c r="J21">
        <f>K21+L21+M21</f>
        <v>-0.3339219368038876</v>
      </c>
      <c r="K21">
        <f t="shared" ref="K21:K84" si="1">IF(G21&gt;$B$27,-(MIN(($K$13*(G21-$B$27)),$K$14)),0)</f>
        <v>0</v>
      </c>
      <c r="L21">
        <f t="shared" ref="L21:L84" si="2">-$B$54*$B$30*$B$31*COS(G21)</f>
        <v>-0.3339219368038876</v>
      </c>
      <c r="M21">
        <f t="shared" ref="M21:M84" si="3">$B$35*T21*SIN(Q21-G21)</f>
        <v>0</v>
      </c>
      <c r="N21">
        <f t="shared" ref="N21:N84" si="4">$B$39+$B$35*COS(G21)</f>
        <v>0.14691027038948623</v>
      </c>
      <c r="O21">
        <f t="shared" ref="O21:O84" si="5">$B$41+$B$35*SIN(G21)</f>
        <v>0.51319014397836404</v>
      </c>
      <c r="P21">
        <f t="shared" ref="P21:P84" si="6">SQRT((N21-$B$45)^2+(O21-$B$47)^2)</f>
        <v>0.32539835181304561</v>
      </c>
      <c r="Q21">
        <f t="shared" ref="Q21:Q84" si="7">ATAN2((N21-$B$45),(O21-$B$47))</f>
        <v>2.2670347980161671</v>
      </c>
      <c r="R21">
        <f>Q21*180/PI()</f>
        <v>129.89152593561943</v>
      </c>
      <c r="S21">
        <f>R21-F21</f>
        <v>44.891525935619427</v>
      </c>
      <c r="T21">
        <f xml:space="preserve"> 4.4482216*U21</f>
        <v>0</v>
      </c>
      <c r="U21">
        <f t="shared" ref="U21:U84" si="8">$B$50*V21*$B$49</f>
        <v>0</v>
      </c>
      <c r="V21">
        <v>0</v>
      </c>
      <c r="W21">
        <f>IF(F21&gt;$B$26,IF(W20&gt;0,E21,0),0)</f>
        <v>0</v>
      </c>
    </row>
    <row r="22" spans="1:23">
      <c r="E22">
        <f t="shared" ref="E22:E85" si="9">E21+$B$21</f>
        <v>1E-3</v>
      </c>
      <c r="F22">
        <f>G22*180/PI()</f>
        <v>85</v>
      </c>
      <c r="G22">
        <f t="shared" ref="G22:G85" si="10">G21+$B$21*H21</f>
        <v>1.4835298641951802</v>
      </c>
      <c r="H22">
        <f t="shared" ref="H22:H85" si="11">H21+$B$21*I21</f>
        <v>-4.9341447493570856E-3</v>
      </c>
      <c r="I22">
        <f t="shared" si="0"/>
        <v>2.5877724097154293</v>
      </c>
      <c r="J22">
        <f>K22+L22+M22</f>
        <v>0.17512943356038202</v>
      </c>
      <c r="K22">
        <f t="shared" si="1"/>
        <v>0</v>
      </c>
      <c r="L22">
        <f t="shared" si="2"/>
        <v>-0.3339219368038876</v>
      </c>
      <c r="M22">
        <f t="shared" si="3"/>
        <v>0.50905137036426962</v>
      </c>
      <c r="N22">
        <f t="shared" si="4"/>
        <v>0.14691027038948623</v>
      </c>
      <c r="O22">
        <f t="shared" si="5"/>
        <v>0.51319014397836404</v>
      </c>
      <c r="P22">
        <f t="shared" si="6"/>
        <v>0.32539835181304561</v>
      </c>
      <c r="Q22">
        <f t="shared" si="7"/>
        <v>2.2670347980161671</v>
      </c>
      <c r="R22">
        <f>Q22*180/PI()</f>
        <v>129.89152593561943</v>
      </c>
      <c r="S22">
        <f t="shared" ref="S22:S85" si="12">R22-F22</f>
        <v>44.891525935619427</v>
      </c>
      <c r="T22">
        <f xml:space="preserve"> 4.4482216*U22</f>
        <v>2.366385109411369</v>
      </c>
      <c r="U22">
        <f>$B$50*V22*$B$49</f>
        <v>0.53198453723874028</v>
      </c>
      <c r="V22">
        <f t="shared" ref="V22:V85" si="13">$B$52*($B$51)+(1-$B$52)*V21</f>
        <v>0.6</v>
      </c>
      <c r="W22">
        <f>E22</f>
        <v>1E-3</v>
      </c>
    </row>
    <row r="23" spans="1:23">
      <c r="A23" t="s">
        <v>162</v>
      </c>
      <c r="B23">
        <f>90-DetailedParameters!L22</f>
        <v>85</v>
      </c>
      <c r="C23" t="s">
        <v>153</v>
      </c>
      <c r="E23">
        <f t="shared" si="9"/>
        <v>2E-3</v>
      </c>
      <c r="F23">
        <f t="shared" ref="F23:F86" si="14">G23*180/PI()</f>
        <v>84.999717294330353</v>
      </c>
      <c r="G23">
        <f t="shared" si="10"/>
        <v>1.4835249300504307</v>
      </c>
      <c r="H23">
        <f t="shared" si="11"/>
        <v>-2.3463723396416562E-3</v>
      </c>
      <c r="I23">
        <f t="shared" si="0"/>
        <v>9.958997766671045</v>
      </c>
      <c r="J23">
        <f t="shared" ref="J23:J85" si="15">K23+L23+M23</f>
        <v>0.6739826234943147</v>
      </c>
      <c r="K23">
        <f t="shared" si="1"/>
        <v>0</v>
      </c>
      <c r="L23">
        <f t="shared" si="2"/>
        <v>-0.3339407691731246</v>
      </c>
      <c r="M23">
        <f t="shared" si="3"/>
        <v>1.0079233926674394</v>
      </c>
      <c r="N23">
        <f t="shared" si="4"/>
        <v>0.14691176859358498</v>
      </c>
      <c r="O23">
        <f t="shared" si="5"/>
        <v>0.51319001289876531</v>
      </c>
      <c r="P23">
        <f t="shared" si="6"/>
        <v>0.32539729039019066</v>
      </c>
      <c r="Q23">
        <f t="shared" si="7"/>
        <v>2.267031523723348</v>
      </c>
      <c r="R23">
        <f t="shared" ref="R23:R86" si="16">Q23*180/PI()</f>
        <v>129.89133833246001</v>
      </c>
      <c r="S23">
        <f t="shared" si="12"/>
        <v>44.891621038129657</v>
      </c>
      <c r="T23">
        <f t="shared" ref="T23:T85" si="17" xml:space="preserve"> 4.4482216*U23</f>
        <v>4.6854425166345104</v>
      </c>
      <c r="U23">
        <f t="shared" si="8"/>
        <v>1.0533293837327058</v>
      </c>
      <c r="V23">
        <f t="shared" si="13"/>
        <v>1.1879999999999999</v>
      </c>
      <c r="W23">
        <f t="shared" ref="W23:W86" si="18">IF(F23&lt;$B$26,IF(W22&gt;0,E23,0),0)</f>
        <v>2E-3</v>
      </c>
    </row>
    <row r="24" spans="1:23">
      <c r="B24">
        <f>B23*PI()/180</f>
        <v>1.4835298641951802</v>
      </c>
      <c r="C24" t="s">
        <v>152</v>
      </c>
      <c r="E24">
        <f t="shared" si="9"/>
        <v>3.0000000000000001E-3</v>
      </c>
      <c r="F24">
        <f t="shared" si="14"/>
        <v>84.999582857098133</v>
      </c>
      <c r="G24">
        <f t="shared" si="10"/>
        <v>1.4835225836780912</v>
      </c>
      <c r="H24">
        <f t="shared" si="11"/>
        <v>7.6126254270293889E-3</v>
      </c>
      <c r="I24">
        <f t="shared" si="0"/>
        <v>17.182944236981086</v>
      </c>
      <c r="J24">
        <f t="shared" si="15"/>
        <v>1.1628686046053975</v>
      </c>
      <c r="K24">
        <f t="shared" si="1"/>
        <v>0</v>
      </c>
      <c r="L24">
        <f t="shared" si="2"/>
        <v>-0.33394972467370998</v>
      </c>
      <c r="M24">
        <f t="shared" si="3"/>
        <v>1.4968183292791075</v>
      </c>
      <c r="N24">
        <f t="shared" si="4"/>
        <v>0.14691248104603929</v>
      </c>
      <c r="O24">
        <f t="shared" si="5"/>
        <v>0.51318995056286776</v>
      </c>
      <c r="P24">
        <f t="shared" si="6"/>
        <v>0.32539678564288077</v>
      </c>
      <c r="Q24">
        <f t="shared" si="7"/>
        <v>2.2670299666714966</v>
      </c>
      <c r="R24">
        <f t="shared" si="16"/>
        <v>129.89124911996043</v>
      </c>
      <c r="S24">
        <f t="shared" si="12"/>
        <v>44.891666262862302</v>
      </c>
      <c r="T24">
        <f t="shared" si="17"/>
        <v>6.9581187757131904</v>
      </c>
      <c r="U24">
        <f t="shared" si="8"/>
        <v>1.5642473332967921</v>
      </c>
      <c r="V24">
        <f t="shared" si="13"/>
        <v>1.76424</v>
      </c>
      <c r="W24">
        <f t="shared" si="18"/>
        <v>3.0000000000000001E-3</v>
      </c>
    </row>
    <row r="25" spans="1:23">
      <c r="E25">
        <f t="shared" si="9"/>
        <v>4.0000000000000001E-3</v>
      </c>
      <c r="F25">
        <f t="shared" si="14"/>
        <v>85.000019028406101</v>
      </c>
      <c r="G25">
        <f t="shared" si="10"/>
        <v>1.4835301963035181</v>
      </c>
      <c r="H25">
        <f t="shared" si="11"/>
        <v>2.4795569664010475E-2</v>
      </c>
      <c r="I25">
        <f t="shared" si="0"/>
        <v>24.26288417573446</v>
      </c>
      <c r="J25">
        <f t="shared" si="15"/>
        <v>1.6420088359720939</v>
      </c>
      <c r="K25">
        <f t="shared" si="1"/>
        <v>0</v>
      </c>
      <c r="L25">
        <f t="shared" si="2"/>
        <v>-0.33392066923096353</v>
      </c>
      <c r="M25">
        <f t="shared" si="3"/>
        <v>1.9759295052030574</v>
      </c>
      <c r="N25">
        <f t="shared" si="4"/>
        <v>0.14691016954806121</v>
      </c>
      <c r="O25">
        <f t="shared" si="5"/>
        <v>0.51319015280082869</v>
      </c>
      <c r="P25">
        <f t="shared" si="6"/>
        <v>0.32539842325543022</v>
      </c>
      <c r="Q25">
        <f t="shared" si="7"/>
        <v>2.2670350184026917</v>
      </c>
      <c r="R25">
        <f t="shared" si="16"/>
        <v>129.89153856283716</v>
      </c>
      <c r="S25">
        <f t="shared" si="12"/>
        <v>44.891519534431055</v>
      </c>
      <c r="T25">
        <f t="shared" si="17"/>
        <v>9.1853415096102946</v>
      </c>
      <c r="U25">
        <f t="shared" si="8"/>
        <v>2.0649469238695963</v>
      </c>
      <c r="V25">
        <f t="shared" si="13"/>
        <v>2.3289551999999998</v>
      </c>
      <c r="W25">
        <f t="shared" si="18"/>
        <v>4.0000000000000001E-3</v>
      </c>
    </row>
    <row r="26" spans="1:23">
      <c r="A26" t="s">
        <v>164</v>
      </c>
      <c r="B26">
        <f>90-DetailedParameters!L19</f>
        <v>142</v>
      </c>
      <c r="C26" t="s">
        <v>153</v>
      </c>
      <c r="E26">
        <f t="shared" si="9"/>
        <v>5.0000000000000001E-3</v>
      </c>
      <c r="F26">
        <f t="shared" si="14"/>
        <v>85.001439709898463</v>
      </c>
      <c r="G26">
        <f t="shared" si="10"/>
        <v>1.4835549918731821</v>
      </c>
      <c r="H26">
        <f t="shared" si="11"/>
        <v>4.9058453839744935E-2</v>
      </c>
      <c r="I26">
        <f t="shared" si="0"/>
        <v>31.201956138890392</v>
      </c>
      <c r="J26">
        <f t="shared" si="15"/>
        <v>2.1116157217166802</v>
      </c>
      <c r="K26">
        <f t="shared" si="1"/>
        <v>0</v>
      </c>
      <c r="L26">
        <f t="shared" si="2"/>
        <v>-0.33382603075400957</v>
      </c>
      <c r="M26">
        <f t="shared" si="3"/>
        <v>2.44544175247069</v>
      </c>
      <c r="N26">
        <f t="shared" si="4"/>
        <v>0.14690264060933411</v>
      </c>
      <c r="O26">
        <f t="shared" si="5"/>
        <v>0.51319081140103961</v>
      </c>
      <c r="P26">
        <f t="shared" si="6"/>
        <v>0.32540375719892395</v>
      </c>
      <c r="Q26">
        <f t="shared" si="7"/>
        <v>2.267051472632887</v>
      </c>
      <c r="R26">
        <f t="shared" si="16"/>
        <v>129.89248132078248</v>
      </c>
      <c r="S26">
        <f t="shared" si="12"/>
        <v>44.891041610884017</v>
      </c>
      <c r="T26">
        <f t="shared" si="17"/>
        <v>11.368019788829459</v>
      </c>
      <c r="U26">
        <f t="shared" si="8"/>
        <v>2.5556325226309449</v>
      </c>
      <c r="V26">
        <f t="shared" si="13"/>
        <v>2.8823760959999998</v>
      </c>
      <c r="W26">
        <f t="shared" si="18"/>
        <v>5.0000000000000001E-3</v>
      </c>
    </row>
    <row r="27" spans="1:23">
      <c r="B27">
        <f>B26*PI()/180</f>
        <v>2.4783675378319479</v>
      </c>
      <c r="C27" t="s">
        <v>152</v>
      </c>
      <c r="E27">
        <f t="shared" si="9"/>
        <v>6.0000000000000001E-3</v>
      </c>
      <c r="F27">
        <f t="shared" si="14"/>
        <v>85.004250552252927</v>
      </c>
      <c r="G27">
        <f t="shared" si="10"/>
        <v>1.4836040503270218</v>
      </c>
      <c r="H27">
        <f t="shared" si="11"/>
        <v>8.026040997863533E-2</v>
      </c>
      <c r="I27">
        <f t="shared" si="0"/>
        <v>38.003171305413318</v>
      </c>
      <c r="J27">
        <f t="shared" si="15"/>
        <v>2.5718930456280287</v>
      </c>
      <c r="K27">
        <f t="shared" si="1"/>
        <v>0</v>
      </c>
      <c r="L27">
        <f t="shared" si="2"/>
        <v>-0.33363878632244992</v>
      </c>
      <c r="M27">
        <f t="shared" si="3"/>
        <v>2.9055318319504786</v>
      </c>
      <c r="N27">
        <f t="shared" si="4"/>
        <v>0.14688774442865177</v>
      </c>
      <c r="O27">
        <f t="shared" si="5"/>
        <v>0.51319211390262232</v>
      </c>
      <c r="P27">
        <f t="shared" si="6"/>
        <v>0.32541431036471763</v>
      </c>
      <c r="Q27">
        <f t="shared" si="7"/>
        <v>2.2670840272137216</v>
      </c>
      <c r="R27">
        <f t="shared" si="16"/>
        <v>129.89434656086812</v>
      </c>
      <c r="S27">
        <f t="shared" si="12"/>
        <v>44.890096008615188</v>
      </c>
      <c r="T27">
        <f t="shared" si="17"/>
        <v>13.507044502464238</v>
      </c>
      <c r="U27">
        <f t="shared" si="8"/>
        <v>3.0365044094170663</v>
      </c>
      <c r="V27">
        <f t="shared" si="13"/>
        <v>3.42472857408</v>
      </c>
      <c r="W27">
        <f t="shared" si="18"/>
        <v>6.0000000000000001E-3</v>
      </c>
    </row>
    <row r="28" spans="1:23">
      <c r="E28">
        <f t="shared" si="9"/>
        <v>7.0000000000000001E-3</v>
      </c>
      <c r="F28">
        <f t="shared" si="14"/>
        <v>85.008849135006685</v>
      </c>
      <c r="G28">
        <f t="shared" si="10"/>
        <v>1.4836843107370004</v>
      </c>
      <c r="H28">
        <f t="shared" si="11"/>
        <v>0.11826358128404865</v>
      </c>
      <c r="I28">
        <f t="shared" si="0"/>
        <v>44.669419569528749</v>
      </c>
      <c r="J28">
        <f t="shared" si="15"/>
        <v>3.0230363834595799</v>
      </c>
      <c r="K28">
        <f t="shared" si="1"/>
        <v>0</v>
      </c>
      <c r="L28">
        <f t="shared" si="2"/>
        <v>-0.33333244972602161</v>
      </c>
      <c r="M28">
        <f t="shared" si="3"/>
        <v>3.3563688331856016</v>
      </c>
      <c r="N28">
        <f t="shared" si="4"/>
        <v>0.14686337390263937</v>
      </c>
      <c r="O28">
        <f t="shared" si="5"/>
        <v>0.51319424324012697</v>
      </c>
      <c r="P28">
        <f t="shared" si="6"/>
        <v>0.32543157513463106</v>
      </c>
      <c r="Q28">
        <f t="shared" si="7"/>
        <v>2.267137285902908</v>
      </c>
      <c r="R28">
        <f t="shared" si="16"/>
        <v>129.89739805898091</v>
      </c>
      <c r="S28">
        <f t="shared" si="12"/>
        <v>44.888548923974227</v>
      </c>
      <c r="T28">
        <f t="shared" si="17"/>
        <v>15.603288721826324</v>
      </c>
      <c r="U28">
        <f t="shared" si="8"/>
        <v>3.5077588584674655</v>
      </c>
      <c r="V28">
        <f t="shared" si="13"/>
        <v>3.9562340025984</v>
      </c>
      <c r="W28">
        <f t="shared" si="18"/>
        <v>7.0000000000000001E-3</v>
      </c>
    </row>
    <row r="29" spans="1:23">
      <c r="A29" t="s">
        <v>58</v>
      </c>
      <c r="E29">
        <f t="shared" si="9"/>
        <v>8.0000000000000002E-3</v>
      </c>
      <c r="F29">
        <f t="shared" si="14"/>
        <v>85.015625139084364</v>
      </c>
      <c r="G29">
        <f t="shared" si="10"/>
        <v>1.4838025743182843</v>
      </c>
      <c r="H29">
        <f t="shared" si="11"/>
        <v>0.1629330008535774</v>
      </c>
      <c r="I29">
        <f t="shared" si="0"/>
        <v>51.203475312679672</v>
      </c>
      <c r="J29">
        <f t="shared" si="15"/>
        <v>3.46523349355081</v>
      </c>
      <c r="K29">
        <f t="shared" si="1"/>
        <v>0</v>
      </c>
      <c r="L29">
        <f t="shared" si="2"/>
        <v>-0.33288105934567902</v>
      </c>
      <c r="M29">
        <f t="shared" si="3"/>
        <v>3.798114552896489</v>
      </c>
      <c r="N29">
        <f t="shared" si="4"/>
        <v>0.14682746366163602</v>
      </c>
      <c r="O29">
        <f t="shared" si="5"/>
        <v>0.51319737725090864</v>
      </c>
      <c r="P29">
        <f t="shared" si="6"/>
        <v>0.32545701389165599</v>
      </c>
      <c r="Q29">
        <f t="shared" si="7"/>
        <v>2.2672157599550338</v>
      </c>
      <c r="R29">
        <f t="shared" si="16"/>
        <v>129.90189429096898</v>
      </c>
      <c r="S29">
        <f t="shared" si="12"/>
        <v>44.886269151884619</v>
      </c>
      <c r="T29">
        <f t="shared" si="17"/>
        <v>17.657608056801166</v>
      </c>
      <c r="U29">
        <f t="shared" si="8"/>
        <v>3.9695882185368565</v>
      </c>
      <c r="V29">
        <f t="shared" si="13"/>
        <v>4.4771093225464318</v>
      </c>
      <c r="W29">
        <f t="shared" si="18"/>
        <v>8.0000000000000002E-3</v>
      </c>
    </row>
    <row r="30" spans="1:23">
      <c r="A30" t="s">
        <v>469</v>
      </c>
      <c r="B30">
        <f>CAInertiaCalcs!G36</f>
        <v>1.90757056645</v>
      </c>
      <c r="C30" t="s">
        <v>129</v>
      </c>
      <c r="D30" s="45" t="s">
        <v>652</v>
      </c>
      <c r="E30">
        <f t="shared" si="9"/>
        <v>9.0000000000000011E-3</v>
      </c>
      <c r="F30">
        <f t="shared" si="14"/>
        <v>85.02496051237668</v>
      </c>
      <c r="G30">
        <f t="shared" si="10"/>
        <v>1.483965507319138</v>
      </c>
      <c r="H30">
        <f t="shared" si="11"/>
        <v>0.21413647616625708</v>
      </c>
      <c r="I30">
        <f t="shared" si="0"/>
        <v>57.608002865024403</v>
      </c>
      <c r="J30">
        <f t="shared" si="15"/>
        <v>3.8986646864381842</v>
      </c>
      <c r="K30">
        <f t="shared" si="1"/>
        <v>0</v>
      </c>
      <c r="L30">
        <f t="shared" si="2"/>
        <v>-0.33225916636634728</v>
      </c>
      <c r="M30">
        <f t="shared" si="3"/>
        <v>4.2309238528045316</v>
      </c>
      <c r="N30">
        <f t="shared" si="4"/>
        <v>0.14677798913196358</v>
      </c>
      <c r="O30">
        <f t="shared" si="5"/>
        <v>0.51320168805508914</v>
      </c>
      <c r="P30">
        <f t="shared" si="6"/>
        <v>0.32549205947477217</v>
      </c>
      <c r="Q30">
        <f t="shared" si="7"/>
        <v>2.2673238695441209</v>
      </c>
      <c r="R30">
        <f t="shared" si="16"/>
        <v>129.90808851414857</v>
      </c>
      <c r="S30">
        <f t="shared" si="12"/>
        <v>44.883128001771894</v>
      </c>
      <c r="T30">
        <f t="shared" si="17"/>
        <v>19.670841005076507</v>
      </c>
      <c r="U30">
        <f t="shared" si="8"/>
        <v>4.4221809914048587</v>
      </c>
      <c r="V30">
        <f t="shared" si="13"/>
        <v>4.9875671360955023</v>
      </c>
      <c r="W30">
        <f t="shared" si="18"/>
        <v>9.0000000000000011E-3</v>
      </c>
    </row>
    <row r="31" spans="1:23">
      <c r="A31" t="s">
        <v>40</v>
      </c>
      <c r="B31">
        <f>CAInertiaCalcs!J36</f>
        <v>0.20494732488597575</v>
      </c>
      <c r="C31" t="s">
        <v>158</v>
      </c>
      <c r="D31" s="45" t="s">
        <v>636</v>
      </c>
      <c r="E31">
        <f t="shared" si="9"/>
        <v>1.0000000000000002E-2</v>
      </c>
      <c r="F31">
        <f t="shared" si="14"/>
        <v>85.037229628700814</v>
      </c>
      <c r="G31">
        <f t="shared" si="10"/>
        <v>1.4841796437953043</v>
      </c>
      <c r="H31">
        <f t="shared" si="11"/>
        <v>0.27174447903128152</v>
      </c>
      <c r="I31">
        <f t="shared" si="0"/>
        <v>63.885561666512707</v>
      </c>
      <c r="J31">
        <f t="shared" si="15"/>
        <v>4.3235031741348413</v>
      </c>
      <c r="K31">
        <f t="shared" si="1"/>
        <v>0</v>
      </c>
      <c r="L31">
        <f t="shared" si="2"/>
        <v>-0.3314418233136372</v>
      </c>
      <c r="M31">
        <f t="shared" si="3"/>
        <v>4.6549449974484789</v>
      </c>
      <c r="N31">
        <f t="shared" si="4"/>
        <v>0.14671296562396821</v>
      </c>
      <c r="O31">
        <f t="shared" si="5"/>
        <v>0.51320734131747825</v>
      </c>
      <c r="P31">
        <f t="shared" si="6"/>
        <v>0.32553811558124984</v>
      </c>
      <c r="Q31">
        <f t="shared" si="7"/>
        <v>2.2674659450289161</v>
      </c>
      <c r="R31">
        <f t="shared" si="16"/>
        <v>129.91622883979963</v>
      </c>
      <c r="S31">
        <f t="shared" si="12"/>
        <v>44.878999211098815</v>
      </c>
      <c r="T31">
        <f t="shared" si="17"/>
        <v>21.643809294386347</v>
      </c>
      <c r="U31">
        <f t="shared" si="8"/>
        <v>4.8657219088155017</v>
      </c>
      <c r="V31">
        <f t="shared" si="13"/>
        <v>5.487815793373592</v>
      </c>
      <c r="W31">
        <f t="shared" si="18"/>
        <v>1.0000000000000002E-2</v>
      </c>
    </row>
    <row r="32" spans="1:23">
      <c r="A32" t="s">
        <v>615</v>
      </c>
      <c r="B32">
        <f>CAInertiaCalcs!M36</f>
        <v>6.7675748030577604E-2</v>
      </c>
      <c r="C32" t="s">
        <v>128</v>
      </c>
      <c r="D32" s="45" t="s">
        <v>639</v>
      </c>
      <c r="E32">
        <f t="shared" si="9"/>
        <v>1.1000000000000003E-2</v>
      </c>
      <c r="F32">
        <f t="shared" si="14"/>
        <v>85.052799440455289</v>
      </c>
      <c r="G32">
        <f t="shared" si="10"/>
        <v>1.4844513882743355</v>
      </c>
      <c r="H32">
        <f t="shared" si="11"/>
        <v>0.33563004069779423</v>
      </c>
      <c r="I32">
        <f t="shared" si="0"/>
        <v>70.038611137712849</v>
      </c>
      <c r="J32">
        <f t="shared" si="15"/>
        <v>4.7399153997674608</v>
      </c>
      <c r="K32">
        <f t="shared" si="1"/>
        <v>0</v>
      </c>
      <c r="L32">
        <f t="shared" si="2"/>
        <v>-0.33040457290904868</v>
      </c>
      <c r="M32">
        <f t="shared" si="3"/>
        <v>5.0703199726765096</v>
      </c>
      <c r="N32">
        <f t="shared" si="4"/>
        <v>0.14663044744539883</v>
      </c>
      <c r="O32">
        <f t="shared" si="5"/>
        <v>0.51321449540032527</v>
      </c>
      <c r="P32">
        <f t="shared" si="6"/>
        <v>0.32559655711960361</v>
      </c>
      <c r="Q32">
        <f t="shared" si="7"/>
        <v>2.2676462280715315</v>
      </c>
      <c r="R32">
        <f t="shared" si="16"/>
        <v>129.92655829725925</v>
      </c>
      <c r="S32">
        <f t="shared" si="12"/>
        <v>44.87375885680396</v>
      </c>
      <c r="T32">
        <f t="shared" si="17"/>
        <v>23.577318217909987</v>
      </c>
      <c r="U32">
        <f t="shared" si="8"/>
        <v>5.3003920078779316</v>
      </c>
      <c r="V32">
        <f t="shared" si="13"/>
        <v>5.97805947750612</v>
      </c>
      <c r="W32">
        <f t="shared" si="18"/>
        <v>1.1000000000000003E-2</v>
      </c>
    </row>
    <row r="33" spans="1:23">
      <c r="E33">
        <f t="shared" si="9"/>
        <v>1.2000000000000004E-2</v>
      </c>
      <c r="F33">
        <f t="shared" si="14"/>
        <v>85.072029625265074</v>
      </c>
      <c r="G33">
        <f t="shared" si="10"/>
        <v>1.4847870183150333</v>
      </c>
      <c r="H33">
        <f t="shared" si="11"/>
        <v>0.4056686518355071</v>
      </c>
      <c r="I33">
        <f t="shared" si="0"/>
        <v>76.069515270649248</v>
      </c>
      <c r="J33">
        <f t="shared" si="15"/>
        <v>5.1480613482646342</v>
      </c>
      <c r="K33">
        <f t="shared" si="1"/>
        <v>0</v>
      </c>
      <c r="L33">
        <f t="shared" si="2"/>
        <v>-0.32912343724058768</v>
      </c>
      <c r="M33">
        <f t="shared" si="3"/>
        <v>5.477184785505222</v>
      </c>
      <c r="N33">
        <f t="shared" si="4"/>
        <v>0.14652852703987862</v>
      </c>
      <c r="O33">
        <f t="shared" si="5"/>
        <v>0.51322330041530284</v>
      </c>
      <c r="P33">
        <f t="shared" si="6"/>
        <v>0.32566873051615747</v>
      </c>
      <c r="Q33">
        <f t="shared" si="7"/>
        <v>2.2678688726197569</v>
      </c>
      <c r="R33">
        <f t="shared" si="16"/>
        <v>129.93931489020417</v>
      </c>
      <c r="S33">
        <f t="shared" si="12"/>
        <v>44.867285264939099</v>
      </c>
      <c r="T33">
        <f t="shared" si="17"/>
        <v>25.472156962963155</v>
      </c>
      <c r="U33">
        <f t="shared" si="8"/>
        <v>5.7263687049591132</v>
      </c>
      <c r="V33">
        <f t="shared" si="13"/>
        <v>6.4584982879559973</v>
      </c>
      <c r="W33">
        <f t="shared" si="18"/>
        <v>1.2000000000000004E-2</v>
      </c>
    </row>
    <row r="34" spans="1:23">
      <c r="A34" t="s">
        <v>444</v>
      </c>
      <c r="B34">
        <f>Parameters!C35</f>
        <v>12</v>
      </c>
      <c r="C34" t="s">
        <v>5</v>
      </c>
      <c r="E34">
        <f t="shared" si="9"/>
        <v>1.3000000000000005E-2</v>
      </c>
      <c r="F34">
        <f t="shared" si="14"/>
        <v>85.095272726896013</v>
      </c>
      <c r="G34">
        <f t="shared" si="10"/>
        <v>1.4851926869668688</v>
      </c>
      <c r="H34">
        <f t="shared" si="11"/>
        <v>0.48173816710615636</v>
      </c>
      <c r="I34">
        <f t="shared" si="0"/>
        <v>81.980546949951901</v>
      </c>
      <c r="J34">
        <f t="shared" si="15"/>
        <v>5.5480948387938822</v>
      </c>
      <c r="K34">
        <f t="shared" si="1"/>
        <v>0</v>
      </c>
      <c r="L34">
        <f t="shared" si="2"/>
        <v>-0.32757490724822086</v>
      </c>
      <c r="M34">
        <f t="shared" si="3"/>
        <v>5.875669746042103</v>
      </c>
      <c r="N34">
        <f t="shared" si="4"/>
        <v>0.14640533415042309</v>
      </c>
      <c r="O34">
        <f t="shared" si="5"/>
        <v>0.51323389718268242</v>
      </c>
      <c r="P34">
        <f t="shared" si="6"/>
        <v>0.32575595397798579</v>
      </c>
      <c r="Q34">
        <f t="shared" si="7"/>
        <v>2.2681379457631108</v>
      </c>
      <c r="R34">
        <f t="shared" si="16"/>
        <v>129.95473164569867</v>
      </c>
      <c r="S34">
        <f t="shared" si="12"/>
        <v>44.859458918802659</v>
      </c>
      <c r="T34">
        <f t="shared" si="17"/>
        <v>27.329098933115262</v>
      </c>
      <c r="U34">
        <f t="shared" si="8"/>
        <v>6.1438258680986717</v>
      </c>
      <c r="V34">
        <f t="shared" si="13"/>
        <v>6.9293283221968771</v>
      </c>
      <c r="W34">
        <f t="shared" si="18"/>
        <v>1.3000000000000005E-2</v>
      </c>
    </row>
    <row r="35" spans="1:23">
      <c r="B35">
        <f>0.01*2.54*B34</f>
        <v>0.30480000000000002</v>
      </c>
      <c r="C35" t="s">
        <v>616</v>
      </c>
      <c r="D35" s="45" t="s">
        <v>635</v>
      </c>
      <c r="E35">
        <f t="shared" si="9"/>
        <v>1.4000000000000005E-2</v>
      </c>
      <c r="F35">
        <f t="shared" si="14"/>
        <v>85.12287429070156</v>
      </c>
      <c r="G35">
        <f t="shared" si="10"/>
        <v>1.4856744251339749</v>
      </c>
      <c r="H35">
        <f t="shared" si="11"/>
        <v>0.56371871405610829</v>
      </c>
      <c r="I35">
        <f t="shared" si="0"/>
        <v>87.773892014624991</v>
      </c>
      <c r="J35">
        <f t="shared" si="15"/>
        <v>5.9401637996448882</v>
      </c>
      <c r="K35">
        <f t="shared" si="1"/>
        <v>0</v>
      </c>
      <c r="L35">
        <f t="shared" si="2"/>
        <v>-0.32573593252616428</v>
      </c>
      <c r="M35">
        <f t="shared" si="3"/>
        <v>6.2658997321710528</v>
      </c>
      <c r="N35">
        <f t="shared" si="4"/>
        <v>0.14625903500816395</v>
      </c>
      <c r="O35">
        <f t="shared" si="5"/>
        <v>0.51324641610524424</v>
      </c>
      <c r="P35">
        <f t="shared" si="6"/>
        <v>0.32585951771479943</v>
      </c>
      <c r="Q35">
        <f t="shared" si="7"/>
        <v>2.2684574284724839</v>
      </c>
      <c r="R35">
        <f t="shared" si="16"/>
        <v>129.97303665657316</v>
      </c>
      <c r="S35">
        <f t="shared" si="12"/>
        <v>44.850162365871597</v>
      </c>
      <c r="T35">
        <f t="shared" si="17"/>
        <v>29.148902063864323</v>
      </c>
      <c r="U35">
        <f t="shared" si="8"/>
        <v>6.5529338879754375</v>
      </c>
      <c r="V35">
        <f t="shared" si="13"/>
        <v>7.3907417557529387</v>
      </c>
      <c r="W35">
        <f t="shared" si="18"/>
        <v>1.4000000000000005E-2</v>
      </c>
    </row>
    <row r="36" spans="1:23">
      <c r="E36">
        <f t="shared" si="9"/>
        <v>1.5000000000000006E-2</v>
      </c>
      <c r="F36">
        <f t="shared" si="14"/>
        <v>85.155172993849519</v>
      </c>
      <c r="G36">
        <f t="shared" si="10"/>
        <v>1.486238143848031</v>
      </c>
      <c r="H36">
        <f t="shared" si="11"/>
        <v>0.65149260607073334</v>
      </c>
      <c r="I36">
        <f t="shared" si="0"/>
        <v>93.451653070713277</v>
      </c>
      <c r="J36">
        <f t="shared" si="15"/>
        <v>6.3244105262545451</v>
      </c>
      <c r="K36">
        <f t="shared" si="1"/>
        <v>0</v>
      </c>
      <c r="L36">
        <f t="shared" si="2"/>
        <v>-0.32358391144664395</v>
      </c>
      <c r="M36">
        <f t="shared" si="3"/>
        <v>6.6479944377011888</v>
      </c>
      <c r="N36">
        <f t="shared" si="4"/>
        <v>0.14608783154664745</v>
      </c>
      <c r="O36">
        <f t="shared" si="5"/>
        <v>0.51326097596407938</v>
      </c>
      <c r="P36">
        <f t="shared" si="6"/>
        <v>0.32598068412216885</v>
      </c>
      <c r="Q36">
        <f t="shared" si="7"/>
        <v>2.2688312162330169</v>
      </c>
      <c r="R36">
        <f t="shared" si="16"/>
        <v>129.99445311768534</v>
      </c>
      <c r="S36">
        <f t="shared" si="12"/>
        <v>44.83928012383582</v>
      </c>
      <c r="T36">
        <f t="shared" si="17"/>
        <v>30.932309131998402</v>
      </c>
      <c r="U36">
        <f t="shared" si="8"/>
        <v>6.9538597474546684</v>
      </c>
      <c r="V36">
        <f t="shared" si="13"/>
        <v>7.8429269206378791</v>
      </c>
      <c r="W36">
        <f t="shared" si="18"/>
        <v>1.5000000000000006E-2</v>
      </c>
    </row>
    <row r="37" spans="1:23">
      <c r="A37" t="s">
        <v>621</v>
      </c>
      <c r="E37">
        <f t="shared" si="9"/>
        <v>1.6000000000000007E-2</v>
      </c>
      <c r="F37">
        <f t="shared" si="14"/>
        <v>85.192500770561338</v>
      </c>
      <c r="G37">
        <f t="shared" si="10"/>
        <v>1.4868896364541018</v>
      </c>
      <c r="H37">
        <f t="shared" si="11"/>
        <v>0.74494425914144657</v>
      </c>
      <c r="I37">
        <f t="shared" si="0"/>
        <v>99.015853065090241</v>
      </c>
      <c r="J37">
        <f t="shared" si="15"/>
        <v>6.7009719230657421</v>
      </c>
      <c r="K37">
        <f t="shared" si="1"/>
        <v>0</v>
      </c>
      <c r="L37">
        <f t="shared" si="2"/>
        <v>-0.32109668161240856</v>
      </c>
      <c r="M37">
        <f t="shared" si="3"/>
        <v>7.0220686046781502</v>
      </c>
      <c r="N37">
        <f t="shared" si="4"/>
        <v>0.14588996064228665</v>
      </c>
      <c r="O37">
        <f t="shared" si="5"/>
        <v>0.51327768264306806</v>
      </c>
      <c r="P37">
        <f t="shared" si="6"/>
        <v>0.32612068792829252</v>
      </c>
      <c r="Q37">
        <f t="shared" si="7"/>
        <v>2.2692631195797062</v>
      </c>
      <c r="R37">
        <f t="shared" si="16"/>
        <v>130.0191993566082</v>
      </c>
      <c r="S37">
        <f t="shared" si="12"/>
        <v>44.826698586046859</v>
      </c>
      <c r="T37">
        <f t="shared" si="17"/>
        <v>32.680048058769799</v>
      </c>
      <c r="U37">
        <f t="shared" si="8"/>
        <v>7.3467670897443149</v>
      </c>
      <c r="V37">
        <f t="shared" si="13"/>
        <v>8.2860683822251211</v>
      </c>
      <c r="W37">
        <f t="shared" si="18"/>
        <v>1.6000000000000007E-2</v>
      </c>
    </row>
    <row r="38" spans="1:23">
      <c r="A38" s="33" t="s">
        <v>8</v>
      </c>
      <c r="B38">
        <f>DetailedParameters!U11</f>
        <v>4.7380000000000004</v>
      </c>
      <c r="C38" t="s">
        <v>5</v>
      </c>
      <c r="E38">
        <f t="shared" si="9"/>
        <v>1.7000000000000008E-2</v>
      </c>
      <c r="F38">
        <f t="shared" si="14"/>
        <v>85.23518293258266</v>
      </c>
      <c r="G38">
        <f t="shared" si="10"/>
        <v>1.4876345807132432</v>
      </c>
      <c r="H38">
        <f t="shared" si="11"/>
        <v>0.84396011220653677</v>
      </c>
      <c r="I38">
        <f t="shared" si="0"/>
        <v>104.4684386305096</v>
      </c>
      <c r="J38">
        <f t="shared" si="15"/>
        <v>7.069979729906227</v>
      </c>
      <c r="K38">
        <f t="shared" si="1"/>
        <v>0</v>
      </c>
      <c r="L38">
        <f t="shared" si="2"/>
        <v>-0.31825251064791943</v>
      </c>
      <c r="M38">
        <f t="shared" si="3"/>
        <v>7.3882322405541467</v>
      </c>
      <c r="N38">
        <f t="shared" si="4"/>
        <v>0.14566369338175697</v>
      </c>
      <c r="O38">
        <f t="shared" si="5"/>
        <v>0.51329662778848739</v>
      </c>
      <c r="P38">
        <f t="shared" si="6"/>
        <v>0.32628073630635879</v>
      </c>
      <c r="Q38">
        <f t="shared" si="7"/>
        <v>2.2697568645450454</v>
      </c>
      <c r="R38">
        <f t="shared" si="16"/>
        <v>130.04748885927799</v>
      </c>
      <c r="S38">
        <f t="shared" si="12"/>
        <v>44.812305926695331</v>
      </c>
      <c r="T38">
        <f t="shared" si="17"/>
        <v>34.392832207005775</v>
      </c>
      <c r="U38">
        <f t="shared" si="8"/>
        <v>7.7318162851881684</v>
      </c>
      <c r="V38">
        <f t="shared" si="13"/>
        <v>8.7203470145806179</v>
      </c>
      <c r="W38">
        <f t="shared" si="18"/>
        <v>1.7000000000000008E-2</v>
      </c>
    </row>
    <row r="39" spans="1:23">
      <c r="B39">
        <f>0.01*2.54*B38</f>
        <v>0.12034520000000003</v>
      </c>
      <c r="C39" t="s">
        <v>616</v>
      </c>
      <c r="D39" s="45" t="s">
        <v>633</v>
      </c>
      <c r="E39">
        <f t="shared" si="9"/>
        <v>1.8000000000000009E-2</v>
      </c>
      <c r="F39">
        <f t="shared" si="14"/>
        <v>85.283538285089463</v>
      </c>
      <c r="G39">
        <f t="shared" si="10"/>
        <v>1.4884785408254497</v>
      </c>
      <c r="H39">
        <f t="shared" si="11"/>
        <v>0.94842855083704636</v>
      </c>
      <c r="I39">
        <f t="shared" si="0"/>
        <v>109.81128321196186</v>
      </c>
      <c r="J39">
        <f t="shared" si="15"/>
        <v>7.4315607335671272</v>
      </c>
      <c r="K39">
        <f t="shared" si="1"/>
        <v>0</v>
      </c>
      <c r="L39">
        <f t="shared" si="2"/>
        <v>-0.31503008734176946</v>
      </c>
      <c r="M39">
        <f t="shared" si="3"/>
        <v>7.7465908209088967</v>
      </c>
      <c r="N39">
        <f t="shared" si="4"/>
        <v>0.14540733435733363</v>
      </c>
      <c r="O39">
        <f t="shared" si="5"/>
        <v>0.51331788740986917</v>
      </c>
      <c r="P39">
        <f t="shared" si="6"/>
        <v>0.32646200895437943</v>
      </c>
      <c r="Q39">
        <f t="shared" si="7"/>
        <v>2.2703160930278954</v>
      </c>
      <c r="R39">
        <f t="shared" si="16"/>
        <v>130.0795302911288</v>
      </c>
      <c r="S39">
        <f t="shared" si="12"/>
        <v>44.795992006039342</v>
      </c>
      <c r="T39">
        <f t="shared" si="17"/>
        <v>36.071360672277024</v>
      </c>
      <c r="U39">
        <f t="shared" si="8"/>
        <v>8.1091644967231442</v>
      </c>
      <c r="V39">
        <f t="shared" si="13"/>
        <v>9.1459400742890047</v>
      </c>
      <c r="W39">
        <f t="shared" si="18"/>
        <v>1.8000000000000009E-2</v>
      </c>
    </row>
    <row r="40" spans="1:23">
      <c r="A40" s="33" t="s">
        <v>10</v>
      </c>
      <c r="B40">
        <f>DetailedParameters!U12</f>
        <v>8.25</v>
      </c>
      <c r="C40" t="s">
        <v>5</v>
      </c>
      <c r="E40">
        <f t="shared" si="9"/>
        <v>1.900000000000001E-2</v>
      </c>
      <c r="F40">
        <f t="shared" si="14"/>
        <v>85.337879238222143</v>
      </c>
      <c r="G40">
        <f t="shared" si="10"/>
        <v>1.4894269693762867</v>
      </c>
      <c r="H40">
        <f t="shared" si="11"/>
        <v>1.0582398340490082</v>
      </c>
      <c r="I40">
        <f t="shared" si="0"/>
        <v>115.04618998425576</v>
      </c>
      <c r="J40">
        <f t="shared" si="15"/>
        <v>7.7858369652524537</v>
      </c>
      <c r="K40">
        <f t="shared" si="1"/>
        <v>0</v>
      </c>
      <c r="L40">
        <f t="shared" si="2"/>
        <v>-0.31140851315546536</v>
      </c>
      <c r="M40">
        <f t="shared" si="3"/>
        <v>8.0972454784079186</v>
      </c>
      <c r="N40">
        <f t="shared" si="4"/>
        <v>0.14511922099137525</v>
      </c>
      <c r="O40">
        <f t="shared" si="5"/>
        <v>0.51334152042793901</v>
      </c>
      <c r="P40">
        <f t="shared" si="6"/>
        <v>0.32666565814422616</v>
      </c>
      <c r="Q40">
        <f t="shared" si="7"/>
        <v>2.2709443630926103</v>
      </c>
      <c r="R40">
        <f t="shared" si="16"/>
        <v>130.11552751423136</v>
      </c>
      <c r="S40">
        <f t="shared" si="12"/>
        <v>44.777648276009216</v>
      </c>
      <c r="T40">
        <f t="shared" si="17"/>
        <v>37.716318568242848</v>
      </c>
      <c r="U40">
        <f t="shared" si="8"/>
        <v>8.4789657440274215</v>
      </c>
      <c r="V40">
        <f t="shared" si="13"/>
        <v>9.5630212728032244</v>
      </c>
      <c r="W40">
        <f t="shared" si="18"/>
        <v>1.900000000000001E-2</v>
      </c>
    </row>
    <row r="41" spans="1:23">
      <c r="B41">
        <f>0.01*2.54*B40</f>
        <v>0.20955000000000001</v>
      </c>
      <c r="C41" t="s">
        <v>616</v>
      </c>
      <c r="D41" s="45" t="s">
        <v>634</v>
      </c>
      <c r="E41">
        <f t="shared" si="9"/>
        <v>2.0000000000000011E-2</v>
      </c>
      <c r="F41">
        <f t="shared" si="14"/>
        <v>85.398511914425782</v>
      </c>
      <c r="G41">
        <f t="shared" si="10"/>
        <v>1.4904852092103358</v>
      </c>
      <c r="H41">
        <f t="shared" si="11"/>
        <v>1.1732860240332641</v>
      </c>
      <c r="I41">
        <f t="shared" si="0"/>
        <v>120.17489457060644</v>
      </c>
      <c r="J41">
        <f t="shared" si="15"/>
        <v>8.1329258845615904</v>
      </c>
      <c r="K41">
        <f t="shared" si="1"/>
        <v>0</v>
      </c>
      <c r="L41">
        <f t="shared" si="2"/>
        <v>-0.30736729411621178</v>
      </c>
      <c r="M41">
        <f t="shared" si="3"/>
        <v>8.4402931786778019</v>
      </c>
      <c r="N41">
        <f t="shared" si="4"/>
        <v>0.14479772289135628</v>
      </c>
      <c r="O41">
        <f t="shared" si="5"/>
        <v>0.5133675671751845</v>
      </c>
      <c r="P41">
        <f t="shared" si="6"/>
        <v>0.32689280874145277</v>
      </c>
      <c r="Q41">
        <f t="shared" si="7"/>
        <v>2.2716451492073237</v>
      </c>
      <c r="R41">
        <f t="shared" si="16"/>
        <v>130.15567960094583</v>
      </c>
      <c r="S41">
        <f t="shared" si="12"/>
        <v>44.757167686520049</v>
      </c>
      <c r="T41">
        <f t="shared" si="17"/>
        <v>39.328377306289354</v>
      </c>
      <c r="U41">
        <f t="shared" si="8"/>
        <v>8.8413709663856128</v>
      </c>
      <c r="V41">
        <f t="shared" si="13"/>
        <v>9.9717608473471593</v>
      </c>
      <c r="W41">
        <f t="shared" si="18"/>
        <v>2.0000000000000011E-2</v>
      </c>
    </row>
    <row r="42" spans="1:23">
      <c r="E42">
        <f t="shared" si="9"/>
        <v>2.1000000000000012E-2</v>
      </c>
      <c r="F42">
        <f t="shared" si="14"/>
        <v>85.465736251764568</v>
      </c>
      <c r="G42">
        <f t="shared" si="10"/>
        <v>1.491658495234369</v>
      </c>
      <c r="H42">
        <f t="shared" si="11"/>
        <v>1.2934609186038706</v>
      </c>
      <c r="I42">
        <f t="shared" si="0"/>
        <v>125.1990675718622</v>
      </c>
      <c r="J42">
        <f t="shared" si="15"/>
        <v>8.472940550656606</v>
      </c>
      <c r="K42">
        <f t="shared" si="1"/>
        <v>0</v>
      </c>
      <c r="L42">
        <f t="shared" si="2"/>
        <v>-0.30288633311379848</v>
      </c>
      <c r="M42">
        <f t="shared" si="3"/>
        <v>8.7758268837704048</v>
      </c>
      <c r="N42">
        <f t="shared" si="4"/>
        <v>0.14444124123704805</v>
      </c>
      <c r="O42">
        <f t="shared" si="5"/>
        <v>0.51339604785434101</v>
      </c>
      <c r="P42">
        <f t="shared" si="6"/>
        <v>0.32714455819734634</v>
      </c>
      <c r="Q42">
        <f t="shared" si="7"/>
        <v>2.2724218424301514</v>
      </c>
      <c r="R42">
        <f t="shared" si="16"/>
        <v>130.20018084459025</v>
      </c>
      <c r="S42">
        <f t="shared" si="12"/>
        <v>44.734444592825682</v>
      </c>
      <c r="T42">
        <f t="shared" si="17"/>
        <v>40.908194869574942</v>
      </c>
      <c r="U42">
        <f t="shared" si="8"/>
        <v>9.1965280842966415</v>
      </c>
      <c r="V42">
        <f t="shared" si="13"/>
        <v>10.372325630400216</v>
      </c>
      <c r="W42">
        <f t="shared" si="18"/>
        <v>2.1000000000000012E-2</v>
      </c>
    </row>
    <row r="43" spans="1:23">
      <c r="A43" t="s">
        <v>622</v>
      </c>
      <c r="E43">
        <f t="shared" si="9"/>
        <v>2.2000000000000013E-2</v>
      </c>
      <c r="F43">
        <f t="shared" si="14"/>
        <v>85.53984610336569</v>
      </c>
      <c r="G43">
        <f t="shared" si="10"/>
        <v>1.4929519561529729</v>
      </c>
      <c r="H43">
        <f t="shared" si="11"/>
        <v>1.4186599861757327</v>
      </c>
      <c r="I43">
        <f t="shared" si="0"/>
        <v>130.12031691583431</v>
      </c>
      <c r="J43">
        <f t="shared" si="15"/>
        <v>8.8059897812549082</v>
      </c>
      <c r="K43">
        <f t="shared" si="1"/>
        <v>0</v>
      </c>
      <c r="L43">
        <f t="shared" si="2"/>
        <v>-0.29794592262402275</v>
      </c>
      <c r="M43">
        <f t="shared" si="3"/>
        <v>9.1039357038789301</v>
      </c>
      <c r="N43">
        <f t="shared" si="4"/>
        <v>0.14404820820163258</v>
      </c>
      <c r="O43">
        <f t="shared" si="5"/>
        <v>0.51342696095984863</v>
      </c>
      <c r="P43">
        <f t="shared" si="6"/>
        <v>0.32742197651452398</v>
      </c>
      <c r="Q43">
        <f t="shared" si="7"/>
        <v>2.2732777505519164</v>
      </c>
      <c r="R43">
        <f t="shared" si="16"/>
        <v>130.24922076761837</v>
      </c>
      <c r="S43">
        <f t="shared" si="12"/>
        <v>44.709374664252678</v>
      </c>
      <c r="T43">
        <f t="shared" si="17"/>
        <v>42.45641608159481</v>
      </c>
      <c r="U43">
        <f t="shared" si="8"/>
        <v>9.5445820598494482</v>
      </c>
      <c r="V43">
        <f t="shared" si="13"/>
        <v>10.76487911779221</v>
      </c>
      <c r="W43">
        <f t="shared" si="18"/>
        <v>2.2000000000000013E-2</v>
      </c>
    </row>
    <row r="44" spans="1:23">
      <c r="A44" s="33" t="s">
        <v>8</v>
      </c>
      <c r="B44">
        <f>Parameters!C32</f>
        <v>14</v>
      </c>
      <c r="C44" t="s">
        <v>5</v>
      </c>
      <c r="E44">
        <f t="shared" si="9"/>
        <v>2.3000000000000013E-2</v>
      </c>
      <c r="F44">
        <f t="shared" si="14"/>
        <v>85.621129333137631</v>
      </c>
      <c r="G44">
        <f t="shared" si="10"/>
        <v>1.4943706161391486</v>
      </c>
      <c r="H44">
        <f t="shared" si="11"/>
        <v>1.548780303091567</v>
      </c>
      <c r="I44">
        <f t="shared" si="0"/>
        <v>134.94019003601935</v>
      </c>
      <c r="J44">
        <f t="shared" si="15"/>
        <v>9.1321783000759034</v>
      </c>
      <c r="K44">
        <f t="shared" si="1"/>
        <v>0</v>
      </c>
      <c r="L44">
        <f t="shared" si="2"/>
        <v>-0.29252673788335704</v>
      </c>
      <c r="M44">
        <f t="shared" si="3"/>
        <v>9.4247050379592601</v>
      </c>
      <c r="N44">
        <f t="shared" si="4"/>
        <v>0.14361708640871496</v>
      </c>
      <c r="O44">
        <f t="shared" si="5"/>
        <v>0.51346028166710633</v>
      </c>
      <c r="P44">
        <f t="shared" si="6"/>
        <v>0.32772610618726428</v>
      </c>
      <c r="Q44">
        <f t="shared" si="7"/>
        <v>2.2742160982038495</v>
      </c>
      <c r="R44">
        <f t="shared" si="16"/>
        <v>130.30298412779013</v>
      </c>
      <c r="S44">
        <f t="shared" si="12"/>
        <v>44.681854794652494</v>
      </c>
      <c r="T44">
        <f t="shared" si="17"/>
        <v>43.973672869374269</v>
      </c>
      <c r="U44">
        <f t="shared" si="8"/>
        <v>9.8856749558911972</v>
      </c>
      <c r="V44">
        <f t="shared" si="13"/>
        <v>11.149581535436365</v>
      </c>
      <c r="W44">
        <f t="shared" si="18"/>
        <v>2.3000000000000013E-2</v>
      </c>
    </row>
    <row r="45" spans="1:23">
      <c r="B45">
        <f>0.01*2.54*B44</f>
        <v>0.35560000000000003</v>
      </c>
      <c r="C45" t="s">
        <v>616</v>
      </c>
      <c r="D45" s="45" t="s">
        <v>649</v>
      </c>
      <c r="E45">
        <f t="shared" si="9"/>
        <v>2.4000000000000014E-2</v>
      </c>
      <c r="F45">
        <f t="shared" si="14"/>
        <v>85.709867907897774</v>
      </c>
      <c r="G45">
        <f t="shared" si="10"/>
        <v>1.4959193964422401</v>
      </c>
      <c r="H45">
        <f t="shared" si="11"/>
        <v>1.6837204931275864</v>
      </c>
      <c r="I45">
        <f t="shared" si="0"/>
        <v>139.66017588881408</v>
      </c>
      <c r="J45">
        <f t="shared" si="15"/>
        <v>9.451606873357532</v>
      </c>
      <c r="K45">
        <f t="shared" si="1"/>
        <v>0</v>
      </c>
      <c r="L45">
        <f t="shared" si="2"/>
        <v>-0.28660983054168415</v>
      </c>
      <c r="M45">
        <f t="shared" si="3"/>
        <v>9.7382167038992158</v>
      </c>
      <c r="N45">
        <f t="shared" si="4"/>
        <v>0.14314636842736855</v>
      </c>
      <c r="O45">
        <f t="shared" si="5"/>
        <v>0.51349596019415489</v>
      </c>
      <c r="P45">
        <f t="shared" si="6"/>
        <v>0.32805796211765259</v>
      </c>
      <c r="Q45">
        <f t="shared" si="7"/>
        <v>2.2752400269385276</v>
      </c>
      <c r="R45">
        <f t="shared" si="16"/>
        <v>130.36165092280936</v>
      </c>
      <c r="S45">
        <f t="shared" si="12"/>
        <v>44.651783014911587</v>
      </c>
      <c r="T45">
        <f t="shared" si="17"/>
        <v>45.460584521398154</v>
      </c>
      <c r="U45">
        <f t="shared" si="8"/>
        <v>10.219945994012113</v>
      </c>
      <c r="V45">
        <f t="shared" si="13"/>
        <v>11.526589904727636</v>
      </c>
      <c r="W45">
        <f t="shared" si="18"/>
        <v>2.4000000000000014E-2</v>
      </c>
    </row>
    <row r="46" spans="1:23">
      <c r="A46" s="33" t="s">
        <v>10</v>
      </c>
      <c r="B46">
        <f>Parameters!C33</f>
        <v>10.375</v>
      </c>
      <c r="C46" t="s">
        <v>5</v>
      </c>
      <c r="E46">
        <f t="shared" si="9"/>
        <v>2.5000000000000015E-2</v>
      </c>
      <c r="F46">
        <f t="shared" si="14"/>
        <v>85.806337986033668</v>
      </c>
      <c r="G46">
        <f t="shared" si="10"/>
        <v>1.4976031169353676</v>
      </c>
      <c r="H46">
        <f t="shared" si="11"/>
        <v>1.8233806690164005</v>
      </c>
      <c r="I46">
        <f t="shared" si="0"/>
        <v>144.28170681812674</v>
      </c>
      <c r="J46">
        <f t="shared" si="15"/>
        <v>9.7643724360452158</v>
      </c>
      <c r="K46">
        <f t="shared" si="1"/>
        <v>0</v>
      </c>
      <c r="L46">
        <f t="shared" si="2"/>
        <v>-0.28017662282197375</v>
      </c>
      <c r="M46">
        <f t="shared" si="3"/>
        <v>10.04454905886719</v>
      </c>
      <c r="N46">
        <f t="shared" si="4"/>
        <v>0.14263457630750953</v>
      </c>
      <c r="O46">
        <f t="shared" si="5"/>
        <v>0.51353392014023092</v>
      </c>
      <c r="P46">
        <f t="shared" si="6"/>
        <v>0.32841853150851025</v>
      </c>
      <c r="Q46">
        <f t="shared" si="7"/>
        <v>2.2763525952921384</v>
      </c>
      <c r="R46">
        <f t="shared" si="16"/>
        <v>130.42539639389108</v>
      </c>
      <c r="S46">
        <f t="shared" si="12"/>
        <v>44.619058407857409</v>
      </c>
      <c r="T46">
        <f t="shared" si="17"/>
        <v>46.917757940381556</v>
      </c>
      <c r="U46">
        <f t="shared" si="8"/>
        <v>10.54753161137061</v>
      </c>
      <c r="V46">
        <f t="shared" si="13"/>
        <v>11.896058106633083</v>
      </c>
      <c r="W46">
        <f t="shared" si="18"/>
        <v>2.5000000000000015E-2</v>
      </c>
    </row>
    <row r="47" spans="1:23">
      <c r="B47">
        <f>0.01*2.54*B46</f>
        <v>0.26352500000000001</v>
      </c>
      <c r="C47" t="s">
        <v>616</v>
      </c>
      <c r="D47" s="45" t="s">
        <v>650</v>
      </c>
      <c r="E47">
        <f t="shared" si="9"/>
        <v>2.6000000000000016E-2</v>
      </c>
      <c r="F47">
        <f t="shared" si="14"/>
        <v>85.910810002814046</v>
      </c>
      <c r="G47">
        <f t="shared" si="10"/>
        <v>1.4994264976043841</v>
      </c>
      <c r="H47">
        <f t="shared" si="11"/>
        <v>1.9676623758345273</v>
      </c>
      <c r="I47">
        <f t="shared" si="0"/>
        <v>148.80616027608161</v>
      </c>
      <c r="J47">
        <f t="shared" si="15"/>
        <v>10.070568208241845</v>
      </c>
      <c r="K47">
        <f t="shared" si="1"/>
        <v>0</v>
      </c>
      <c r="L47">
        <f t="shared" si="2"/>
        <v>-0.27320890221763011</v>
      </c>
      <c r="M47">
        <f t="shared" si="3"/>
        <v>10.343777110459476</v>
      </c>
      <c r="N47">
        <f t="shared" si="4"/>
        <v>0.14208026115804581</v>
      </c>
      <c r="O47">
        <f t="shared" si="5"/>
        <v>0.51357405680547064</v>
      </c>
      <c r="P47">
        <f t="shared" si="6"/>
        <v>0.32880877373397721</v>
      </c>
      <c r="Q47">
        <f t="shared" si="7"/>
        <v>2.2775567788359332</v>
      </c>
      <c r="R47">
        <f t="shared" si="16"/>
        <v>130.49439102870963</v>
      </c>
      <c r="S47">
        <f t="shared" si="12"/>
        <v>44.583581025895583</v>
      </c>
      <c r="T47">
        <f t="shared" si="17"/>
        <v>48.345787890985292</v>
      </c>
      <c r="U47">
        <f t="shared" si="8"/>
        <v>10.868565516381938</v>
      </c>
      <c r="V47">
        <f t="shared" si="13"/>
        <v>12.258136944500421</v>
      </c>
      <c r="W47">
        <f t="shared" si="18"/>
        <v>2.6000000000000016E-2</v>
      </c>
    </row>
    <row r="48" spans="1:23">
      <c r="E48">
        <f t="shared" si="9"/>
        <v>2.7000000000000017E-2</v>
      </c>
      <c r="F48">
        <f t="shared" si="14"/>
        <v>86.023548752456051</v>
      </c>
      <c r="G48">
        <f t="shared" si="10"/>
        <v>1.5013941599802185</v>
      </c>
      <c r="H48">
        <f t="shared" si="11"/>
        <v>2.116468536110609</v>
      </c>
      <c r="I48">
        <f t="shared" si="0"/>
        <v>153.23486040829789</v>
      </c>
      <c r="J48">
        <f t="shared" si="15"/>
        <v>10.3702838024927</v>
      </c>
      <c r="K48">
        <f t="shared" si="1"/>
        <v>0</v>
      </c>
      <c r="L48">
        <f t="shared" si="2"/>
        <v>-0.26568881676002815</v>
      </c>
      <c r="M48">
        <f t="shared" si="3"/>
        <v>10.635972619252728</v>
      </c>
      <c r="N48">
        <f t="shared" si="4"/>
        <v>0.14148200277038717</v>
      </c>
      <c r="O48">
        <f t="shared" si="5"/>
        <v>0.51361623549589619</v>
      </c>
      <c r="P48">
        <f t="shared" si="6"/>
        <v>0.32922962018853091</v>
      </c>
      <c r="Q48">
        <f t="shared" si="7"/>
        <v>2.278855470224491</v>
      </c>
      <c r="R48">
        <f t="shared" si="16"/>
        <v>130.56880056416398</v>
      </c>
      <c r="S48">
        <f t="shared" si="12"/>
        <v>44.545251811707928</v>
      </c>
      <c r="T48">
        <f t="shared" si="17"/>
        <v>49.745257242576955</v>
      </c>
      <c r="U48">
        <f t="shared" si="8"/>
        <v>11.183178743293039</v>
      </c>
      <c r="V48">
        <f t="shared" si="13"/>
        <v>12.612974205610412</v>
      </c>
      <c r="W48">
        <f t="shared" si="18"/>
        <v>2.7000000000000017E-2</v>
      </c>
    </row>
    <row r="49" spans="1:23">
      <c r="A49" t="s">
        <v>617</v>
      </c>
      <c r="B49">
        <f>CylinderGeometry!G14</f>
        <v>0.88664089539790059</v>
      </c>
      <c r="C49" t="s">
        <v>623</v>
      </c>
      <c r="D49" s="45" t="s">
        <v>658</v>
      </c>
      <c r="E49">
        <f t="shared" si="9"/>
        <v>2.8000000000000018E-2</v>
      </c>
      <c r="F49">
        <f t="shared" si="14"/>
        <v>86.144813467047413</v>
      </c>
      <c r="G49">
        <f t="shared" si="10"/>
        <v>1.5035106285163291</v>
      </c>
      <c r="H49">
        <f t="shared" si="11"/>
        <v>2.2697033965189068</v>
      </c>
      <c r="I49">
        <f t="shared" si="0"/>
        <v>157.56907951200378</v>
      </c>
      <c r="J49">
        <f t="shared" si="15"/>
        <v>10.663605322464417</v>
      </c>
      <c r="K49">
        <f t="shared" si="1"/>
        <v>0</v>
      </c>
      <c r="L49">
        <f t="shared" si="2"/>
        <v>-0.25759887089033051</v>
      </c>
      <c r="M49">
        <f t="shared" si="3"/>
        <v>10.921204193354747</v>
      </c>
      <c r="N49">
        <f t="shared" si="4"/>
        <v>0.14083840929002872</v>
      </c>
      <c r="O49">
        <f t="shared" si="5"/>
        <v>0.51366028981768297</v>
      </c>
      <c r="P49">
        <f t="shared" si="6"/>
        <v>0.32968197411513644</v>
      </c>
      <c r="Q49">
        <f t="shared" si="7"/>
        <v>2.2802514792481809</v>
      </c>
      <c r="R49">
        <f t="shared" si="16"/>
        <v>130.64878598938358</v>
      </c>
      <c r="S49">
        <f t="shared" si="12"/>
        <v>44.50397252233617</v>
      </c>
      <c r="T49">
        <f t="shared" si="17"/>
        <v>51.116737207136779</v>
      </c>
      <c r="U49">
        <f t="shared" si="8"/>
        <v>11.491499705665918</v>
      </c>
      <c r="V49">
        <f t="shared" si="13"/>
        <v>12.960714721498203</v>
      </c>
      <c r="W49">
        <f t="shared" si="18"/>
        <v>2.8000000000000018E-2</v>
      </c>
    </row>
    <row r="50" spans="1:23">
      <c r="A50" t="s">
        <v>618</v>
      </c>
      <c r="B50">
        <f>Parameters!$C$29</f>
        <v>1</v>
      </c>
      <c r="D50" s="45" t="s">
        <v>659</v>
      </c>
      <c r="E50">
        <f t="shared" si="9"/>
        <v>2.9000000000000019E-2</v>
      </c>
      <c r="F50">
        <f t="shared" si="14"/>
        <v>86.274857892414445</v>
      </c>
      <c r="G50">
        <f t="shared" si="10"/>
        <v>1.505780331912848</v>
      </c>
      <c r="H50">
        <f t="shared" si="11"/>
        <v>2.4272724760309106</v>
      </c>
      <c r="I50">
        <f t="shared" si="0"/>
        <v>161.81003937501382</v>
      </c>
      <c r="J50">
        <f t="shared" si="15"/>
        <v>10.950615453561277</v>
      </c>
      <c r="K50">
        <f t="shared" si="1"/>
        <v>0</v>
      </c>
      <c r="L50">
        <f t="shared" si="2"/>
        <v>-0.24892192197116594</v>
      </c>
      <c r="M50">
        <f t="shared" si="3"/>
        <v>11.199537375532442</v>
      </c>
      <c r="N50">
        <f t="shared" si="4"/>
        <v>0.14014811693903842</v>
      </c>
      <c r="O50">
        <f t="shared" si="5"/>
        <v>0.51370601996459908</v>
      </c>
      <c r="P50">
        <f t="shared" si="6"/>
        <v>0.33016671041315082</v>
      </c>
      <c r="Q50">
        <f t="shared" si="7"/>
        <v>2.2817475328968859</v>
      </c>
      <c r="R50">
        <f t="shared" si="16"/>
        <v>130.73450354937953</v>
      </c>
      <c r="S50">
        <f t="shared" si="12"/>
        <v>44.45964565696508</v>
      </c>
      <c r="T50">
        <f t="shared" si="17"/>
        <v>52.460787572405415</v>
      </c>
      <c r="U50">
        <f t="shared" si="8"/>
        <v>11.79365424879134</v>
      </c>
      <c r="V50">
        <f t="shared" si="13"/>
        <v>13.301500427068238</v>
      </c>
      <c r="W50">
        <f t="shared" si="18"/>
        <v>2.9000000000000019E-2</v>
      </c>
    </row>
    <row r="51" spans="1:23">
      <c r="A51" t="s">
        <v>619</v>
      </c>
      <c r="B51">
        <f>Parameters!C30</f>
        <v>30</v>
      </c>
      <c r="C51" t="s">
        <v>430</v>
      </c>
      <c r="D51" s="45" t="s">
        <v>657</v>
      </c>
      <c r="E51">
        <f t="shared" si="9"/>
        <v>3.000000000000002E-2</v>
      </c>
      <c r="F51">
        <f t="shared" si="14"/>
        <v>86.413930361019297</v>
      </c>
      <c r="G51">
        <f t="shared" si="10"/>
        <v>1.5082076043888788</v>
      </c>
      <c r="H51">
        <f t="shared" si="11"/>
        <v>2.5890825154059245</v>
      </c>
      <c r="I51">
        <f t="shared" si="0"/>
        <v>165.95891250336302</v>
      </c>
      <c r="J51">
        <f t="shared" si="15"/>
        <v>11.231393546006272</v>
      </c>
      <c r="K51">
        <f t="shared" si="1"/>
        <v>0</v>
      </c>
      <c r="L51">
        <f t="shared" si="2"/>
        <v>-0.23964117747503036</v>
      </c>
      <c r="M51">
        <f t="shared" si="3"/>
        <v>11.471034723481303</v>
      </c>
      <c r="N51">
        <f t="shared" si="4"/>
        <v>0.13940978979238117</v>
      </c>
      <c r="O51">
        <f t="shared" si="5"/>
        <v>0.51375319100240913</v>
      </c>
      <c r="P51">
        <f t="shared" si="6"/>
        <v>0.33068467542653468</v>
      </c>
      <c r="Q51">
        <f t="shared" si="7"/>
        <v>2.2833462754417733</v>
      </c>
      <c r="R51">
        <f t="shared" si="16"/>
        <v>130.82610474972958</v>
      </c>
      <c r="S51">
        <f t="shared" si="12"/>
        <v>44.412174388710284</v>
      </c>
      <c r="T51">
        <f t="shared" si="17"/>
        <v>53.77795693036866</v>
      </c>
      <c r="U51">
        <f t="shared" si="8"/>
        <v>12.089765701054251</v>
      </c>
      <c r="V51">
        <f t="shared" si="13"/>
        <v>13.635470418526872</v>
      </c>
      <c r="W51">
        <f t="shared" si="18"/>
        <v>3.000000000000002E-2</v>
      </c>
    </row>
    <row r="52" spans="1:23">
      <c r="A52" t="s">
        <v>620</v>
      </c>
      <c r="B52">
        <v>0.02</v>
      </c>
      <c r="D52" s="45" t="s">
        <v>660</v>
      </c>
      <c r="E52">
        <f t="shared" si="9"/>
        <v>3.1000000000000021E-2</v>
      </c>
      <c r="F52">
        <f t="shared" si="14"/>
        <v>86.562273861963178</v>
      </c>
      <c r="G52">
        <f t="shared" si="10"/>
        <v>1.5107966869042848</v>
      </c>
      <c r="H52">
        <f t="shared" si="11"/>
        <v>2.7550414279092874</v>
      </c>
      <c r="I52">
        <f t="shared" si="0"/>
        <v>170.01682324514846</v>
      </c>
      <c r="J52">
        <f t="shared" si="15"/>
        <v>11.506015690897916</v>
      </c>
      <c r="K52">
        <f t="shared" si="1"/>
        <v>0</v>
      </c>
      <c r="L52">
        <f t="shared" si="2"/>
        <v>-0.22974019288742276</v>
      </c>
      <c r="M52">
        <f t="shared" si="3"/>
        <v>11.735755883785339</v>
      </c>
      <c r="N52">
        <f t="shared" si="4"/>
        <v>0.13862211961110318</v>
      </c>
      <c r="O52">
        <f t="shared" si="5"/>
        <v>0.51380153115396032</v>
      </c>
      <c r="P52">
        <f t="shared" si="6"/>
        <v>0.33123668671286655</v>
      </c>
      <c r="Q52">
        <f t="shared" si="7"/>
        <v>2.2850502685415273</v>
      </c>
      <c r="R52">
        <f t="shared" si="16"/>
        <v>130.9237363626649</v>
      </c>
      <c r="S52">
        <f t="shared" si="12"/>
        <v>44.36146250070172</v>
      </c>
      <c r="T52">
        <f t="shared" si="17"/>
        <v>55.068782901172661</v>
      </c>
      <c r="U52">
        <f t="shared" si="8"/>
        <v>12.379954924271907</v>
      </c>
      <c r="V52">
        <f t="shared" si="13"/>
        <v>13.962761010156333</v>
      </c>
      <c r="W52">
        <f t="shared" si="18"/>
        <v>3.1000000000000021E-2</v>
      </c>
    </row>
    <row r="53" spans="1:23">
      <c r="E53">
        <f t="shared" si="9"/>
        <v>3.2000000000000021E-2</v>
      </c>
      <c r="F53">
        <f t="shared" si="14"/>
        <v>86.72012610816607</v>
      </c>
      <c r="G53">
        <f t="shared" si="10"/>
        <v>1.5135517283321942</v>
      </c>
      <c r="H53">
        <f t="shared" si="11"/>
        <v>2.9250582511544359</v>
      </c>
      <c r="I53">
        <f t="shared" si="0"/>
        <v>173.9848488178809</v>
      </c>
      <c r="J53">
        <f t="shared" si="15"/>
        <v>11.774554789737046</v>
      </c>
      <c r="K53">
        <f t="shared" si="1"/>
        <v>0</v>
      </c>
      <c r="L53">
        <f t="shared" si="2"/>
        <v>-0.21920287036370492</v>
      </c>
      <c r="M53">
        <f t="shared" si="3"/>
        <v>11.993757660100751</v>
      </c>
      <c r="N53">
        <f t="shared" si="4"/>
        <v>0.13778382573547895</v>
      </c>
      <c r="O53">
        <f t="shared" si="5"/>
        <v>0.51385073008860482</v>
      </c>
      <c r="P53">
        <f t="shared" si="6"/>
        <v>0.33182353279359988</v>
      </c>
      <c r="Q53">
        <f t="shared" si="7"/>
        <v>2.2868619913791211</v>
      </c>
      <c r="R53">
        <f t="shared" si="16"/>
        <v>131.02754043490648</v>
      </c>
      <c r="S53">
        <f t="shared" si="12"/>
        <v>44.307414326740414</v>
      </c>
      <c r="T53">
        <f t="shared" si="17"/>
        <v>56.333792352560572</v>
      </c>
      <c r="U53">
        <f t="shared" si="8"/>
        <v>12.664340363025207</v>
      </c>
      <c r="V53">
        <f t="shared" si="13"/>
        <v>14.283505789953205</v>
      </c>
      <c r="W53">
        <f t="shared" si="18"/>
        <v>3.2000000000000021E-2</v>
      </c>
    </row>
    <row r="54" spans="1:23">
      <c r="A54" t="s">
        <v>624</v>
      </c>
      <c r="B54">
        <v>9.8000000000000007</v>
      </c>
      <c r="C54" t="s">
        <v>625</v>
      </c>
      <c r="D54" s="45" t="s">
        <v>646</v>
      </c>
      <c r="E54">
        <f t="shared" si="9"/>
        <v>3.3000000000000022E-2</v>
      </c>
      <c r="F54">
        <f t="shared" si="14"/>
        <v>86.887719600787136</v>
      </c>
      <c r="G54">
        <f t="shared" si="10"/>
        <v>1.5164767865833486</v>
      </c>
      <c r="H54">
        <f t="shared" si="11"/>
        <v>3.0990430999723166</v>
      </c>
      <c r="I54">
        <f t="shared" si="0"/>
        <v>177.86402024639563</v>
      </c>
      <c r="J54">
        <f t="shared" si="15"/>
        <v>12.037080617900624</v>
      </c>
      <c r="K54">
        <f t="shared" si="1"/>
        <v>0</v>
      </c>
      <c r="L54">
        <f t="shared" si="2"/>
        <v>-0.20801345817946407</v>
      </c>
      <c r="M54">
        <f t="shared" si="3"/>
        <v>12.245094076080088</v>
      </c>
      <c r="N54">
        <f t="shared" si="4"/>
        <v>0.13689365504128492</v>
      </c>
      <c r="O54">
        <f t="shared" si="5"/>
        <v>0.51390043721957523</v>
      </c>
      <c r="P54">
        <f t="shared" si="6"/>
        <v>0.33244597288596223</v>
      </c>
      <c r="Q54">
        <f t="shared" si="7"/>
        <v>2.2887838408347752</v>
      </c>
      <c r="R54">
        <f t="shared" si="16"/>
        <v>131.13765429757498</v>
      </c>
      <c r="S54">
        <f t="shared" si="12"/>
        <v>44.249934696787847</v>
      </c>
      <c r="T54">
        <f t="shared" si="17"/>
        <v>57.573501614920723</v>
      </c>
      <c r="U54">
        <f t="shared" si="8"/>
        <v>12.943038093003443</v>
      </c>
      <c r="V54">
        <f t="shared" si="13"/>
        <v>14.59783567415414</v>
      </c>
      <c r="W54">
        <f t="shared" si="18"/>
        <v>3.3000000000000022E-2</v>
      </c>
    </row>
    <row r="55" spans="1:23">
      <c r="E55">
        <f t="shared" si="9"/>
        <v>3.4000000000000023E-2</v>
      </c>
      <c r="F55">
        <f t="shared" si="14"/>
        <v>87.065281690944701</v>
      </c>
      <c r="G55">
        <f t="shared" si="10"/>
        <v>1.5195758296833208</v>
      </c>
      <c r="H55">
        <f t="shared" si="11"/>
        <v>3.2769071202187123</v>
      </c>
      <c r="I55">
        <f t="shared" si="0"/>
        <v>181.65532321811472</v>
      </c>
      <c r="J55">
        <f t="shared" si="15"/>
        <v>12.293659882522265</v>
      </c>
      <c r="K55">
        <f t="shared" si="1"/>
        <v>0</v>
      </c>
      <c r="L55">
        <f t="shared" si="2"/>
        <v>-0.19615655101479812</v>
      </c>
      <c r="M55">
        <f t="shared" si="3"/>
        <v>12.489816433537063</v>
      </c>
      <c r="N55">
        <f t="shared" si="4"/>
        <v>0.13595038196241577</v>
      </c>
      <c r="O55">
        <f t="shared" si="5"/>
        <v>0.51395026001289801</v>
      </c>
      <c r="P55">
        <f t="shared" si="6"/>
        <v>0.33310473661685486</v>
      </c>
      <c r="Q55">
        <f t="shared" si="7"/>
        <v>2.2908181317003562</v>
      </c>
      <c r="R55">
        <f t="shared" si="16"/>
        <v>131.25421057847478</v>
      </c>
      <c r="S55">
        <f t="shared" si="12"/>
        <v>44.188928887530082</v>
      </c>
      <c r="T55">
        <f t="shared" si="17"/>
        <v>58.788416692033678</v>
      </c>
      <c r="U55">
        <f t="shared" si="8"/>
        <v>13.216161868382114</v>
      </c>
      <c r="V55">
        <f t="shared" si="13"/>
        <v>14.905878960671057</v>
      </c>
      <c r="W55">
        <f t="shared" si="18"/>
        <v>3.4000000000000023E-2</v>
      </c>
    </row>
    <row r="56" spans="1:23">
      <c r="E56">
        <f t="shared" si="9"/>
        <v>3.5000000000000024E-2</v>
      </c>
      <c r="F56">
        <f t="shared" si="14"/>
        <v>87.253034638789586</v>
      </c>
      <c r="G56">
        <f t="shared" si="10"/>
        <v>1.5228527368035396</v>
      </c>
      <c r="H56">
        <f t="shared" si="11"/>
        <v>3.4585624434368269</v>
      </c>
      <c r="I56">
        <f t="shared" si="0"/>
        <v>185.35969886219246</v>
      </c>
      <c r="J56">
        <f t="shared" si="15"/>
        <v>12.544356275221478</v>
      </c>
      <c r="K56">
        <f t="shared" si="1"/>
        <v>0</v>
      </c>
      <c r="L56">
        <f t="shared" si="2"/>
        <v>-0.1836170911133837</v>
      </c>
      <c r="M56">
        <f t="shared" si="3"/>
        <v>12.727973366334862</v>
      </c>
      <c r="N56">
        <f t="shared" si="4"/>
        <v>0.13495280858309372</v>
      </c>
      <c r="O56">
        <f t="shared" si="5"/>
        <v>0.51399976231142497</v>
      </c>
      <c r="P56">
        <f t="shared" si="6"/>
        <v>0.33380052371908242</v>
      </c>
      <c r="Q56">
        <f t="shared" si="7"/>
        <v>2.2929670969400058</v>
      </c>
      <c r="R56">
        <f t="shared" si="16"/>
        <v>131.37733721702702</v>
      </c>
      <c r="S56">
        <f t="shared" si="12"/>
        <v>44.124302578237433</v>
      </c>
      <c r="T56">
        <f t="shared" si="17"/>
        <v>59.979033467604374</v>
      </c>
      <c r="U56">
        <f t="shared" si="8"/>
        <v>13.483823168253211</v>
      </c>
      <c r="V56">
        <f t="shared" si="13"/>
        <v>15.207761381457635</v>
      </c>
      <c r="W56">
        <f t="shared" si="18"/>
        <v>3.5000000000000024E-2</v>
      </c>
    </row>
    <row r="57" spans="1:23">
      <c r="E57">
        <f t="shared" si="9"/>
        <v>3.6000000000000025E-2</v>
      </c>
      <c r="F57">
        <f t="shared" si="14"/>
        <v>87.451195669980976</v>
      </c>
      <c r="G57">
        <f t="shared" si="10"/>
        <v>1.5263112992469765</v>
      </c>
      <c r="H57">
        <f t="shared" si="11"/>
        <v>3.6439221422990196</v>
      </c>
      <c r="I57">
        <f t="shared" si="0"/>
        <v>188.97804445881269</v>
      </c>
      <c r="J57">
        <f t="shared" si="15"/>
        <v>12.7892305201059</v>
      </c>
      <c r="K57">
        <f t="shared" si="1"/>
        <v>0</v>
      </c>
      <c r="L57">
        <f t="shared" si="2"/>
        <v>-0.17038037035744846</v>
      </c>
      <c r="M57">
        <f t="shared" si="3"/>
        <v>12.959610890463349</v>
      </c>
      <c r="N57">
        <f t="shared" si="4"/>
        <v>0.13389976480294247</v>
      </c>
      <c r="O57">
        <f t="shared" si="5"/>
        <v>0.51404846267756898</v>
      </c>
      <c r="P57">
        <f t="shared" si="6"/>
        <v>0.33453400371022068</v>
      </c>
      <c r="Q57">
        <f t="shared" si="7"/>
        <v>2.2952328880013297</v>
      </c>
      <c r="R57">
        <f t="shared" si="16"/>
        <v>131.50715748209936</v>
      </c>
      <c r="S57">
        <f t="shared" si="12"/>
        <v>44.055961812118383</v>
      </c>
      <c r="T57">
        <f t="shared" si="17"/>
        <v>61.145837907663655</v>
      </c>
      <c r="U57">
        <f t="shared" si="8"/>
        <v>13.746131242126888</v>
      </c>
      <c r="V57">
        <f t="shared" si="13"/>
        <v>15.503606153828482</v>
      </c>
      <c r="W57">
        <f t="shared" si="18"/>
        <v>3.6000000000000025E-2</v>
      </c>
    </row>
    <row r="58" spans="1:23">
      <c r="E58">
        <f t="shared" si="9"/>
        <v>3.7000000000000026E-2</v>
      </c>
      <c r="F58">
        <f t="shared" si="14"/>
        <v>87.659977029608982</v>
      </c>
      <c r="G58">
        <f t="shared" si="10"/>
        <v>1.5299552213892755</v>
      </c>
      <c r="H58">
        <f t="shared" si="11"/>
        <v>3.8329001867578323</v>
      </c>
      <c r="I58">
        <f t="shared" si="0"/>
        <v>192.51121408463788</v>
      </c>
      <c r="J58">
        <f t="shared" si="15"/>
        <v>13.028340417452537</v>
      </c>
      <c r="K58">
        <f t="shared" si="1"/>
        <v>0</v>
      </c>
      <c r="L58">
        <f t="shared" si="2"/>
        <v>-0.15643203329983396</v>
      </c>
      <c r="M58">
        <f t="shared" si="3"/>
        <v>13.184772450752371</v>
      </c>
      <c r="N58">
        <f t="shared" si="4"/>
        <v>0.13279010857820206</v>
      </c>
      <c r="O58">
        <f t="shared" si="5"/>
        <v>0.51409583275835546</v>
      </c>
      <c r="P58">
        <f t="shared" si="6"/>
        <v>0.33530581555441169</v>
      </c>
      <c r="Q58">
        <f t="shared" si="7"/>
        <v>2.2976175751809702</v>
      </c>
      <c r="R58">
        <f t="shared" si="16"/>
        <v>131.64378999295172</v>
      </c>
      <c r="S58">
        <f t="shared" si="12"/>
        <v>43.983812963342743</v>
      </c>
      <c r="T58">
        <f t="shared" si="17"/>
        <v>62.289306258921741</v>
      </c>
      <c r="U58">
        <f t="shared" si="8"/>
        <v>14.003193154523089</v>
      </c>
      <c r="V58">
        <f t="shared" si="13"/>
        <v>15.793534030751912</v>
      </c>
      <c r="W58">
        <f t="shared" si="18"/>
        <v>3.7000000000000026E-2</v>
      </c>
    </row>
    <row r="59" spans="1:23">
      <c r="E59">
        <f t="shared" si="9"/>
        <v>3.8000000000000027E-2</v>
      </c>
      <c r="F59">
        <f t="shared" si="14"/>
        <v>87.879586033605122</v>
      </c>
      <c r="G59">
        <f t="shared" si="10"/>
        <v>1.5337881215760334</v>
      </c>
      <c r="H59">
        <f t="shared" si="11"/>
        <v>4.0254114008424704</v>
      </c>
      <c r="I59">
        <f t="shared" si="0"/>
        <v>195.96001920014831</v>
      </c>
      <c r="J59">
        <f t="shared" si="15"/>
        <v>13.261740883456387</v>
      </c>
      <c r="K59">
        <f t="shared" si="1"/>
        <v>0</v>
      </c>
      <c r="L59">
        <f t="shared" si="2"/>
        <v>-0.14175808119422073</v>
      </c>
      <c r="M59">
        <f t="shared" si="3"/>
        <v>13.403498964650607</v>
      </c>
      <c r="N59">
        <f t="shared" si="4"/>
        <v>0.13162272624235241</v>
      </c>
      <c r="O59">
        <f t="shared" si="5"/>
        <v>0.51414129567644096</v>
      </c>
      <c r="P59">
        <f t="shared" si="6"/>
        <v>0.33611656730736955</v>
      </c>
      <c r="Q59">
        <f t="shared" si="7"/>
        <v>2.3001231480478901</v>
      </c>
      <c r="R59">
        <f t="shared" si="16"/>
        <v>131.78734874348871</v>
      </c>
      <c r="S59">
        <f t="shared" si="12"/>
        <v>43.907762709883585</v>
      </c>
      <c r="T59">
        <f t="shared" si="17"/>
        <v>63.409905243154675</v>
      </c>
      <c r="U59">
        <f t="shared" si="8"/>
        <v>14.255113828671368</v>
      </c>
      <c r="V59">
        <f t="shared" si="13"/>
        <v>16.077663350136874</v>
      </c>
      <c r="W59">
        <f t="shared" si="18"/>
        <v>3.8000000000000027E-2</v>
      </c>
    </row>
    <row r="60" spans="1:23">
      <c r="E60">
        <f t="shared" si="9"/>
        <v>3.9000000000000028E-2</v>
      </c>
      <c r="F60">
        <f t="shared" si="14"/>
        <v>88.110225117677231</v>
      </c>
      <c r="G60">
        <f t="shared" si="10"/>
        <v>1.5378135329768758</v>
      </c>
      <c r="H60">
        <f t="shared" si="11"/>
        <v>4.2213714200426189</v>
      </c>
      <c r="I60">
        <f t="shared" si="0"/>
        <v>199.32522918433841</v>
      </c>
      <c r="J60">
        <f t="shared" si="15"/>
        <v>13.48948398641642</v>
      </c>
      <c r="K60">
        <f t="shared" si="1"/>
        <v>0</v>
      </c>
      <c r="L60">
        <f t="shared" si="2"/>
        <v>-0.12634487706425726</v>
      </c>
      <c r="M60">
        <f t="shared" si="3"/>
        <v>13.615828863480678</v>
      </c>
      <c r="N60">
        <f t="shared" si="4"/>
        <v>0.13039653290938646</v>
      </c>
      <c r="O60">
        <f t="shared" si="5"/>
        <v>0.51418422445080703</v>
      </c>
      <c r="P60">
        <f t="shared" si="6"/>
        <v>0.33696683574487435</v>
      </c>
      <c r="Q60">
        <f t="shared" si="7"/>
        <v>2.3027515159271612</v>
      </c>
      <c r="R60">
        <f t="shared" si="16"/>
        <v>131.93794312997872</v>
      </c>
      <c r="S60">
        <f t="shared" si="12"/>
        <v>43.827718012301489</v>
      </c>
      <c r="T60">
        <f t="shared" si="17"/>
        <v>64.508092247702962</v>
      </c>
      <c r="U60">
        <f t="shared" si="8"/>
        <v>14.501996089336682</v>
      </c>
      <c r="V60">
        <f t="shared" si="13"/>
        <v>16.356110083134137</v>
      </c>
      <c r="W60">
        <f t="shared" si="18"/>
        <v>3.9000000000000028E-2</v>
      </c>
    </row>
    <row r="61" spans="1:23">
      <c r="E61">
        <f t="shared" si="9"/>
        <v>4.0000000000000029E-2</v>
      </c>
      <c r="F61">
        <f t="shared" si="14"/>
        <v>88.352091883802814</v>
      </c>
      <c r="G61">
        <f t="shared" si="10"/>
        <v>1.5420349043969184</v>
      </c>
      <c r="H61">
        <f t="shared" si="11"/>
        <v>4.420696649226957</v>
      </c>
      <c r="I61">
        <f t="shared" si="0"/>
        <v>202.60757182197412</v>
      </c>
      <c r="J61">
        <f t="shared" si="15"/>
        <v>13.711618979711076</v>
      </c>
      <c r="K61">
        <f t="shared" si="1"/>
        <v>0</v>
      </c>
      <c r="L61">
        <f t="shared" si="2"/>
        <v>-0.11017915185180203</v>
      </c>
      <c r="M61">
        <f t="shared" si="3"/>
        <v>13.821798131562879</v>
      </c>
      <c r="N61">
        <f t="shared" si="4"/>
        <v>0.12911047296293204</v>
      </c>
      <c r="O61">
        <f t="shared" si="5"/>
        <v>0.51422394045091102</v>
      </c>
      <c r="P61">
        <f t="shared" si="6"/>
        <v>0.33785716597503768</v>
      </c>
      <c r="Q61">
        <f t="shared" si="7"/>
        <v>2.3055045084465058</v>
      </c>
      <c r="R61">
        <f t="shared" si="16"/>
        <v>132.09567798236824</v>
      </c>
      <c r="S61">
        <f t="shared" si="12"/>
        <v>43.74358609856543</v>
      </c>
      <c r="T61">
        <f t="shared" si="17"/>
        <v>65.584315512160273</v>
      </c>
      <c r="U61">
        <f t="shared" si="8"/>
        <v>14.74394070478869</v>
      </c>
      <c r="V61">
        <f t="shared" si="13"/>
        <v>16.628987881471456</v>
      </c>
      <c r="W61">
        <f t="shared" si="18"/>
        <v>4.0000000000000029E-2</v>
      </c>
    </row>
    <row r="62" spans="1:23">
      <c r="E62">
        <f t="shared" si="9"/>
        <v>4.1000000000000029E-2</v>
      </c>
      <c r="F62">
        <f t="shared" si="14"/>
        <v>88.605379144311144</v>
      </c>
      <c r="G62">
        <f t="shared" si="10"/>
        <v>1.5464556010461454</v>
      </c>
      <c r="H62">
        <f t="shared" si="11"/>
        <v>4.6233042210489312</v>
      </c>
      <c r="I62">
        <f t="shared" si="0"/>
        <v>205.80773374834982</v>
      </c>
      <c r="J62">
        <f t="shared" si="15"/>
        <v>13.928192331897526</v>
      </c>
      <c r="K62">
        <f t="shared" si="1"/>
        <v>0</v>
      </c>
      <c r="L62">
        <f t="shared" si="2"/>
        <v>-9.3248011683750284E-2</v>
      </c>
      <c r="M62">
        <f t="shared" si="3"/>
        <v>14.021440343581276</v>
      </c>
      <c r="N62">
        <f t="shared" si="4"/>
        <v>0.12776352063436219</v>
      </c>
      <c r="O62">
        <f t="shared" si="5"/>
        <v>0.51425971188816055</v>
      </c>
      <c r="P62">
        <f t="shared" si="6"/>
        <v>0.3387880710346331</v>
      </c>
      <c r="Q62">
        <f t="shared" si="7"/>
        <v>2.308383876147301</v>
      </c>
      <c r="R62">
        <f t="shared" si="16"/>
        <v>132.26065359929009</v>
      </c>
      <c r="S62">
        <f t="shared" si="12"/>
        <v>43.655274454978951</v>
      </c>
      <c r="T62">
        <f t="shared" si="17"/>
        <v>66.639014311328452</v>
      </c>
      <c r="U62">
        <f t="shared" si="8"/>
        <v>14.981046427931659</v>
      </c>
      <c r="V62">
        <f t="shared" si="13"/>
        <v>16.896408123842029</v>
      </c>
      <c r="W62">
        <f t="shared" si="18"/>
        <v>4.1000000000000029E-2</v>
      </c>
    </row>
    <row r="63" spans="1:23">
      <c r="E63">
        <f t="shared" si="9"/>
        <v>4.200000000000003E-2</v>
      </c>
      <c r="F63">
        <f t="shared" si="14"/>
        <v>88.870274963582276</v>
      </c>
      <c r="G63">
        <f t="shared" si="10"/>
        <v>1.5510789052671943</v>
      </c>
      <c r="H63">
        <f t="shared" si="11"/>
        <v>4.8291119547972814</v>
      </c>
      <c r="I63">
        <f t="shared" si="0"/>
        <v>208.92636085622416</v>
      </c>
      <c r="J63">
        <f t="shared" si="15"/>
        <v>14.139247754251357</v>
      </c>
      <c r="K63">
        <f t="shared" si="1"/>
        <v>0</v>
      </c>
      <c r="L63">
        <f t="shared" si="2"/>
        <v>-7.5538946295964166E-2</v>
      </c>
      <c r="M63">
        <f t="shared" si="3"/>
        <v>14.214786700547322</v>
      </c>
      <c r="N63">
        <f t="shared" si="4"/>
        <v>0.12635468067295874</v>
      </c>
      <c r="O63">
        <f t="shared" si="5"/>
        <v>0.51429075234868304</v>
      </c>
      <c r="P63">
        <f t="shared" si="6"/>
        <v>0.33976003146979805</v>
      </c>
      <c r="Q63">
        <f t="shared" si="7"/>
        <v>2.3113912911611925</v>
      </c>
      <c r="R63">
        <f t="shared" si="16"/>
        <v>132.43296578683035</v>
      </c>
      <c r="S63">
        <f t="shared" si="12"/>
        <v>43.562690823248076</v>
      </c>
      <c r="T63">
        <f t="shared" si="17"/>
        <v>67.672619134513255</v>
      </c>
      <c r="U63">
        <f t="shared" si="8"/>
        <v>15.213410036611766</v>
      </c>
      <c r="V63">
        <f t="shared" si="13"/>
        <v>17.158479961365188</v>
      </c>
      <c r="W63">
        <f t="shared" si="18"/>
        <v>4.200000000000003E-2</v>
      </c>
    </row>
    <row r="64" spans="1:23">
      <c r="E64">
        <f t="shared" si="9"/>
        <v>4.3000000000000031E-2</v>
      </c>
      <c r="F64">
        <f t="shared" si="14"/>
        <v>89.146962697388318</v>
      </c>
      <c r="G64">
        <f t="shared" si="10"/>
        <v>1.5559080172219915</v>
      </c>
      <c r="H64">
        <f t="shared" si="11"/>
        <v>5.0380383156535054</v>
      </c>
      <c r="I64">
        <f t="shared" si="0"/>
        <v>211.96405866935584</v>
      </c>
      <c r="J64">
        <f t="shared" si="15"/>
        <v>14.344826226045894</v>
      </c>
      <c r="K64">
        <f t="shared" si="1"/>
        <v>0</v>
      </c>
      <c r="L64">
        <f t="shared" si="2"/>
        <v>-5.703983865162545E-2</v>
      </c>
      <c r="M64">
        <f t="shared" si="3"/>
        <v>14.40186606469752</v>
      </c>
      <c r="N64">
        <f t="shared" si="4"/>
        <v>0.12488298911109783</v>
      </c>
      <c r="O64">
        <f t="shared" si="5"/>
        <v>0.51431621937147698</v>
      </c>
      <c r="P64">
        <f t="shared" si="6"/>
        <v>0.34077349490144049</v>
      </c>
      <c r="Q64">
        <f t="shared" si="7"/>
        <v>2.3145283479529097</v>
      </c>
      <c r="R64">
        <f t="shared" si="16"/>
        <v>132.61270590108862</v>
      </c>
      <c r="S64">
        <f t="shared" si="12"/>
        <v>43.465743203700299</v>
      </c>
      <c r="T64">
        <f t="shared" si="17"/>
        <v>68.685551861234345</v>
      </c>
      <c r="U64">
        <f t="shared" si="8"/>
        <v>15.441126373118269</v>
      </c>
      <c r="V64">
        <f t="shared" si="13"/>
        <v>17.415310362137884</v>
      </c>
      <c r="W64">
        <f t="shared" si="18"/>
        <v>4.3000000000000031E-2</v>
      </c>
    </row>
    <row r="65" spans="5:23">
      <c r="E65">
        <f t="shared" si="9"/>
        <v>4.4000000000000032E-2</v>
      </c>
      <c r="F65">
        <f t="shared" si="14"/>
        <v>89.43562102990046</v>
      </c>
      <c r="G65">
        <f t="shared" si="10"/>
        <v>1.5609460555376449</v>
      </c>
      <c r="H65">
        <f t="shared" si="11"/>
        <v>5.250002374322861</v>
      </c>
      <c r="I65">
        <f t="shared" si="0"/>
        <v>214.92139268681066</v>
      </c>
      <c r="J65">
        <f t="shared" si="15"/>
        <v>14.544966017853422</v>
      </c>
      <c r="K65">
        <f t="shared" si="1"/>
        <v>0</v>
      </c>
      <c r="L65">
        <f t="shared" si="2"/>
        <v>-3.7738975789950384E-2</v>
      </c>
      <c r="M65">
        <f t="shared" si="3"/>
        <v>14.582704993643373</v>
      </c>
      <c r="N65">
        <f t="shared" si="4"/>
        <v>0.12334751412731637</v>
      </c>
      <c r="O65">
        <f t="shared" si="5"/>
        <v>0.51433521307616115</v>
      </c>
      <c r="P65">
        <f t="shared" si="6"/>
        <v>0.34182887557570452</v>
      </c>
      <c r="Q65">
        <f t="shared" si="7"/>
        <v>2.3177965641293143</v>
      </c>
      <c r="R65">
        <f t="shared" si="16"/>
        <v>132.79996089453297</v>
      </c>
      <c r="S65">
        <f t="shared" si="12"/>
        <v>43.364339864632512</v>
      </c>
      <c r="T65">
        <f t="shared" si="17"/>
        <v>69.678225933421047</v>
      </c>
      <c r="U65">
        <f t="shared" si="8"/>
        <v>15.664288382894647</v>
      </c>
      <c r="V65">
        <f t="shared" si="13"/>
        <v>17.667004154895128</v>
      </c>
      <c r="W65">
        <f t="shared" si="18"/>
        <v>4.4000000000000032E-2</v>
      </c>
    </row>
    <row r="66" spans="5:23">
      <c r="E66">
        <f t="shared" si="9"/>
        <v>4.5000000000000033E-2</v>
      </c>
      <c r="F66">
        <f t="shared" si="14"/>
        <v>89.736424008382812</v>
      </c>
      <c r="G66">
        <f t="shared" si="10"/>
        <v>1.5661960579119678</v>
      </c>
      <c r="H66">
        <f t="shared" si="11"/>
        <v>5.4649237670096715</v>
      </c>
      <c r="I66">
        <f t="shared" si="0"/>
        <v>217.79888870196615</v>
      </c>
      <c r="J66">
        <f t="shared" si="15"/>
        <v>14.739702713134076</v>
      </c>
      <c r="K66">
        <f t="shared" si="1"/>
        <v>0</v>
      </c>
      <c r="L66">
        <f t="shared" si="2"/>
        <v>-1.7625060939532745E-2</v>
      </c>
      <c r="M66">
        <f t="shared" si="3"/>
        <v>14.757327774073609</v>
      </c>
      <c r="N66">
        <f t="shared" si="4"/>
        <v>0.12174735700998603</v>
      </c>
      <c r="O66">
        <f t="shared" si="5"/>
        <v>0.51434677484468128</v>
      </c>
      <c r="P66">
        <f t="shared" si="6"/>
        <v>0.3429265538998853</v>
      </c>
      <c r="Q66">
        <f t="shared" si="7"/>
        <v>2.3211973813141782</v>
      </c>
      <c r="R66">
        <f t="shared" si="16"/>
        <v>132.99481336612124</v>
      </c>
      <c r="S66">
        <f t="shared" si="12"/>
        <v>43.258389357738423</v>
      </c>
      <c r="T66">
        <f t="shared" si="17"/>
        <v>70.651046524164002</v>
      </c>
      <c r="U66">
        <f t="shared" si="8"/>
        <v>15.882987152475497</v>
      </c>
      <c r="V66">
        <f t="shared" si="13"/>
        <v>17.913664071797228</v>
      </c>
      <c r="W66">
        <f t="shared" si="18"/>
        <v>4.5000000000000033E-2</v>
      </c>
    </row>
    <row r="67" spans="5:23">
      <c r="E67">
        <f t="shared" si="9"/>
        <v>4.6000000000000034E-2</v>
      </c>
      <c r="F67">
        <f t="shared" si="14"/>
        <v>90.049541075593226</v>
      </c>
      <c r="G67">
        <f t="shared" si="10"/>
        <v>1.5716609816789775</v>
      </c>
      <c r="H67">
        <f t="shared" si="11"/>
        <v>5.6827226557116379</v>
      </c>
      <c r="I67">
        <f t="shared" si="0"/>
        <v>220.5970330999051</v>
      </c>
      <c r="J67">
        <f t="shared" si="15"/>
        <v>14.929069228362165</v>
      </c>
      <c r="K67">
        <f t="shared" si="1"/>
        <v>0</v>
      </c>
      <c r="L67">
        <f t="shared" si="2"/>
        <v>3.3127730712870702E-3</v>
      </c>
      <c r="M67">
        <f t="shared" si="3"/>
        <v>14.925756455290879</v>
      </c>
      <c r="N67">
        <f t="shared" si="4"/>
        <v>0.12008165322417134</v>
      </c>
      <c r="O67">
        <f t="shared" si="5"/>
        <v>0.51434988606148946</v>
      </c>
      <c r="P67">
        <f t="shared" si="6"/>
        <v>0.34406687596422103</v>
      </c>
      <c r="Q67">
        <f t="shared" si="7"/>
        <v>2.324732166087629</v>
      </c>
      <c r="R67">
        <f t="shared" si="16"/>
        <v>133.19734161512707</v>
      </c>
      <c r="S67">
        <f t="shared" si="12"/>
        <v>43.147800539533847</v>
      </c>
      <c r="T67">
        <f t="shared" si="17"/>
        <v>71.6044107030921</v>
      </c>
      <c r="U67">
        <f t="shared" si="8"/>
        <v>16.097311946664728</v>
      </c>
      <c r="V67">
        <f t="shared" si="13"/>
        <v>18.155390790361285</v>
      </c>
      <c r="W67">
        <f t="shared" si="18"/>
        <v>4.6000000000000034E-2</v>
      </c>
    </row>
    <row r="68" spans="5:23">
      <c r="E68">
        <f t="shared" si="9"/>
        <v>4.7000000000000035E-2</v>
      </c>
      <c r="F68">
        <f t="shared" si="14"/>
        <v>90.375137099908869</v>
      </c>
      <c r="G68">
        <f t="shared" si="10"/>
        <v>1.5773437043346892</v>
      </c>
      <c r="H68">
        <f t="shared" si="11"/>
        <v>5.9033196888115427</v>
      </c>
      <c r="I68">
        <f t="shared" si="0"/>
        <v>223.31627313665894</v>
      </c>
      <c r="J68">
        <f t="shared" si="15"/>
        <v>15.113095831924177</v>
      </c>
      <c r="K68">
        <f t="shared" si="1"/>
        <v>0</v>
      </c>
      <c r="L68">
        <f t="shared" si="2"/>
        <v>2.5084949076782114E-2</v>
      </c>
      <c r="M68">
        <f t="shared" si="3"/>
        <v>15.088010882847396</v>
      </c>
      <c r="N68">
        <f t="shared" si="4"/>
        <v>0.11834957358407887</v>
      </c>
      <c r="O68">
        <f t="shared" si="5"/>
        <v>0.51434346691687483</v>
      </c>
      <c r="P68">
        <f t="shared" si="6"/>
        <v>0.34525015305002815</v>
      </c>
      <c r="Q68">
        <f t="shared" si="7"/>
        <v>2.3284022109886933</v>
      </c>
      <c r="R68">
        <f t="shared" si="16"/>
        <v>133.40761969858156</v>
      </c>
      <c r="S68">
        <f t="shared" si="12"/>
        <v>43.032482598672686</v>
      </c>
      <c r="T68">
        <f t="shared" si="17"/>
        <v>72.538707598441619</v>
      </c>
      <c r="U68">
        <f t="shared" si="8"/>
        <v>16.307350244970173</v>
      </c>
      <c r="V68">
        <f t="shared" si="13"/>
        <v>18.39228297455406</v>
      </c>
      <c r="W68">
        <f t="shared" si="18"/>
        <v>4.7000000000000035E-2</v>
      </c>
    </row>
    <row r="69" spans="5:23">
      <c r="E69">
        <f t="shared" si="9"/>
        <v>4.8000000000000036E-2</v>
      </c>
      <c r="F69">
        <f t="shared" si="14"/>
        <v>90.713372403194256</v>
      </c>
      <c r="G69">
        <f t="shared" si="10"/>
        <v>1.5832470240235008</v>
      </c>
      <c r="H69">
        <f t="shared" si="11"/>
        <v>6.1266359619482014</v>
      </c>
      <c r="I69">
        <f t="shared" si="0"/>
        <v>225.95701720354739</v>
      </c>
      <c r="J69">
        <f t="shared" si="15"/>
        <v>15.291810162008163</v>
      </c>
      <c r="K69">
        <f t="shared" si="1"/>
        <v>0</v>
      </c>
      <c r="L69">
        <f t="shared" si="2"/>
        <v>4.7701429481060979E-2</v>
      </c>
      <c r="M69">
        <f t="shared" si="3"/>
        <v>15.244108732527103</v>
      </c>
      <c r="N69">
        <f t="shared" si="4"/>
        <v>0.11655032553331376</v>
      </c>
      <c r="O69">
        <f t="shared" si="5"/>
        <v>0.51432637527830483</v>
      </c>
      <c r="P69">
        <f t="shared" si="6"/>
        <v>0.34647666112469649</v>
      </c>
      <c r="Q69">
        <f t="shared" si="7"/>
        <v>2.3322087355788503</v>
      </c>
      <c r="R69">
        <f t="shared" si="16"/>
        <v>133.62571749221033</v>
      </c>
      <c r="S69">
        <f t="shared" si="12"/>
        <v>42.912345089016071</v>
      </c>
      <c r="T69">
        <f t="shared" si="17"/>
        <v>73.454318555884157</v>
      </c>
      <c r="U69">
        <f t="shared" si="8"/>
        <v>16.513187777309511</v>
      </c>
      <c r="V69">
        <f t="shared" si="13"/>
        <v>18.624437315062981</v>
      </c>
      <c r="W69">
        <f t="shared" si="18"/>
        <v>4.8000000000000036E-2</v>
      </c>
    </row>
    <row r="70" spans="5:23">
      <c r="E70">
        <f t="shared" si="9"/>
        <v>4.9000000000000037E-2</v>
      </c>
      <c r="F70">
        <f t="shared" si="14"/>
        <v>91.064402786426967</v>
      </c>
      <c r="G70">
        <f t="shared" si="10"/>
        <v>1.5893736599854491</v>
      </c>
      <c r="H70">
        <f t="shared" si="11"/>
        <v>6.3525929791517486</v>
      </c>
      <c r="I70">
        <f t="shared" si="0"/>
        <v>228.51963507965192</v>
      </c>
      <c r="J70">
        <f t="shared" si="15"/>
        <v>15.465237243690066</v>
      </c>
      <c r="K70">
        <f t="shared" si="1"/>
        <v>0</v>
      </c>
      <c r="L70">
        <f t="shared" si="2"/>
        <v>7.1171698784958326E-2</v>
      </c>
      <c r="M70">
        <f t="shared" si="3"/>
        <v>15.394065544905107</v>
      </c>
      <c r="N70">
        <f t="shared" si="4"/>
        <v>0.11468315453494834</v>
      </c>
      <c r="O70">
        <f t="shared" si="5"/>
        <v>0.51429740563481707</v>
      </c>
      <c r="P70">
        <f t="shared" si="6"/>
        <v>0.3477466403241084</v>
      </c>
      <c r="Q70">
        <f t="shared" si="7"/>
        <v>2.3361528875640278</v>
      </c>
      <c r="R70">
        <f t="shared" si="16"/>
        <v>133.85170075471913</v>
      </c>
      <c r="S70">
        <f t="shared" si="12"/>
        <v>42.787297968292165</v>
      </c>
      <c r="T70">
        <f t="shared" si="17"/>
        <v>74.351617294177842</v>
      </c>
      <c r="U70">
        <f t="shared" si="8"/>
        <v>16.714908559002062</v>
      </c>
      <c r="V70">
        <f t="shared" si="13"/>
        <v>18.851948568761721</v>
      </c>
      <c r="W70">
        <f t="shared" si="18"/>
        <v>4.9000000000000037E-2</v>
      </c>
    </row>
    <row r="71" spans="5:23">
      <c r="E71">
        <f t="shared" si="9"/>
        <v>5.0000000000000037E-2</v>
      </c>
      <c r="F71">
        <f t="shared" si="14"/>
        <v>91.428379553096789</v>
      </c>
      <c r="G71">
        <f t="shared" si="10"/>
        <v>1.5957262529646008</v>
      </c>
      <c r="H71">
        <f t="shared" si="11"/>
        <v>6.5811126142314009</v>
      </c>
      <c r="I71">
        <f t="shared" si="0"/>
        <v>231.00445817526986</v>
      </c>
      <c r="J71">
        <f t="shared" si="15"/>
        <v>15.633399505409665</v>
      </c>
      <c r="K71">
        <f t="shared" si="1"/>
        <v>0</v>
      </c>
      <c r="L71">
        <f t="shared" si="2"/>
        <v>9.5504744710324899E-2</v>
      </c>
      <c r="M71">
        <f t="shared" si="3"/>
        <v>15.53789476069934</v>
      </c>
      <c r="N71">
        <f t="shared" si="4"/>
        <v>0.11274734557317415</v>
      </c>
      <c r="O71">
        <f t="shared" si="5"/>
        <v>0.51425528811969901</v>
      </c>
      <c r="P71">
        <f t="shared" si="6"/>
        <v>0.34906029442310188</v>
      </c>
      <c r="Q71">
        <f t="shared" si="7"/>
        <v>2.3402357439720145</v>
      </c>
      <c r="R71">
        <f t="shared" si="16"/>
        <v>134.08563119525471</v>
      </c>
      <c r="S71">
        <f t="shared" si="12"/>
        <v>42.657251642157917</v>
      </c>
      <c r="T71">
        <f t="shared" si="17"/>
        <v>75.230970057705662</v>
      </c>
      <c r="U71">
        <f t="shared" si="8"/>
        <v>16.912594925060763</v>
      </c>
      <c r="V71">
        <f t="shared" si="13"/>
        <v>19.074909597386487</v>
      </c>
      <c r="W71">
        <f t="shared" si="18"/>
        <v>5.0000000000000037E-2</v>
      </c>
    </row>
    <row r="72" spans="5:23">
      <c r="E72">
        <f t="shared" si="9"/>
        <v>5.1000000000000038E-2</v>
      </c>
      <c r="F72">
        <f t="shared" si="14"/>
        <v>91.805449530392565</v>
      </c>
      <c r="G72">
        <f t="shared" si="10"/>
        <v>1.6023073655788322</v>
      </c>
      <c r="H72">
        <f t="shared" si="11"/>
        <v>6.8121170724066706</v>
      </c>
      <c r="I72">
        <f t="shared" si="0"/>
        <v>233.41177976901068</v>
      </c>
      <c r="J72">
        <f t="shared" si="15"/>
        <v>15.796316795016237</v>
      </c>
      <c r="K72">
        <f t="shared" si="1"/>
        <v>0</v>
      </c>
      <c r="L72">
        <f t="shared" si="2"/>
        <v>0.12070903790266287</v>
      </c>
      <c r="M72">
        <f t="shared" si="3"/>
        <v>15.675607757113575</v>
      </c>
      <c r="N72">
        <f t="shared" si="4"/>
        <v>0.11074222476805334</v>
      </c>
      <c r="O72">
        <f t="shared" si="5"/>
        <v>0.51419868761689203</v>
      </c>
      <c r="P72">
        <f t="shared" si="6"/>
        <v>0.35041779029465625</v>
      </c>
      <c r="Q72">
        <f t="shared" si="7"/>
        <v>2.3444583123818283</v>
      </c>
      <c r="R72">
        <f t="shared" si="16"/>
        <v>134.32756654384232</v>
      </c>
      <c r="S72">
        <f t="shared" si="12"/>
        <v>42.522117013449758</v>
      </c>
      <c r="T72">
        <f t="shared" si="17"/>
        <v>76.092735765962928</v>
      </c>
      <c r="U72">
        <f t="shared" si="8"/>
        <v>17.106327563798288</v>
      </c>
      <c r="V72">
        <f t="shared" si="13"/>
        <v>19.293411405438757</v>
      </c>
      <c r="W72">
        <f t="shared" si="18"/>
        <v>5.1000000000000038E-2</v>
      </c>
    </row>
    <row r="73" spans="5:23">
      <c r="E73">
        <f t="shared" si="9"/>
        <v>5.2000000000000039E-2</v>
      </c>
      <c r="F73">
        <f t="shared" si="14"/>
        <v>92.195755088190495</v>
      </c>
      <c r="G73">
        <f t="shared" si="10"/>
        <v>1.6091194826512389</v>
      </c>
      <c r="H73">
        <f t="shared" si="11"/>
        <v>7.0455288521756811</v>
      </c>
      <c r="I73">
        <f t="shared" si="0"/>
        <v>235.74185524103325</v>
      </c>
      <c r="J73">
        <f t="shared" si="15"/>
        <v>15.954006395553066</v>
      </c>
      <c r="K73">
        <f t="shared" si="1"/>
        <v>0</v>
      </c>
      <c r="L73">
        <f t="shared" si="2"/>
        <v>0.14679251019654385</v>
      </c>
      <c r="M73">
        <f t="shared" si="3"/>
        <v>15.807213885356521</v>
      </c>
      <c r="N73">
        <f t="shared" si="4"/>
        <v>0.10866716110460764</v>
      </c>
      <c r="O73">
        <f t="shared" si="5"/>
        <v>0.51412620295676037</v>
      </c>
      <c r="P73">
        <f t="shared" si="6"/>
        <v>0.35181925735853803</v>
      </c>
      <c r="Q73">
        <f t="shared" si="7"/>
        <v>2.3488215322011863</v>
      </c>
      <c r="R73">
        <f t="shared" si="16"/>
        <v>134.57756062457938</v>
      </c>
      <c r="S73">
        <f t="shared" si="12"/>
        <v>42.381805536388882</v>
      </c>
      <c r="T73">
        <f t="shared" si="17"/>
        <v>76.937266160055032</v>
      </c>
      <c r="U73">
        <f t="shared" si="8"/>
        <v>17.296185549761063</v>
      </c>
      <c r="V73">
        <f t="shared" si="13"/>
        <v>19.507543177329982</v>
      </c>
      <c r="W73">
        <f t="shared" si="18"/>
        <v>5.2000000000000039E-2</v>
      </c>
    </row>
    <row r="74" spans="5:23">
      <c r="E74">
        <f t="shared" si="9"/>
        <v>5.300000000000004E-2</v>
      </c>
      <c r="F74">
        <f t="shared" si="14"/>
        <v>92.599434155857793</v>
      </c>
      <c r="G74">
        <f t="shared" si="10"/>
        <v>1.6161650115034145</v>
      </c>
      <c r="H74">
        <f t="shared" si="11"/>
        <v>7.2812707074167147</v>
      </c>
      <c r="I74">
        <f t="shared" si="0"/>
        <v>237.99490230476749</v>
      </c>
      <c r="J74">
        <f t="shared" si="15"/>
        <v>16.106483040939377</v>
      </c>
      <c r="K74">
        <f t="shared" si="1"/>
        <v>0</v>
      </c>
      <c r="L74">
        <f t="shared" si="2"/>
        <v>0.17376253143205653</v>
      </c>
      <c r="M74">
        <f t="shared" si="3"/>
        <v>15.932720509507321</v>
      </c>
      <c r="N74">
        <f t="shared" si="4"/>
        <v>0.10652156827717951</v>
      </c>
      <c r="O74">
        <f t="shared" si="5"/>
        <v>0.51403636620707971</v>
      </c>
      <c r="P74">
        <f t="shared" si="6"/>
        <v>0.3532647870202143</v>
      </c>
      <c r="Q74">
        <f t="shared" si="7"/>
        <v>2.3533262759878584</v>
      </c>
      <c r="R74">
        <f t="shared" si="16"/>
        <v>134.83566343134345</v>
      </c>
      <c r="S74">
        <f t="shared" si="12"/>
        <v>42.236229275485655</v>
      </c>
      <c r="T74">
        <f t="shared" si="17"/>
        <v>77.764905946265301</v>
      </c>
      <c r="U74">
        <f t="shared" si="8"/>
        <v>17.482246376004582</v>
      </c>
      <c r="V74">
        <f t="shared" si="13"/>
        <v>19.717392313783382</v>
      </c>
      <c r="W74">
        <f t="shared" si="18"/>
        <v>5.300000000000004E-2</v>
      </c>
    </row>
    <row r="75" spans="5:23">
      <c r="E75">
        <f t="shared" si="9"/>
        <v>5.4000000000000041E-2</v>
      </c>
      <c r="F75">
        <f t="shared" si="14"/>
        <v>93.016620236885018</v>
      </c>
      <c r="G75">
        <f t="shared" si="10"/>
        <v>1.6234462822108313</v>
      </c>
      <c r="H75">
        <f t="shared" si="11"/>
        <v>7.5192656097214821</v>
      </c>
      <c r="I75">
        <f t="shared" si="0"/>
        <v>240.17110123932758</v>
      </c>
      <c r="J75">
        <f t="shared" si="15"/>
        <v>16.253758931699078</v>
      </c>
      <c r="K75">
        <f t="shared" si="1"/>
        <v>0</v>
      </c>
      <c r="L75">
        <f t="shared" si="2"/>
        <v>0.20162588481461746</v>
      </c>
      <c r="M75">
        <f t="shared" si="3"/>
        <v>16.05213304688446</v>
      </c>
      <c r="N75">
        <f t="shared" si="4"/>
        <v>0.1043049066496759</v>
      </c>
      <c r="O75">
        <f t="shared" si="5"/>
        <v>0.51392764206530606</v>
      </c>
      <c r="P75">
        <f t="shared" si="6"/>
        <v>0.35475443210090257</v>
      </c>
      <c r="Q75">
        <f t="shared" si="7"/>
        <v>2.3579733508103566</v>
      </c>
      <c r="R75">
        <f t="shared" si="16"/>
        <v>135.10192120575411</v>
      </c>
      <c r="S75">
        <f t="shared" si="12"/>
        <v>42.085300968869092</v>
      </c>
      <c r="T75">
        <f t="shared" si="17"/>
        <v>78.575992936751376</v>
      </c>
      <c r="U75">
        <f t="shared" si="8"/>
        <v>17.664585985723232</v>
      </c>
      <c r="V75">
        <f t="shared" si="13"/>
        <v>19.923044467507715</v>
      </c>
      <c r="W75">
        <f t="shared" si="18"/>
        <v>5.4000000000000041E-2</v>
      </c>
    </row>
    <row r="76" spans="5:23">
      <c r="E76">
        <f t="shared" si="9"/>
        <v>5.5000000000000042E-2</v>
      </c>
      <c r="F76">
        <f t="shared" si="14"/>
        <v>93.447442421359909</v>
      </c>
      <c r="G76">
        <f t="shared" si="10"/>
        <v>1.6309655478205527</v>
      </c>
      <c r="H76">
        <f t="shared" si="11"/>
        <v>7.7594367109608093</v>
      </c>
      <c r="I76">
        <f t="shared" si="0"/>
        <v>242.27059512470152</v>
      </c>
      <c r="J76">
        <f t="shared" si="15"/>
        <v>16.395843750877383</v>
      </c>
      <c r="K76">
        <f t="shared" si="1"/>
        <v>0</v>
      </c>
      <c r="L76">
        <f t="shared" si="2"/>
        <v>0.23038874081488345</v>
      </c>
      <c r="M76">
        <f t="shared" si="3"/>
        <v>16.165455010062498</v>
      </c>
      <c r="N76">
        <f t="shared" si="4"/>
        <v>0.10201668533195377</v>
      </c>
      <c r="O76">
        <f t="shared" si="5"/>
        <v>0.51379842735840597</v>
      </c>
      <c r="P76">
        <f t="shared" si="6"/>
        <v>0.35628820625970303</v>
      </c>
      <c r="Q76">
        <f t="shared" si="7"/>
        <v>2.3627634996431248</v>
      </c>
      <c r="R76">
        <f t="shared" si="16"/>
        <v>135.37637651711125</v>
      </c>
      <c r="S76">
        <f t="shared" si="12"/>
        <v>41.928934095751345</v>
      </c>
      <c r="T76">
        <f t="shared" si="17"/>
        <v>79.370858187427714</v>
      </c>
      <c r="U76">
        <f t="shared" si="8"/>
        <v>17.843278803247507</v>
      </c>
      <c r="V76">
        <f t="shared" si="13"/>
        <v>20.124583578157562</v>
      </c>
      <c r="W76">
        <f t="shared" si="18"/>
        <v>5.5000000000000042E-2</v>
      </c>
    </row>
    <row r="77" spans="5:23">
      <c r="E77">
        <f t="shared" si="9"/>
        <v>5.6000000000000043E-2</v>
      </c>
      <c r="F77">
        <f t="shared" si="14"/>
        <v>93.89202539629683</v>
      </c>
      <c r="G77">
        <f t="shared" si="10"/>
        <v>1.6387249845315135</v>
      </c>
      <c r="H77">
        <f t="shared" si="11"/>
        <v>8.0017073060855104</v>
      </c>
      <c r="I77">
        <f t="shared" si="0"/>
        <v>244.29349008169973</v>
      </c>
      <c r="J77">
        <f t="shared" si="15"/>
        <v>16.532744680279521</v>
      </c>
      <c r="K77">
        <f t="shared" si="1"/>
        <v>0</v>
      </c>
      <c r="L77">
        <f t="shared" si="2"/>
        <v>0.26005662961025261</v>
      </c>
      <c r="M77">
        <f t="shared" si="3"/>
        <v>16.272688050669267</v>
      </c>
      <c r="N77">
        <f t="shared" si="4"/>
        <v>9.9656464372228984E-2</v>
      </c>
      <c r="O77">
        <f t="shared" si="5"/>
        <v>0.51364705065673388</v>
      </c>
      <c r="P77">
        <f t="shared" si="6"/>
        <v>0.35786608340882747</v>
      </c>
      <c r="Q77">
        <f t="shared" si="7"/>
        <v>2.3676974027911624</v>
      </c>
      <c r="R77">
        <f t="shared" si="16"/>
        <v>135.65906834402011</v>
      </c>
      <c r="S77">
        <f t="shared" si="12"/>
        <v>41.767042947723283</v>
      </c>
      <c r="T77">
        <f t="shared" si="17"/>
        <v>80.149826133090528</v>
      </c>
      <c r="U77">
        <f t="shared" si="8"/>
        <v>18.018397764421298</v>
      </c>
      <c r="V77">
        <f t="shared" si="13"/>
        <v>20.322091906594412</v>
      </c>
      <c r="W77">
        <f t="shared" si="18"/>
        <v>5.6000000000000043E-2</v>
      </c>
    </row>
    <row r="78" spans="5:23">
      <c r="E78">
        <f t="shared" si="9"/>
        <v>5.7000000000000044E-2</v>
      </c>
      <c r="F78">
        <f t="shared" si="14"/>
        <v>94.350489453834527</v>
      </c>
      <c r="G78">
        <f t="shared" si="10"/>
        <v>1.6467266918375989</v>
      </c>
      <c r="H78">
        <f t="shared" si="11"/>
        <v>8.2460007961672108</v>
      </c>
      <c r="I78">
        <f t="shared" si="0"/>
        <v>246.23985551855003</v>
      </c>
      <c r="J78">
        <f t="shared" si="15"/>
        <v>16.664466417159225</v>
      </c>
      <c r="K78">
        <f t="shared" si="1"/>
        <v>0</v>
      </c>
      <c r="L78">
        <f t="shared" si="2"/>
        <v>0.29063441207445551</v>
      </c>
      <c r="M78">
        <f t="shared" si="3"/>
        <v>16.373832005084768</v>
      </c>
      <c r="N78">
        <f t="shared" si="4"/>
        <v>9.7223857064991745E-2</v>
      </c>
      <c r="O78">
        <f t="shared" si="5"/>
        <v>0.51347177200865646</v>
      </c>
      <c r="P78">
        <f t="shared" si="6"/>
        <v>0.35948799712301815</v>
      </c>
      <c r="Q78">
        <f t="shared" si="7"/>
        <v>2.3727756793387864</v>
      </c>
      <c r="R78">
        <f t="shared" si="16"/>
        <v>135.95003215739925</v>
      </c>
      <c r="S78">
        <f t="shared" si="12"/>
        <v>41.599542703564723</v>
      </c>
      <c r="T78">
        <f t="shared" si="17"/>
        <v>80.913214719840084</v>
      </c>
      <c r="U78">
        <f t="shared" si="8"/>
        <v>18.190014346371612</v>
      </c>
      <c r="V78">
        <f t="shared" si="13"/>
        <v>20.515650068462524</v>
      </c>
      <c r="W78">
        <f t="shared" si="18"/>
        <v>5.7000000000000044E-2</v>
      </c>
    </row>
    <row r="79" spans="5:23">
      <c r="E79">
        <f t="shared" si="9"/>
        <v>5.8000000000000045E-2</v>
      </c>
      <c r="F79">
        <f t="shared" si="14"/>
        <v>94.822950497316427</v>
      </c>
      <c r="G79">
        <f t="shared" si="10"/>
        <v>1.654972692633766</v>
      </c>
      <c r="H79">
        <f t="shared" si="11"/>
        <v>8.4922406516857603</v>
      </c>
      <c r="I79">
        <f t="shared" si="0"/>
        <v>248.10972438595971</v>
      </c>
      <c r="J79">
        <f t="shared" si="15"/>
        <v>16.791011191480266</v>
      </c>
      <c r="K79">
        <f t="shared" si="1"/>
        <v>0</v>
      </c>
      <c r="L79">
        <f t="shared" si="2"/>
        <v>0.32212624932715322</v>
      </c>
      <c r="M79">
        <f t="shared" si="3"/>
        <v>16.468884942153114</v>
      </c>
      <c r="N79">
        <f t="shared" si="4"/>
        <v>9.471853237348013E-2</v>
      </c>
      <c r="O79">
        <f t="shared" si="5"/>
        <v>0.51327078280282357</v>
      </c>
      <c r="P79">
        <f t="shared" si="6"/>
        <v>0.36115384004432521</v>
      </c>
      <c r="Q79">
        <f t="shared" si="7"/>
        <v>2.3779988886171033</v>
      </c>
      <c r="R79">
        <f t="shared" si="16"/>
        <v>136.24930000456035</v>
      </c>
      <c r="S79">
        <f t="shared" si="12"/>
        <v>41.426349507243927</v>
      </c>
      <c r="T79">
        <f t="shared" si="17"/>
        <v>81.661335534854658</v>
      </c>
      <c r="U79">
        <f t="shared" si="8"/>
        <v>18.358198596682922</v>
      </c>
      <c r="V79">
        <f t="shared" si="13"/>
        <v>20.705337067093275</v>
      </c>
      <c r="W79">
        <f t="shared" si="18"/>
        <v>5.8000000000000045E-2</v>
      </c>
    </row>
    <row r="80" spans="5:23">
      <c r="E80">
        <f t="shared" si="9"/>
        <v>5.9000000000000045E-2</v>
      </c>
      <c r="F80">
        <f t="shared" si="14"/>
        <v>95.309520045267433</v>
      </c>
      <c r="G80">
        <f t="shared" si="10"/>
        <v>1.6634649332854519</v>
      </c>
      <c r="H80">
        <f t="shared" si="11"/>
        <v>8.7403503760717207</v>
      </c>
      <c r="I80">
        <f t="shared" si="0"/>
        <v>249.90309344240302</v>
      </c>
      <c r="J80">
        <f t="shared" si="15"/>
        <v>16.912378783869958</v>
      </c>
      <c r="K80">
        <f t="shared" si="1"/>
        <v>0</v>
      </c>
      <c r="L80">
        <f t="shared" si="2"/>
        <v>0.35453557086114385</v>
      </c>
      <c r="M80">
        <f t="shared" si="3"/>
        <v>16.557843213008812</v>
      </c>
      <c r="N80">
        <f t="shared" si="4"/>
        <v>9.2140217465311675E-2</v>
      </c>
      <c r="O80">
        <f t="shared" si="5"/>
        <v>0.51304220576518589</v>
      </c>
      <c r="P80">
        <f t="shared" si="6"/>
        <v>0.36286346328349373</v>
      </c>
      <c r="Q80">
        <f t="shared" si="7"/>
        <v>2.3833675316846201</v>
      </c>
      <c r="R80">
        <f t="shared" si="16"/>
        <v>136.55690059404125</v>
      </c>
      <c r="S80">
        <f t="shared" si="12"/>
        <v>41.247380548773819</v>
      </c>
      <c r="T80">
        <f t="shared" si="17"/>
        <v>82.394493933568953</v>
      </c>
      <c r="U80">
        <f t="shared" si="8"/>
        <v>18.523019161988007</v>
      </c>
      <c r="V80">
        <f t="shared" si="13"/>
        <v>20.891230325751412</v>
      </c>
      <c r="W80">
        <f t="shared" si="18"/>
        <v>5.9000000000000045E-2</v>
      </c>
    </row>
    <row r="81" spans="5:23">
      <c r="E81">
        <f t="shared" si="9"/>
        <v>6.0000000000000046E-2</v>
      </c>
      <c r="F81">
        <f t="shared" si="14"/>
        <v>95.810305233281937</v>
      </c>
      <c r="G81">
        <f t="shared" si="10"/>
        <v>1.6722052836615235</v>
      </c>
      <c r="H81">
        <f t="shared" si="11"/>
        <v>8.9902534695141245</v>
      </c>
      <c r="I81">
        <f t="shared" si="0"/>
        <v>251.61992353135358</v>
      </c>
      <c r="J81">
        <f t="shared" si="15"/>
        <v>17.028566544381089</v>
      </c>
      <c r="K81">
        <f t="shared" si="1"/>
        <v>0</v>
      </c>
      <c r="L81">
        <f t="shared" si="2"/>
        <v>0.38786504127084553</v>
      </c>
      <c r="M81">
        <f t="shared" si="3"/>
        <v>16.640701503110243</v>
      </c>
      <c r="N81">
        <f t="shared" si="4"/>
        <v>8.9488700359389939E-2</v>
      </c>
      <c r="O81">
        <f t="shared" si="5"/>
        <v>0.51278409509804312</v>
      </c>
      <c r="P81">
        <f t="shared" si="6"/>
        <v>0.36461667581929091</v>
      </c>
      <c r="Q81">
        <f t="shared" si="7"/>
        <v>2.3888820528153665</v>
      </c>
      <c r="R81">
        <f t="shared" si="16"/>
        <v>136.8728593808687</v>
      </c>
      <c r="S81">
        <f t="shared" si="12"/>
        <v>41.062554147586766</v>
      </c>
      <c r="T81">
        <f t="shared" si="17"/>
        <v>83.112989164308942</v>
      </c>
      <c r="U81">
        <f t="shared" si="8"/>
        <v>18.684543315986986</v>
      </c>
      <c r="V81">
        <f t="shared" si="13"/>
        <v>21.073405719236384</v>
      </c>
      <c r="W81">
        <f t="shared" si="18"/>
        <v>6.0000000000000046E-2</v>
      </c>
    </row>
    <row r="82" spans="5:23">
      <c r="E82">
        <f t="shared" si="9"/>
        <v>6.1000000000000047E-2</v>
      </c>
      <c r="F82">
        <f t="shared" si="14"/>
        <v>96.325408813837939</v>
      </c>
      <c r="G82">
        <f t="shared" si="10"/>
        <v>1.6811955371310376</v>
      </c>
      <c r="H82">
        <f t="shared" si="11"/>
        <v>9.2418733930454788</v>
      </c>
      <c r="I82">
        <f t="shared" si="0"/>
        <v>253.26013987215993</v>
      </c>
      <c r="J82">
        <f t="shared" si="15"/>
        <v>17.139569412177135</v>
      </c>
      <c r="K82">
        <f t="shared" si="1"/>
        <v>0</v>
      </c>
      <c r="L82">
        <f t="shared" si="2"/>
        <v>0.4221165256121226</v>
      </c>
      <c r="M82">
        <f t="shared" si="3"/>
        <v>16.717452886565013</v>
      </c>
      <c r="N82">
        <f t="shared" si="4"/>
        <v>8.6763832681694381E-2</v>
      </c>
      <c r="O82">
        <f t="shared" si="5"/>
        <v>0.51249443676858153</v>
      </c>
      <c r="P82">
        <f t="shared" si="6"/>
        <v>0.36641324389718877</v>
      </c>
      <c r="Q82">
        <f t="shared" si="7"/>
        <v>2.3945428409888714</v>
      </c>
      <c r="R82">
        <f t="shared" si="16"/>
        <v>137.19719865192812</v>
      </c>
      <c r="S82">
        <f t="shared" si="12"/>
        <v>40.87178983809018</v>
      </c>
      <c r="T82">
        <f t="shared" si="17"/>
        <v>83.81711449043415</v>
      </c>
      <c r="U82">
        <f t="shared" si="8"/>
        <v>18.84283698690599</v>
      </c>
      <c r="V82">
        <f t="shared" si="13"/>
        <v>21.251937604851658</v>
      </c>
      <c r="W82">
        <f t="shared" si="18"/>
        <v>6.1000000000000047E-2</v>
      </c>
    </row>
    <row r="83" spans="5:23">
      <c r="E83">
        <f t="shared" si="9"/>
        <v>6.2000000000000048E-2</v>
      </c>
      <c r="F83">
        <f t="shared" si="14"/>
        <v>96.854929154053693</v>
      </c>
      <c r="G83">
        <f t="shared" si="10"/>
        <v>1.6904374105240831</v>
      </c>
      <c r="H83">
        <f t="shared" si="11"/>
        <v>9.4951335329176381</v>
      </c>
      <c r="I83">
        <f t="shared" si="0"/>
        <v>254.82363236624107</v>
      </c>
      <c r="J83">
        <f t="shared" si="15"/>
        <v>17.24537993625427</v>
      </c>
      <c r="K83">
        <f t="shared" si="1"/>
        <v>0</v>
      </c>
      <c r="L83">
        <f t="shared" si="2"/>
        <v>0.45729105343023807</v>
      </c>
      <c r="M83">
        <f t="shared" si="3"/>
        <v>16.788088882824031</v>
      </c>
      <c r="N83">
        <f t="shared" si="4"/>
        <v>8.3965532527026931E-2</v>
      </c>
      <c r="O83">
        <f t="shared" si="5"/>
        <v>0.51217114895452354</v>
      </c>
      <c r="P83">
        <f t="shared" si="6"/>
        <v>0.36825289042890186</v>
      </c>
      <c r="Q83">
        <f t="shared" si="7"/>
        <v>2.4003502313763265</v>
      </c>
      <c r="R83">
        <f t="shared" si="16"/>
        <v>137.52993761111415</v>
      </c>
      <c r="S83">
        <f t="shared" si="12"/>
        <v>40.675008457060457</v>
      </c>
      <c r="T83">
        <f t="shared" si="17"/>
        <v>84.507157310036817</v>
      </c>
      <c r="U83">
        <f t="shared" si="8"/>
        <v>18.997964784406609</v>
      </c>
      <c r="V83">
        <f t="shared" si="13"/>
        <v>21.426898852754626</v>
      </c>
      <c r="W83">
        <f t="shared" si="18"/>
        <v>6.2000000000000048E-2</v>
      </c>
    </row>
    <row r="84" spans="5:23">
      <c r="E84">
        <f t="shared" si="9"/>
        <v>6.3000000000000042E-2</v>
      </c>
      <c r="F84">
        <f t="shared" si="14"/>
        <v>97.398960231403024</v>
      </c>
      <c r="G84">
        <f t="shared" si="10"/>
        <v>1.6999325440570008</v>
      </c>
      <c r="H84">
        <f t="shared" si="11"/>
        <v>9.7499571652838792</v>
      </c>
      <c r="I84">
        <f t="shared" si="0"/>
        <v>256.31025592029368</v>
      </c>
      <c r="J84">
        <f t="shared" si="15"/>
        <v>17.345988297314658</v>
      </c>
      <c r="K84">
        <f t="shared" si="1"/>
        <v>0</v>
      </c>
      <c r="L84">
        <f t="shared" si="2"/>
        <v>0.49338878149981813</v>
      </c>
      <c r="M84">
        <f t="shared" si="3"/>
        <v>16.852599515814841</v>
      </c>
      <c r="N84">
        <f t="shared" si="4"/>
        <v>8.1093787423224081E-2</v>
      </c>
      <c r="O84">
        <f t="shared" si="5"/>
        <v>0.51181208265465206</v>
      </c>
      <c r="P84">
        <f t="shared" si="6"/>
        <v>0.37013529439436615</v>
      </c>
      <c r="Q84">
        <f t="shared" si="7"/>
        <v>2.4063045068173459</v>
      </c>
      <c r="R84">
        <f t="shared" si="16"/>
        <v>137.87109246394294</v>
      </c>
      <c r="S84">
        <f t="shared" si="12"/>
        <v>40.47213223253992</v>
      </c>
      <c r="T84">
        <f t="shared" si="17"/>
        <v>85.18339927324746</v>
      </c>
      <c r="U84">
        <f t="shared" si="8"/>
        <v>19.149990025957219</v>
      </c>
      <c r="V84">
        <f t="shared" si="13"/>
        <v>21.598360875699534</v>
      </c>
      <c r="W84">
        <f t="shared" si="18"/>
        <v>6.3000000000000042E-2</v>
      </c>
    </row>
    <row r="85" spans="5:23">
      <c r="E85">
        <f t="shared" si="9"/>
        <v>6.4000000000000043E-2</v>
      </c>
      <c r="F85">
        <f t="shared" si="14"/>
        <v>97.957591627407126</v>
      </c>
      <c r="G85">
        <f t="shared" si="10"/>
        <v>1.7096825012222847</v>
      </c>
      <c r="H85">
        <f t="shared" si="11"/>
        <v>10.006267421204173</v>
      </c>
      <c r="I85">
        <f t="shared" ref="I85:I148" si="19">J85/$B$32</f>
        <v>257.71983078821449</v>
      </c>
      <c r="J85">
        <f t="shared" si="15"/>
        <v>17.441382330906301</v>
      </c>
      <c r="K85">
        <f t="shared" ref="K85:K148" si="20">IF(G85&gt;$B$27,-(MIN(($K$13*(G85-$B$27)),$K$14)),0)</f>
        <v>0</v>
      </c>
      <c r="L85">
        <f t="shared" ref="L85:L148" si="21">-$B$54*$B$30*$B$31*COS(G85)</f>
        <v>0.53040895532812615</v>
      </c>
      <c r="M85">
        <f t="shared" ref="M85:M148" si="22">$B$35*T85*SIN(Q85-G85)</f>
        <v>16.910973375578173</v>
      </c>
      <c r="N85">
        <f t="shared" ref="N85:N148" si="23">$B$39+$B$35*COS(G85)</f>
        <v>7.8148657393753762E-2</v>
      </c>
      <c r="O85">
        <f t="shared" ref="O85:O148" si="24">$B$41+$B$35*SIN(G85)</f>
        <v>0.51141502247209636</v>
      </c>
      <c r="P85">
        <f t="shared" ref="P85:P148" si="25">SQRT((N85-$B$45)^2+(O85-$B$47)^2)</f>
        <v>0.37206009024783221</v>
      </c>
      <c r="Q85">
        <f t="shared" ref="Q85:Q148" si="26">ATAN2((N85-$B$45),(O85-$B$47))</f>
        <v>2.4124058992818087</v>
      </c>
      <c r="R85">
        <f t="shared" si="16"/>
        <v>138.22067650130958</v>
      </c>
      <c r="S85">
        <f t="shared" si="12"/>
        <v>40.263084873902457</v>
      </c>
      <c r="T85">
        <f t="shared" si="17"/>
        <v>85.846116397193882</v>
      </c>
      <c r="U85">
        <f t="shared" ref="U85:U148" si="27">$B$50*V85*$B$49</f>
        <v>19.298974762676814</v>
      </c>
      <c r="V85">
        <f t="shared" si="13"/>
        <v>21.766393658185542</v>
      </c>
      <c r="W85">
        <f t="shared" si="18"/>
        <v>6.4000000000000043E-2</v>
      </c>
    </row>
    <row r="86" spans="5:23">
      <c r="E86">
        <f t="shared" ref="E86:E149" si="28">E85+$B$21</f>
        <v>6.5000000000000044E-2</v>
      </c>
      <c r="F86">
        <f t="shared" si="14"/>
        <v>98.530908519321386</v>
      </c>
      <c r="G86">
        <f t="shared" ref="G86:G149" si="29">G85+$B$21*H85</f>
        <v>1.719688768643489</v>
      </c>
      <c r="H86">
        <f t="shared" ref="H86:H149" si="30">H85+$B$21*I85</f>
        <v>10.263987251992388</v>
      </c>
      <c r="I86">
        <f t="shared" si="19"/>
        <v>259.05214293346961</v>
      </c>
      <c r="J86">
        <f t="shared" ref="J86:J149" si="31">K86+L86+M86</f>
        <v>17.531547551946662</v>
      </c>
      <c r="K86">
        <f t="shared" si="20"/>
        <v>0</v>
      </c>
      <c r="L86">
        <f t="shared" si="21"/>
        <v>0.56834986948070576</v>
      </c>
      <c r="M86">
        <f t="shared" si="22"/>
        <v>16.963197682465957</v>
      </c>
      <c r="N86">
        <f t="shared" si="23"/>
        <v>7.5130278113998111E-2</v>
      </c>
      <c r="O86">
        <f t="shared" si="24"/>
        <v>0.51097768757836892</v>
      </c>
      <c r="P86">
        <f t="shared" si="25"/>
        <v>0.37402686732983387</v>
      </c>
      <c r="Q86">
        <f t="shared" si="26"/>
        <v>2.4186545913114008</v>
      </c>
      <c r="R86">
        <f t="shared" si="16"/>
        <v>138.57870018208226</v>
      </c>
      <c r="S86">
        <f t="shared" ref="S86:S149" si="32">R86-F86</f>
        <v>40.047791662760872</v>
      </c>
      <c r="T86">
        <f t="shared" ref="T86:T149" si="33" xml:space="preserve"> 4.4482216*U86</f>
        <v>86.495579178661373</v>
      </c>
      <c r="U86">
        <f t="shared" si="27"/>
        <v>19.444979804662019</v>
      </c>
      <c r="V86">
        <f t="shared" ref="V86:V149" si="34">$B$52*($B$51)+(1-$B$52)*V85</f>
        <v>21.931065785021833</v>
      </c>
      <c r="W86">
        <f t="shared" si="18"/>
        <v>6.5000000000000044E-2</v>
      </c>
    </row>
    <row r="87" spans="5:23">
      <c r="E87">
        <f t="shared" si="28"/>
        <v>6.6000000000000045E-2</v>
      </c>
      <c r="F87">
        <f t="shared" ref="F87:F150" si="35">G87*180/PI()</f>
        <v>99.118991669836618</v>
      </c>
      <c r="G87">
        <f t="shared" si="29"/>
        <v>1.7299527558954813</v>
      </c>
      <c r="H87">
        <f t="shared" si="30"/>
        <v>10.523039394925858</v>
      </c>
      <c r="I87">
        <f t="shared" si="19"/>
        <v>260.30694441368968</v>
      </c>
      <c r="J87">
        <f t="shared" si="31"/>
        <v>17.616467180750433</v>
      </c>
      <c r="K87">
        <f t="shared" si="20"/>
        <v>0</v>
      </c>
      <c r="L87">
        <f t="shared" si="21"/>
        <v>0.60720882679655419</v>
      </c>
      <c r="M87">
        <f t="shared" si="22"/>
        <v>17.009258353953879</v>
      </c>
      <c r="N87">
        <f t="shared" si="23"/>
        <v>7.2038864155879456E-2</v>
      </c>
      <c r="O87">
        <f t="shared" si="24"/>
        <v>0.51049773286621558</v>
      </c>
      <c r="P87">
        <f t="shared" si="25"/>
        <v>0.37603516928688313</v>
      </c>
      <c r="Q87">
        <f t="shared" si="26"/>
        <v>2.4250507174356373</v>
      </c>
      <c r="R87">
        <f t="shared" ref="R87:R150" si="36">Q87*180/PI()</f>
        <v>138.94517121423439</v>
      </c>
      <c r="S87">
        <f t="shared" si="32"/>
        <v>39.826179544397775</v>
      </c>
      <c r="T87">
        <f t="shared" si="33"/>
        <v>87.132052704499515</v>
      </c>
      <c r="U87">
        <f t="shared" si="27"/>
        <v>19.588064745807518</v>
      </c>
      <c r="V87">
        <f t="shared" si="34"/>
        <v>22.092444469321396</v>
      </c>
      <c r="W87">
        <f t="shared" ref="W87:W150" si="37">IF(F87&lt;$B$26,IF(W86&gt;0,E87,0),0)</f>
        <v>6.6000000000000045E-2</v>
      </c>
    </row>
    <row r="88" spans="5:23">
      <c r="E88">
        <f t="shared" si="28"/>
        <v>6.7000000000000046E-2</v>
      </c>
      <c r="F88">
        <f t="shared" si="35"/>
        <v>99.721917414815778</v>
      </c>
      <c r="G88">
        <f t="shared" si="29"/>
        <v>1.7404757952904071</v>
      </c>
      <c r="H88">
        <f t="shared" si="30"/>
        <v>10.783346339339548</v>
      </c>
      <c r="I88">
        <f t="shared" si="19"/>
        <v>261.48395378931446</v>
      </c>
      <c r="J88">
        <f t="shared" si="31"/>
        <v>17.696122170684841</v>
      </c>
      <c r="K88">
        <f t="shared" si="20"/>
        <v>0</v>
      </c>
      <c r="L88">
        <f t="shared" si="21"/>
        <v>0.64698209656840588</v>
      </c>
      <c r="M88">
        <f t="shared" si="22"/>
        <v>17.049140074116437</v>
      </c>
      <c r="N88">
        <f t="shared" si="23"/>
        <v>6.8874712314816705E-2</v>
      </c>
      <c r="O88">
        <f t="shared" si="24"/>
        <v>0.5099727502993896</v>
      </c>
      <c r="P88">
        <f t="shared" si="25"/>
        <v>0.37808449350083301</v>
      </c>
      <c r="Q88">
        <f t="shared" si="26"/>
        <v>2.4315943655573395</v>
      </c>
      <c r="R88">
        <f t="shared" si="36"/>
        <v>139.32009463422662</v>
      </c>
      <c r="S88">
        <f t="shared" si="32"/>
        <v>39.598177219410843</v>
      </c>
      <c r="T88">
        <f t="shared" si="33"/>
        <v>87.755796759820896</v>
      </c>
      <c r="U88">
        <f t="shared" si="27"/>
        <v>19.728287988130109</v>
      </c>
      <c r="V88">
        <f t="shared" si="34"/>
        <v>22.25059557993497</v>
      </c>
      <c r="W88">
        <f t="shared" si="37"/>
        <v>6.7000000000000046E-2</v>
      </c>
    </row>
    <row r="89" spans="5:23">
      <c r="E89">
        <f t="shared" si="28"/>
        <v>6.8000000000000047E-2</v>
      </c>
      <c r="F89">
        <f t="shared" si="35"/>
        <v>100.33975764908777</v>
      </c>
      <c r="G89">
        <f t="shared" si="29"/>
        <v>1.7512591416297467</v>
      </c>
      <c r="H89">
        <f t="shared" si="30"/>
        <v>11.044830293128863</v>
      </c>
      <c r="I89">
        <f t="shared" si="19"/>
        <v>262.58285655817673</v>
      </c>
      <c r="J89">
        <f t="shared" si="31"/>
        <v>17.770491237580469</v>
      </c>
      <c r="K89">
        <f t="shared" si="20"/>
        <v>0</v>
      </c>
      <c r="L89">
        <f t="shared" si="21"/>
        <v>0.68766487177244284</v>
      </c>
      <c r="M89">
        <f t="shared" si="22"/>
        <v>17.082826365808025</v>
      </c>
      <c r="N89">
        <f t="shared" si="23"/>
        <v>6.5638205012304246E-2</v>
      </c>
      <c r="O89">
        <f t="shared" si="24"/>
        <v>0.50940027046747227</v>
      </c>
      <c r="P89">
        <f t="shared" si="25"/>
        <v>0.38017429052993468</v>
      </c>
      <c r="Q89">
        <f t="shared" si="26"/>
        <v>2.4382855783027675</v>
      </c>
      <c r="R89">
        <f t="shared" si="36"/>
        <v>139.7034728843638</v>
      </c>
      <c r="S89">
        <f t="shared" si="32"/>
        <v>39.363715235276032</v>
      </c>
      <c r="T89">
        <f t="shared" si="33"/>
        <v>88.36706593403585</v>
      </c>
      <c r="U89">
        <f t="shared" si="27"/>
        <v>19.865706765606248</v>
      </c>
      <c r="V89">
        <f t="shared" si="34"/>
        <v>22.40558366833627</v>
      </c>
      <c r="W89">
        <f t="shared" si="37"/>
        <v>6.8000000000000047E-2</v>
      </c>
    </row>
    <row r="90" spans="5:23">
      <c r="E90">
        <f t="shared" si="28"/>
        <v>6.9000000000000047E-2</v>
      </c>
      <c r="F90">
        <f t="shared" si="35"/>
        <v>100.9725798103223</v>
      </c>
      <c r="G90">
        <f t="shared" si="29"/>
        <v>1.7623039719228757</v>
      </c>
      <c r="H90">
        <f t="shared" si="30"/>
        <v>11.30741314968704</v>
      </c>
      <c r="I90">
        <f t="shared" si="19"/>
        <v>263.60330561798418</v>
      </c>
      <c r="J90">
        <f t="shared" si="31"/>
        <v>17.83955089103004</v>
      </c>
      <c r="K90">
        <f t="shared" si="20"/>
        <v>0</v>
      </c>
      <c r="L90">
        <f t="shared" si="21"/>
        <v>0.72925122544079857</v>
      </c>
      <c r="M90">
        <f t="shared" si="22"/>
        <v>17.110299665589242</v>
      </c>
      <c r="N90">
        <f t="shared" si="23"/>
        <v>6.2329813766685796E-2</v>
      </c>
      <c r="O90">
        <f t="shared" si="24"/>
        <v>0.5087777643538437</v>
      </c>
      <c r="P90">
        <f t="shared" si="25"/>
        <v>0.38230396356371299</v>
      </c>
      <c r="Q90">
        <f t="shared" si="26"/>
        <v>2.4451243543318664</v>
      </c>
      <c r="R90">
        <f t="shared" si="36"/>
        <v>140.0953058878664</v>
      </c>
      <c r="S90">
        <f t="shared" si="32"/>
        <v>39.122726077544101</v>
      </c>
      <c r="T90">
        <f t="shared" si="33"/>
        <v>88.966109724766511</v>
      </c>
      <c r="U90">
        <f t="shared" si="27"/>
        <v>20.000377167532864</v>
      </c>
      <c r="V90">
        <f t="shared" si="34"/>
        <v>22.557471994969546</v>
      </c>
      <c r="W90">
        <f t="shared" si="37"/>
        <v>6.9000000000000047E-2</v>
      </c>
    </row>
    <row r="91" spans="5:23">
      <c r="E91">
        <f t="shared" si="28"/>
        <v>7.0000000000000048E-2</v>
      </c>
      <c r="F91">
        <f t="shared" si="35"/>
        <v>101.62044686101011</v>
      </c>
      <c r="G91">
        <f t="shared" si="29"/>
        <v>1.7736113850725628</v>
      </c>
      <c r="H91">
        <f t="shared" si="30"/>
        <v>11.571016455305024</v>
      </c>
      <c r="I91">
        <f t="shared" si="19"/>
        <v>264.54492175872883</v>
      </c>
      <c r="J91">
        <f t="shared" si="31"/>
        <v>17.9032754677126</v>
      </c>
      <c r="K91">
        <f t="shared" si="20"/>
        <v>0</v>
      </c>
      <c r="L91">
        <f t="shared" si="21"/>
        <v>0.77173406627955243</v>
      </c>
      <c r="M91">
        <f t="shared" si="22"/>
        <v>17.131541401433047</v>
      </c>
      <c r="N91">
        <f t="shared" si="23"/>
        <v>5.8950102723952957E-2</v>
      </c>
      <c r="O91">
        <f t="shared" si="24"/>
        <v>0.50810264532484839</v>
      </c>
      <c r="P91">
        <f t="shared" si="25"/>
        <v>0.3844728678938692</v>
      </c>
      <c r="Q91">
        <f t="shared" si="26"/>
        <v>2.4521106496043452</v>
      </c>
      <c r="R91">
        <f t="shared" si="36"/>
        <v>140.49559112141165</v>
      </c>
      <c r="S91">
        <f t="shared" si="32"/>
        <v>38.875144260401541</v>
      </c>
      <c r="T91">
        <f t="shared" si="33"/>
        <v>89.553172639682558</v>
      </c>
      <c r="U91">
        <f t="shared" si="27"/>
        <v>20.132354161420949</v>
      </c>
      <c r="V91">
        <f t="shared" si="34"/>
        <v>22.706322555070155</v>
      </c>
      <c r="W91">
        <f t="shared" si="37"/>
        <v>7.0000000000000048E-2</v>
      </c>
    </row>
    <row r="92" spans="5:23">
      <c r="E92">
        <f t="shared" si="28"/>
        <v>7.1000000000000049E-2</v>
      </c>
      <c r="F92">
        <f t="shared" si="35"/>
        <v>102.28341726857552</v>
      </c>
      <c r="G92">
        <f t="shared" si="29"/>
        <v>1.7851824015278679</v>
      </c>
      <c r="H92">
        <f t="shared" si="30"/>
        <v>11.835561377063753</v>
      </c>
      <c r="I92">
        <f t="shared" si="19"/>
        <v>265.40729418714028</v>
      </c>
      <c r="J92">
        <f t="shared" si="31"/>
        <v>17.961637166886291</v>
      </c>
      <c r="K92">
        <f t="shared" si="20"/>
        <v>0</v>
      </c>
      <c r="L92">
        <f t="shared" si="21"/>
        <v>0.81510509364450678</v>
      </c>
      <c r="M92">
        <f t="shared" si="22"/>
        <v>17.146532073241783</v>
      </c>
      <c r="N92">
        <f t="shared" si="23"/>
        <v>5.5499732239635224E-2</v>
      </c>
      <c r="O92">
        <f t="shared" si="24"/>
        <v>0.50737227134809704</v>
      </c>
      <c r="P92">
        <f t="shared" si="25"/>
        <v>0.38668031040351036</v>
      </c>
      <c r="Q92">
        <f t="shared" si="26"/>
        <v>2.4592443785976261</v>
      </c>
      <c r="R92">
        <f t="shared" si="36"/>
        <v>140.90432368491673</v>
      </c>
      <c r="S92">
        <f t="shared" si="32"/>
        <v>38.620906416341214</v>
      </c>
      <c r="T92">
        <f t="shared" si="33"/>
        <v>90.128494296300275</v>
      </c>
      <c r="U92">
        <f t="shared" si="27"/>
        <v>20.261691615431271</v>
      </c>
      <c r="V92">
        <f t="shared" si="34"/>
        <v>22.852196103968755</v>
      </c>
      <c r="W92">
        <f t="shared" si="37"/>
        <v>7.1000000000000049E-2</v>
      </c>
    </row>
    <row r="93" spans="5:23">
      <c r="E93">
        <f t="shared" si="28"/>
        <v>7.200000000000005E-2</v>
      </c>
      <c r="F93">
        <f t="shared" si="35"/>
        <v>102.9615449836493</v>
      </c>
      <c r="G93">
        <f t="shared" si="29"/>
        <v>1.7970179629049317</v>
      </c>
      <c r="H93">
        <f t="shared" si="30"/>
        <v>12.100968671250893</v>
      </c>
      <c r="I93">
        <f t="shared" si="19"/>
        <v>266.18998108538125</v>
      </c>
      <c r="J93">
        <f t="shared" si="31"/>
        <v>18.01460608819848</v>
      </c>
      <c r="K93">
        <f t="shared" si="20"/>
        <v>0</v>
      </c>
      <c r="L93">
        <f t="shared" si="21"/>
        <v>0.85935475199689682</v>
      </c>
      <c r="M93">
        <f t="shared" si="22"/>
        <v>17.155251336201584</v>
      </c>
      <c r="N93">
        <f t="shared" si="23"/>
        <v>5.1979462502063811E-2</v>
      </c>
      <c r="O93">
        <f t="shared" si="24"/>
        <v>0.50658394744770052</v>
      </c>
      <c r="P93">
        <f t="shared" si="25"/>
        <v>0.38892554907709487</v>
      </c>
      <c r="Q93">
        <f t="shared" si="26"/>
        <v>2.4665254154729985</v>
      </c>
      <c r="R93">
        <f t="shared" si="36"/>
        <v>141.3214963683547</v>
      </c>
      <c r="S93">
        <f t="shared" si="32"/>
        <v>38.359951384705397</v>
      </c>
      <c r="T93">
        <f t="shared" si="33"/>
        <v>90.692309519785653</v>
      </c>
      <c r="U93">
        <f t="shared" si="27"/>
        <v>20.388442320361388</v>
      </c>
      <c r="V93">
        <f t="shared" si="34"/>
        <v>22.995152181889381</v>
      </c>
      <c r="W93">
        <f t="shared" si="37"/>
        <v>7.200000000000005E-2</v>
      </c>
    </row>
    <row r="94" spans="5:23">
      <c r="E94">
        <f t="shared" si="28"/>
        <v>7.3000000000000051E-2</v>
      </c>
      <c r="F94">
        <f t="shared" si="35"/>
        <v>103.65487941653203</v>
      </c>
      <c r="G94">
        <f t="shared" si="29"/>
        <v>1.8091189315761826</v>
      </c>
      <c r="H94">
        <f t="shared" si="30"/>
        <v>12.367158652336274</v>
      </c>
      <c r="I94">
        <f t="shared" si="19"/>
        <v>266.8925102062679</v>
      </c>
      <c r="J94">
        <f t="shared" si="31"/>
        <v>18.062150271967749</v>
      </c>
      <c r="K94">
        <f t="shared" si="20"/>
        <v>0</v>
      </c>
      <c r="L94">
        <f t="shared" si="21"/>
        <v>0.90447218497125137</v>
      </c>
      <c r="M94">
        <f t="shared" si="22"/>
        <v>17.157678086996498</v>
      </c>
      <c r="N94">
        <f t="shared" si="23"/>
        <v>4.8390157186490729E-2</v>
      </c>
      <c r="O94">
        <f t="shared" si="24"/>
        <v>0.50573492840403955</v>
      </c>
      <c r="P94">
        <f t="shared" si="25"/>
        <v>0.39120779253357291</v>
      </c>
      <c r="Q94">
        <f t="shared" si="26"/>
        <v>2.4739535951866483</v>
      </c>
      <c r="R94">
        <f t="shared" si="36"/>
        <v>141.74709971541154</v>
      </c>
      <c r="S94">
        <f t="shared" si="32"/>
        <v>38.092220298879511</v>
      </c>
      <c r="T94">
        <f t="shared" si="33"/>
        <v>91.244848438801313</v>
      </c>
      <c r="U94">
        <f t="shared" si="27"/>
        <v>20.512658011192901</v>
      </c>
      <c r="V94">
        <f t="shared" si="34"/>
        <v>23.135249138251595</v>
      </c>
      <c r="W94">
        <f t="shared" si="37"/>
        <v>7.3000000000000051E-2</v>
      </c>
    </row>
    <row r="95" spans="5:23">
      <c r="E95">
        <f t="shared" si="28"/>
        <v>7.4000000000000052E-2</v>
      </c>
      <c r="F95">
        <f t="shared" si="35"/>
        <v>104.36346541187959</v>
      </c>
      <c r="G95">
        <f t="shared" si="29"/>
        <v>1.8214860902285188</v>
      </c>
      <c r="H95">
        <f t="shared" si="30"/>
        <v>12.634051162542542</v>
      </c>
      <c r="I95">
        <f t="shared" si="19"/>
        <v>267.51437950739211</v>
      </c>
      <c r="J95">
        <f t="shared" si="31"/>
        <v>18.104235742098581</v>
      </c>
      <c r="K95">
        <f t="shared" si="20"/>
        <v>0</v>
      </c>
      <c r="L95">
        <f t="shared" si="21"/>
        <v>0.95044518919788612</v>
      </c>
      <c r="M95">
        <f t="shared" si="22"/>
        <v>17.153790552900695</v>
      </c>
      <c r="N95">
        <f t="shared" si="23"/>
        <v>4.4732787128727941E-2</v>
      </c>
      <c r="O95">
        <f t="shared" si="24"/>
        <v>0.50482242170542158</v>
      </c>
      <c r="P95">
        <f t="shared" si="25"/>
        <v>0.39352619958528406</v>
      </c>
      <c r="Q95">
        <f t="shared" si="26"/>
        <v>2.4815287145425815</v>
      </c>
      <c r="R95">
        <f t="shared" si="36"/>
        <v>142.18112208381436</v>
      </c>
      <c r="S95">
        <f t="shared" si="32"/>
        <v>37.81765667193477</v>
      </c>
      <c r="T95">
        <f t="shared" si="33"/>
        <v>91.786336579436664</v>
      </c>
      <c r="U95">
        <f t="shared" si="27"/>
        <v>20.634389388207786</v>
      </c>
      <c r="V95">
        <f t="shared" si="34"/>
        <v>23.272544155486564</v>
      </c>
      <c r="W95">
        <f t="shared" si="37"/>
        <v>7.4000000000000052E-2</v>
      </c>
    </row>
    <row r="96" spans="5:23">
      <c r="E96">
        <f t="shared" si="28"/>
        <v>7.5000000000000053E-2</v>
      </c>
      <c r="F96">
        <f t="shared" si="35"/>
        <v>105.08734322164563</v>
      </c>
      <c r="G96">
        <f t="shared" si="29"/>
        <v>1.8341201413910613</v>
      </c>
      <c r="H96">
        <f t="shared" si="30"/>
        <v>12.901565542049935</v>
      </c>
      <c r="I96">
        <f t="shared" si="19"/>
        <v>268.05505782660151</v>
      </c>
      <c r="J96">
        <f t="shared" si="31"/>
        <v>18.140826551794994</v>
      </c>
      <c r="K96">
        <f t="shared" si="20"/>
        <v>0</v>
      </c>
      <c r="L96">
        <f t="shared" si="21"/>
        <v>0.99726016803294304</v>
      </c>
      <c r="M96">
        <f t="shared" si="22"/>
        <v>17.14356638376205</v>
      </c>
      <c r="N96">
        <f t="shared" si="23"/>
        <v>4.1008434006141722E-2</v>
      </c>
      <c r="O96">
        <f t="shared" si="24"/>
        <v>0.50384359075867713</v>
      </c>
      <c r="P96">
        <f t="shared" si="25"/>
        <v>0.39587987882526265</v>
      </c>
      <c r="Q96">
        <f t="shared" si="26"/>
        <v>2.4892505331847978</v>
      </c>
      <c r="R96">
        <f t="shared" si="36"/>
        <v>142.62354970217879</v>
      </c>
      <c r="S96">
        <f t="shared" si="32"/>
        <v>37.536206480533167</v>
      </c>
      <c r="T96">
        <f t="shared" si="33"/>
        <v>92.316994957259311</v>
      </c>
      <c r="U96">
        <f t="shared" si="27"/>
        <v>20.753686137682372</v>
      </c>
      <c r="V96">
        <f t="shared" si="34"/>
        <v>23.407093272376834</v>
      </c>
      <c r="W96">
        <f t="shared" si="37"/>
        <v>7.5000000000000053E-2</v>
      </c>
    </row>
    <row r="97" spans="5:23">
      <c r="E97">
        <f t="shared" si="28"/>
        <v>7.6000000000000054E-2</v>
      </c>
      <c r="F97">
        <f t="shared" si="35"/>
        <v>105.8265484763165</v>
      </c>
      <c r="G97">
        <f t="shared" si="29"/>
        <v>1.8470217069331112</v>
      </c>
      <c r="H97">
        <f t="shared" si="30"/>
        <v>13.169620599876536</v>
      </c>
      <c r="I97">
        <f t="shared" si="19"/>
        <v>268.51398560138284</v>
      </c>
      <c r="J97">
        <f t="shared" si="31"/>
        <v>18.171884832245329</v>
      </c>
      <c r="K97">
        <f t="shared" si="20"/>
        <v>0</v>
      </c>
      <c r="L97">
        <f t="shared" si="21"/>
        <v>1.0449020853594222</v>
      </c>
      <c r="M97">
        <f t="shared" si="22"/>
        <v>17.126982746885908</v>
      </c>
      <c r="N97">
        <f t="shared" si="23"/>
        <v>3.7218294012999281E-2</v>
      </c>
      <c r="O97">
        <f t="shared" si="24"/>
        <v>0.50279555836538825</v>
      </c>
      <c r="P97">
        <f t="shared" si="25"/>
        <v>0.39826788824568526</v>
      </c>
      <c r="Q97">
        <f t="shared" si="26"/>
        <v>2.4971187745264309</v>
      </c>
      <c r="R97">
        <f t="shared" si="36"/>
        <v>143.07436672324471</v>
      </c>
      <c r="S97">
        <f t="shared" si="32"/>
        <v>37.247818246928205</v>
      </c>
      <c r="T97">
        <f t="shared" si="33"/>
        <v>92.837040167525487</v>
      </c>
      <c r="U97">
        <f t="shared" si="27"/>
        <v>20.870596952167464</v>
      </c>
      <c r="V97">
        <f t="shared" si="34"/>
        <v>23.538951406929296</v>
      </c>
      <c r="W97">
        <f t="shared" si="37"/>
        <v>7.6000000000000054E-2</v>
      </c>
    </row>
    <row r="98" spans="5:23">
      <c r="E98">
        <f t="shared" si="28"/>
        <v>7.7000000000000055E-2</v>
      </c>
      <c r="F98">
        <f t="shared" si="35"/>
        <v>106.58111215447796</v>
      </c>
      <c r="G98">
        <f t="shared" si="29"/>
        <v>1.8601913275329878</v>
      </c>
      <c r="H98">
        <f t="shared" si="30"/>
        <v>13.438134585477918</v>
      </c>
      <c r="I98">
        <f t="shared" si="19"/>
        <v>268.89057563477564</v>
      </c>
      <c r="J98">
        <f t="shared" si="31"/>
        <v>18.197370844456046</v>
      </c>
      <c r="K98">
        <f t="shared" si="20"/>
        <v>0</v>
      </c>
      <c r="L98">
        <f t="shared" si="21"/>
        <v>1.0933544196332936</v>
      </c>
      <c r="M98">
        <f t="shared" si="22"/>
        <v>17.104016424822753</v>
      </c>
      <c r="N98">
        <f t="shared" si="23"/>
        <v>3.3363681516317911E-2</v>
      </c>
      <c r="O98">
        <f t="shared" si="24"/>
        <v>0.50167541047001185</v>
      </c>
      <c r="P98">
        <f t="shared" si="25"/>
        <v>0.40068923489027269</v>
      </c>
      <c r="Q98">
        <f t="shared" si="26"/>
        <v>2.5051331266139396</v>
      </c>
      <c r="R98">
        <f t="shared" si="36"/>
        <v>143.53355527339082</v>
      </c>
      <c r="S98">
        <f t="shared" si="32"/>
        <v>36.952443118912853</v>
      </c>
      <c r="T98">
        <f t="shared" si="33"/>
        <v>93.346684473586336</v>
      </c>
      <c r="U98">
        <f t="shared" si="27"/>
        <v>20.985169550362855</v>
      </c>
      <c r="V98">
        <f t="shared" si="34"/>
        <v>23.668172378790711</v>
      </c>
      <c r="W98">
        <f t="shared" si="37"/>
        <v>7.7000000000000055E-2</v>
      </c>
    </row>
    <row r="99" spans="5:23">
      <c r="E99">
        <f t="shared" si="28"/>
        <v>7.8000000000000055E-2</v>
      </c>
      <c r="F99">
        <f t="shared" si="35"/>
        <v>107.35106055075464</v>
      </c>
      <c r="G99">
        <f t="shared" si="29"/>
        <v>1.8736294621184657</v>
      </c>
      <c r="H99">
        <f t="shared" si="30"/>
        <v>13.707025161112695</v>
      </c>
      <c r="I99">
        <f t="shared" si="19"/>
        <v>269.18421391051146</v>
      </c>
      <c r="J99">
        <f t="shared" si="31"/>
        <v>18.217243034416875</v>
      </c>
      <c r="K99">
        <f t="shared" si="20"/>
        <v>0</v>
      </c>
      <c r="L99">
        <f t="shared" si="21"/>
        <v>1.142599118359428</v>
      </c>
      <c r="M99">
        <f t="shared" si="22"/>
        <v>17.074643916057447</v>
      </c>
      <c r="N99">
        <f t="shared" si="23"/>
        <v>2.9446032677520301E-2</v>
      </c>
      <c r="O99">
        <f t="shared" si="24"/>
        <v>0.50048020018568007</v>
      </c>
      <c r="P99">
        <f t="shared" si="25"/>
        <v>0.40314287454354059</v>
      </c>
      <c r="Q99">
        <f t="shared" si="26"/>
        <v>2.5132932429247714</v>
      </c>
      <c r="R99">
        <f t="shared" si="36"/>
        <v>144.00109549833735</v>
      </c>
      <c r="S99">
        <f t="shared" si="32"/>
        <v>36.650034947582711</v>
      </c>
      <c r="T99">
        <f t="shared" si="33"/>
        <v>93.846135893525997</v>
      </c>
      <c r="U99">
        <f t="shared" si="27"/>
        <v>21.09745069659434</v>
      </c>
      <c r="V99">
        <f t="shared" si="34"/>
        <v>23.794808931214899</v>
      </c>
      <c r="W99">
        <f t="shared" si="37"/>
        <v>7.8000000000000055E-2</v>
      </c>
    </row>
    <row r="100" spans="5:23">
      <c r="E100">
        <f t="shared" si="28"/>
        <v>7.9000000000000056E-2</v>
      </c>
      <c r="F100">
        <f t="shared" si="35"/>
        <v>108.13641524216604</v>
      </c>
      <c r="G100">
        <f t="shared" si="29"/>
        <v>1.8873364872795784</v>
      </c>
      <c r="H100">
        <f t="shared" si="30"/>
        <v>13.976209375023206</v>
      </c>
      <c r="I100">
        <f t="shared" si="19"/>
        <v>269.39426046015063</v>
      </c>
      <c r="J100">
        <f t="shared" si="31"/>
        <v>18.231458091784951</v>
      </c>
      <c r="K100">
        <f t="shared" si="20"/>
        <v>0</v>
      </c>
      <c r="L100">
        <f t="shared" si="21"/>
        <v>1.192616553192732</v>
      </c>
      <c r="M100">
        <f t="shared" si="22"/>
        <v>17.038841538592219</v>
      </c>
      <c r="N100">
        <f t="shared" si="23"/>
        <v>2.5466909024351572E-2</v>
      </c>
      <c r="O100">
        <f t="shared" si="24"/>
        <v>0.49920695210289745</v>
      </c>
      <c r="P100">
        <f t="shared" si="25"/>
        <v>0.40562771145986593</v>
      </c>
      <c r="Q100">
        <f t="shared" si="26"/>
        <v>2.5215987430972984</v>
      </c>
      <c r="R100">
        <f t="shared" si="36"/>
        <v>144.47696560496831</v>
      </c>
      <c r="S100">
        <f t="shared" si="32"/>
        <v>36.340550362802276</v>
      </c>
      <c r="T100">
        <f t="shared" si="33"/>
        <v>94.335598285066837</v>
      </c>
      <c r="U100">
        <f t="shared" si="27"/>
        <v>21.207486219901192</v>
      </c>
      <c r="V100">
        <f t="shared" si="34"/>
        <v>23.9189127525906</v>
      </c>
      <c r="W100">
        <f t="shared" si="37"/>
        <v>7.9000000000000056E-2</v>
      </c>
    </row>
    <row r="101" spans="5:23">
      <c r="E101">
        <f t="shared" si="28"/>
        <v>8.0000000000000057E-2</v>
      </c>
      <c r="F101">
        <f t="shared" si="35"/>
        <v>108.93719305294603</v>
      </c>
      <c r="G101">
        <f t="shared" si="29"/>
        <v>1.9013126966546017</v>
      </c>
      <c r="H101">
        <f t="shared" si="30"/>
        <v>14.245603635483358</v>
      </c>
      <c r="I101">
        <f t="shared" si="19"/>
        <v>269.52005028504271</v>
      </c>
      <c r="J101">
        <f t="shared" si="31"/>
        <v>18.239971012279156</v>
      </c>
      <c r="K101">
        <f t="shared" si="20"/>
        <v>0</v>
      </c>
      <c r="L101">
        <f t="shared" si="21"/>
        <v>1.2433854758704408</v>
      </c>
      <c r="M101">
        <f t="shared" si="22"/>
        <v>16.996585536408716</v>
      </c>
      <c r="N101">
        <f t="shared" si="23"/>
        <v>2.1428000956674076E-2</v>
      </c>
      <c r="O101">
        <f t="shared" si="24"/>
        <v>0.49785266688572799</v>
      </c>
      <c r="P101">
        <f t="shared" si="25"/>
        <v>0.40814259813540821</v>
      </c>
      <c r="Q101">
        <f t="shared" si="26"/>
        <v>2.5300492135921564</v>
      </c>
      <c r="R101">
        <f t="shared" si="36"/>
        <v>144.96114189922352</v>
      </c>
      <c r="S101">
        <f t="shared" si="32"/>
        <v>36.023948846277491</v>
      </c>
      <c r="T101">
        <f t="shared" si="33"/>
        <v>94.815271428776867</v>
      </c>
      <c r="U101">
        <f t="shared" si="27"/>
        <v>21.31532103274191</v>
      </c>
      <c r="V101">
        <f t="shared" si="34"/>
        <v>24.04053449753879</v>
      </c>
      <c r="W101">
        <f t="shared" si="37"/>
        <v>8.0000000000000057E-2</v>
      </c>
    </row>
    <row r="102" spans="5:23">
      <c r="E102">
        <f t="shared" si="28"/>
        <v>8.1000000000000058E-2</v>
      </c>
      <c r="F102">
        <f t="shared" si="35"/>
        <v>109.75340601787545</v>
      </c>
      <c r="G102">
        <f t="shared" si="29"/>
        <v>1.9155583002900851</v>
      </c>
      <c r="H102">
        <f t="shared" si="30"/>
        <v>14.515123685768399</v>
      </c>
      <c r="I102">
        <f t="shared" si="19"/>
        <v>269.56089433598697</v>
      </c>
      <c r="J102">
        <f t="shared" si="31"/>
        <v>18.242735163979408</v>
      </c>
      <c r="K102">
        <f t="shared" si="20"/>
        <v>0</v>
      </c>
      <c r="L102">
        <f t="shared" si="21"/>
        <v>1.2948829751919537</v>
      </c>
      <c r="M102">
        <f t="shared" si="22"/>
        <v>16.947852188787454</v>
      </c>
      <c r="N102">
        <f t="shared" si="23"/>
        <v>1.7331131168924985E-2</v>
      </c>
      <c r="O102">
        <f t="shared" si="24"/>
        <v>0.49641432615936504</v>
      </c>
      <c r="P102">
        <f t="shared" si="25"/>
        <v>0.41068633512599145</v>
      </c>
      <c r="Q102">
        <f t="shared" si="26"/>
        <v>2.5386442082844782</v>
      </c>
      <c r="R102">
        <f t="shared" si="36"/>
        <v>145.45359882003092</v>
      </c>
      <c r="S102">
        <f t="shared" si="32"/>
        <v>35.70019280215547</v>
      </c>
      <c r="T102">
        <f t="shared" si="33"/>
        <v>95.285351109612719</v>
      </c>
      <c r="U102">
        <f t="shared" si="27"/>
        <v>21.420999149325816</v>
      </c>
      <c r="V102">
        <f t="shared" si="34"/>
        <v>24.159723807588016</v>
      </c>
      <c r="W102">
        <f t="shared" si="37"/>
        <v>8.1000000000000058E-2</v>
      </c>
    </row>
    <row r="103" spans="5:23">
      <c r="E103">
        <f t="shared" si="28"/>
        <v>8.2000000000000059E-2</v>
      </c>
      <c r="F103">
        <f t="shared" si="35"/>
        <v>110.58506134418036</v>
      </c>
      <c r="G103">
        <f t="shared" si="29"/>
        <v>1.9300734239758535</v>
      </c>
      <c r="H103">
        <f t="shared" si="30"/>
        <v>14.784684580104386</v>
      </c>
      <c r="I103">
        <f t="shared" si="19"/>
        <v>269.51608055350829</v>
      </c>
      <c r="J103">
        <f t="shared" si="31"/>
        <v>18.239702357728085</v>
      </c>
      <c r="K103">
        <f t="shared" si="20"/>
        <v>0</v>
      </c>
      <c r="L103">
        <f t="shared" si="21"/>
        <v>1.3470844352728459</v>
      </c>
      <c r="M103">
        <f t="shared" si="22"/>
        <v>16.892617922455241</v>
      </c>
      <c r="N103">
        <f t="shared" si="23"/>
        <v>1.3178257971207266E-2</v>
      </c>
      <c r="O103">
        <f t="shared" si="24"/>
        <v>0.49488889769219579</v>
      </c>
      <c r="P103">
        <f t="shared" si="25"/>
        <v>0.41325767091411375</v>
      </c>
      <c r="Q103">
        <f t="shared" si="26"/>
        <v>2.5473832489868329</v>
      </c>
      <c r="R103">
        <f t="shared" si="36"/>
        <v>145.95430896926888</v>
      </c>
      <c r="S103">
        <f t="shared" si="32"/>
        <v>35.369247625088519</v>
      </c>
      <c r="T103">
        <f t="shared" si="33"/>
        <v>95.746029196831827</v>
      </c>
      <c r="U103">
        <f t="shared" si="27"/>
        <v>21.524563703578039</v>
      </c>
      <c r="V103">
        <f t="shared" si="34"/>
        <v>24.276529331436258</v>
      </c>
      <c r="W103">
        <f t="shared" si="37"/>
        <v>8.2000000000000059E-2</v>
      </c>
    </row>
    <row r="104" spans="5:23">
      <c r="E104">
        <f t="shared" si="28"/>
        <v>8.300000000000006E-2</v>
      </c>
      <c r="F104">
        <f t="shared" si="35"/>
        <v>111.43216137205248</v>
      </c>
      <c r="G104">
        <f t="shared" si="29"/>
        <v>1.9448581085559578</v>
      </c>
      <c r="H104">
        <f t="shared" si="30"/>
        <v>15.054200660657894</v>
      </c>
      <c r="I104">
        <f t="shared" si="19"/>
        <v>269.3848749716899</v>
      </c>
      <c r="J104">
        <f t="shared" si="31"/>
        <v>18.230822921832736</v>
      </c>
      <c r="K104">
        <f t="shared" si="20"/>
        <v>0</v>
      </c>
      <c r="L104">
        <f t="shared" si="21"/>
        <v>1.3999634953096414</v>
      </c>
      <c r="M104">
        <f t="shared" si="22"/>
        <v>16.830859426523094</v>
      </c>
      <c r="N104">
        <f t="shared" si="23"/>
        <v>8.9714784901923916E-3</v>
      </c>
      <c r="O104">
        <f t="shared" si="24"/>
        <v>0.49327334087462005</v>
      </c>
      <c r="P104">
        <f t="shared" si="25"/>
        <v>0.41585530182831115</v>
      </c>
      <c r="Q104">
        <f t="shared" si="26"/>
        <v>2.5562658259030187</v>
      </c>
      <c r="R104">
        <f t="shared" si="36"/>
        <v>146.46324313776663</v>
      </c>
      <c r="S104">
        <f t="shared" si="32"/>
        <v>35.031081765714148</v>
      </c>
      <c r="T104">
        <f t="shared" si="33"/>
        <v>96.197493722306575</v>
      </c>
      <c r="U104">
        <f t="shared" si="27"/>
        <v>21.626056966745221</v>
      </c>
      <c r="V104">
        <f t="shared" si="34"/>
        <v>24.390998744807533</v>
      </c>
      <c r="W104">
        <f t="shared" si="37"/>
        <v>8.300000000000006E-2</v>
      </c>
    </row>
    <row r="105" spans="5:23">
      <c r="E105">
        <f t="shared" si="28"/>
        <v>8.4000000000000061E-2</v>
      </c>
      <c r="F105">
        <f t="shared" si="35"/>
        <v>112.29470353385123</v>
      </c>
      <c r="G105">
        <f t="shared" si="29"/>
        <v>1.9599123092166157</v>
      </c>
      <c r="H105">
        <f t="shared" si="30"/>
        <v>15.323585535629585</v>
      </c>
      <c r="I105">
        <f t="shared" si="19"/>
        <v>269.16652288850963</v>
      </c>
      <c r="J105">
        <f t="shared" si="31"/>
        <v>18.216045781269479</v>
      </c>
      <c r="K105">
        <f t="shared" si="20"/>
        <v>0</v>
      </c>
      <c r="L105">
        <f t="shared" si="21"/>
        <v>1.4534920111015588</v>
      </c>
      <c r="M105">
        <f t="shared" si="22"/>
        <v>16.762553770167919</v>
      </c>
      <c r="N105">
        <f t="shared" si="23"/>
        <v>4.713031730247591E-3</v>
      </c>
      <c r="O105">
        <f t="shared" si="24"/>
        <v>0.49156461249594086</v>
      </c>
      <c r="P105">
        <f t="shared" si="25"/>
        <v>0.41847787201814757</v>
      </c>
      <c r="Q105">
        <f t="shared" si="26"/>
        <v>2.5652913980131613</v>
      </c>
      <c r="R105">
        <f t="shared" si="36"/>
        <v>146.9803703273688</v>
      </c>
      <c r="S105">
        <f t="shared" si="32"/>
        <v>34.685666793517569</v>
      </c>
      <c r="T105">
        <f t="shared" si="33"/>
        <v>96.63992895727182</v>
      </c>
      <c r="U105">
        <f t="shared" si="27"/>
        <v>21.725520364649057</v>
      </c>
      <c r="V105">
        <f t="shared" si="34"/>
        <v>24.503178769911383</v>
      </c>
      <c r="W105">
        <f t="shared" si="37"/>
        <v>8.4000000000000061E-2</v>
      </c>
    </row>
    <row r="106" spans="5:23">
      <c r="E106">
        <f t="shared" si="28"/>
        <v>8.5000000000000062E-2</v>
      </c>
      <c r="F106">
        <f t="shared" si="35"/>
        <v>113.17268031205053</v>
      </c>
      <c r="G106">
        <f t="shared" si="29"/>
        <v>1.9752358947522453</v>
      </c>
      <c r="H106">
        <f t="shared" si="30"/>
        <v>15.592752058518094</v>
      </c>
      <c r="I106">
        <f t="shared" si="19"/>
        <v>268.8602501056281</v>
      </c>
      <c r="J106">
        <f t="shared" si="31"/>
        <v>18.195318541586563</v>
      </c>
      <c r="K106">
        <f t="shared" si="20"/>
        <v>0</v>
      </c>
      <c r="L106">
        <f t="shared" si="21"/>
        <v>1.5076400185846324</v>
      </c>
      <c r="M106">
        <f t="shared" si="22"/>
        <v>16.687678523001932</v>
      </c>
      <c r="N106">
        <f t="shared" si="23"/>
        <v>4.0530147446905807E-4</v>
      </c>
      <c r="O106">
        <f t="shared" si="24"/>
        <v>0.48975967281963223</v>
      </c>
      <c r="P106">
        <f t="shared" si="25"/>
        <v>0.42112397348815095</v>
      </c>
      <c r="Q106">
        <f t="shared" si="26"/>
        <v>2.5744593933908666</v>
      </c>
      <c r="R106">
        <f t="shared" si="36"/>
        <v>147.50565776910676</v>
      </c>
      <c r="S106">
        <f t="shared" si="32"/>
        <v>34.332977457056231</v>
      </c>
      <c r="T106">
        <f t="shared" si="33"/>
        <v>97.073515487537748</v>
      </c>
      <c r="U106">
        <f t="shared" si="27"/>
        <v>21.822994494594816</v>
      </c>
      <c r="V106">
        <f t="shared" si="34"/>
        <v>24.613115194513156</v>
      </c>
      <c r="W106">
        <f t="shared" si="37"/>
        <v>8.5000000000000062E-2</v>
      </c>
    </row>
    <row r="107" spans="5:23">
      <c r="E107">
        <f t="shared" si="28"/>
        <v>8.6000000000000063E-2</v>
      </c>
      <c r="F107">
        <f t="shared" si="35"/>
        <v>114.06607919599753</v>
      </c>
      <c r="G107">
        <f t="shared" si="29"/>
        <v>1.9908286468107634</v>
      </c>
      <c r="H107">
        <f t="shared" si="30"/>
        <v>15.861612308623723</v>
      </c>
      <c r="I107">
        <f t="shared" si="19"/>
        <v>268.46526424054815</v>
      </c>
      <c r="J107">
        <f t="shared" si="31"/>
        <v>18.168587577705772</v>
      </c>
      <c r="K107">
        <f t="shared" si="20"/>
        <v>0</v>
      </c>
      <c r="L107">
        <f t="shared" si="21"/>
        <v>1.5623756996423088</v>
      </c>
      <c r="M107">
        <f t="shared" si="22"/>
        <v>16.606211878063462</v>
      </c>
      <c r="N107">
        <f t="shared" si="23"/>
        <v>-3.9491809953891843E-3</v>
      </c>
      <c r="O107">
        <f t="shared" si="24"/>
        <v>0.487855491956183</v>
      </c>
      <c r="P107">
        <f t="shared" si="25"/>
        <v>0.42379214619404909</v>
      </c>
      <c r="Q107">
        <f t="shared" si="26"/>
        <v>2.5837692094534712</v>
      </c>
      <c r="R107">
        <f t="shared" si="36"/>
        <v>148.0390709375371</v>
      </c>
      <c r="S107">
        <f t="shared" si="32"/>
        <v>33.972991741539573</v>
      </c>
      <c r="T107">
        <f t="shared" si="33"/>
        <v>97.498430287198374</v>
      </c>
      <c r="U107">
        <f t="shared" si="27"/>
        <v>21.918519141941662</v>
      </c>
      <c r="V107">
        <f t="shared" si="34"/>
        <v>24.720852890622893</v>
      </c>
      <c r="W107">
        <f t="shared" si="37"/>
        <v>8.6000000000000063E-2</v>
      </c>
    </row>
    <row r="108" spans="5:23">
      <c r="E108">
        <f t="shared" si="28"/>
        <v>8.7000000000000063E-2</v>
      </c>
      <c r="F108">
        <f t="shared" si="35"/>
        <v>114.97488263755444</v>
      </c>
      <c r="G108">
        <f t="shared" si="29"/>
        <v>2.0066902591193871</v>
      </c>
      <c r="H108">
        <f t="shared" si="30"/>
        <v>16.13007757286427</v>
      </c>
      <c r="I108">
        <f t="shared" si="19"/>
        <v>267.98075611402714</v>
      </c>
      <c r="J108">
        <f t="shared" si="31"/>
        <v>18.135798127816571</v>
      </c>
      <c r="K108">
        <f t="shared" si="20"/>
        <v>0</v>
      </c>
      <c r="L108">
        <f t="shared" si="21"/>
        <v>1.6176653504646723</v>
      </c>
      <c r="M108">
        <f t="shared" si="22"/>
        <v>16.518132777351898</v>
      </c>
      <c r="N108">
        <f t="shared" si="23"/>
        <v>-8.3477343817419253E-3</v>
      </c>
      <c r="O108">
        <f t="shared" si="24"/>
        <v>0.48584905653153554</v>
      </c>
      <c r="P108">
        <f t="shared" si="25"/>
        <v>0.42648087820468622</v>
      </c>
      <c r="Q108">
        <f t="shared" si="26"/>
        <v>2.5932202131466902</v>
      </c>
      <c r="R108">
        <f t="shared" si="36"/>
        <v>148.5805735613211</v>
      </c>
      <c r="S108">
        <f t="shared" si="32"/>
        <v>33.605690923766659</v>
      </c>
      <c r="T108">
        <f t="shared" si="33"/>
        <v>97.914846790865766</v>
      </c>
      <c r="U108">
        <f t="shared" si="27"/>
        <v>22.012133296341567</v>
      </c>
      <c r="V108">
        <f t="shared" si="34"/>
        <v>24.826435832810436</v>
      </c>
      <c r="W108">
        <f t="shared" si="37"/>
        <v>8.7000000000000063E-2</v>
      </c>
    </row>
    <row r="109" spans="5:23">
      <c r="E109">
        <f t="shared" si="28"/>
        <v>8.8000000000000064E-2</v>
      </c>
      <c r="F109">
        <f t="shared" si="35"/>
        <v>115.89906800569817</v>
      </c>
      <c r="G109">
        <f t="shared" si="29"/>
        <v>2.0228203366922513</v>
      </c>
      <c r="H109">
        <f t="shared" si="30"/>
        <v>16.398058328978298</v>
      </c>
      <c r="I109">
        <f t="shared" si="19"/>
        <v>267.40590121556016</v>
      </c>
      <c r="J109">
        <f t="shared" si="31"/>
        <v>18.096894392553775</v>
      </c>
      <c r="K109">
        <f t="shared" si="20"/>
        <v>0</v>
      </c>
      <c r="L109">
        <f t="shared" si="21"/>
        <v>1.6734733527358796</v>
      </c>
      <c r="M109">
        <f t="shared" si="22"/>
        <v>16.423421039817896</v>
      </c>
      <c r="N109">
        <f t="shared" si="23"/>
        <v>-1.2787525078996789E-2</v>
      </c>
      <c r="O109">
        <f t="shared" si="24"/>
        <v>0.48373737664786881</v>
      </c>
      <c r="P109">
        <f t="shared" si="25"/>
        <v>0.42918860593302255</v>
      </c>
      <c r="Q109">
        <f t="shared" si="26"/>
        <v>2.6028117410652172</v>
      </c>
      <c r="R109">
        <f t="shared" si="36"/>
        <v>149.13012763013458</v>
      </c>
      <c r="S109">
        <f t="shared" si="32"/>
        <v>33.231059624436412</v>
      </c>
      <c r="T109">
        <f t="shared" si="33"/>
        <v>98.322934964459833</v>
      </c>
      <c r="U109">
        <f t="shared" si="27"/>
        <v>22.103875167653481</v>
      </c>
      <c r="V109">
        <f t="shared" si="34"/>
        <v>24.929907116154229</v>
      </c>
      <c r="W109">
        <f t="shared" si="37"/>
        <v>8.8000000000000064E-2</v>
      </c>
    </row>
    <row r="110" spans="5:23">
      <c r="E110">
        <f t="shared" si="28"/>
        <v>8.9000000000000065E-2</v>
      </c>
      <c r="F110">
        <f t="shared" si="35"/>
        <v>116.83860754015798</v>
      </c>
      <c r="G110">
        <f t="shared" si="29"/>
        <v>2.0392183950212295</v>
      </c>
      <c r="H110">
        <f t="shared" si="30"/>
        <v>16.665464230193859</v>
      </c>
      <c r="I110">
        <f t="shared" si="19"/>
        <v>266.73986124967035</v>
      </c>
      <c r="J110">
        <f t="shared" si="31"/>
        <v>18.05181963964392</v>
      </c>
      <c r="K110">
        <f t="shared" si="20"/>
        <v>0</v>
      </c>
      <c r="L110">
        <f t="shared" si="21"/>
        <v>1.7297621479359502</v>
      </c>
      <c r="M110">
        <f t="shared" si="22"/>
        <v>16.322057491707969</v>
      </c>
      <c r="N110">
        <f t="shared" si="23"/>
        <v>-1.726556512914014E-2</v>
      </c>
      <c r="O110">
        <f t="shared" si="24"/>
        <v>0.48151749313212533</v>
      </c>
      <c r="P110">
        <f t="shared" si="25"/>
        <v>0.43191371443962367</v>
      </c>
      <c r="Q110">
        <f t="shared" si="26"/>
        <v>2.6125430995110754</v>
      </c>
      <c r="R110">
        <f t="shared" si="36"/>
        <v>149.68769339801128</v>
      </c>
      <c r="S110">
        <f t="shared" si="32"/>
        <v>32.849085857853296</v>
      </c>
      <c r="T110">
        <f t="shared" si="33"/>
        <v>98.72286137458201</v>
      </c>
      <c r="U110">
        <f t="shared" si="27"/>
        <v>22.19378220153915</v>
      </c>
      <c r="V110">
        <f t="shared" si="34"/>
        <v>25.031308973831145</v>
      </c>
      <c r="W110">
        <f t="shared" si="37"/>
        <v>8.9000000000000065E-2</v>
      </c>
    </row>
    <row r="111" spans="5:23">
      <c r="E111">
        <f t="shared" si="28"/>
        <v>9.0000000000000066E-2</v>
      </c>
      <c r="F111">
        <f t="shared" si="35"/>
        <v>117.79346830417433</v>
      </c>
      <c r="G111">
        <f t="shared" si="29"/>
        <v>2.0558838592514235</v>
      </c>
      <c r="H111">
        <f t="shared" si="30"/>
        <v>16.932204091443531</v>
      </c>
      <c r="I111">
        <f t="shared" si="19"/>
        <v>265.98178576563765</v>
      </c>
      <c r="J111">
        <f t="shared" si="31"/>
        <v>18.000516314198368</v>
      </c>
      <c r="K111">
        <f t="shared" si="20"/>
        <v>0</v>
      </c>
      <c r="L111">
        <f t="shared" si="21"/>
        <v>1.7864922150487823</v>
      </c>
      <c r="M111">
        <f t="shared" si="22"/>
        <v>16.214024099149587</v>
      </c>
      <c r="N111">
        <f t="shared" si="23"/>
        <v>-2.1778710448304192E-2</v>
      </c>
      <c r="O111">
        <f t="shared" si="24"/>
        <v>0.47918648506625067</v>
      </c>
      <c r="P111">
        <f t="shared" si="25"/>
        <v>0.43465453781204871</v>
      </c>
      <c r="Q111">
        <f t="shared" si="26"/>
        <v>2.6224135644917235</v>
      </c>
      <c r="R111">
        <f t="shared" si="36"/>
        <v>150.25322938323407</v>
      </c>
      <c r="S111">
        <f t="shared" si="32"/>
        <v>32.459761079059746</v>
      </c>
      <c r="T111">
        <f t="shared" si="33"/>
        <v>99.114789256501737</v>
      </c>
      <c r="U111">
        <f t="shared" si="27"/>
        <v>22.28189109474711</v>
      </c>
      <c r="V111">
        <f t="shared" si="34"/>
        <v>25.130682794354524</v>
      </c>
      <c r="W111">
        <f t="shared" si="37"/>
        <v>9.0000000000000066E-2</v>
      </c>
    </row>
    <row r="112" spans="5:23">
      <c r="E112">
        <f t="shared" si="28"/>
        <v>9.1000000000000067E-2</v>
      </c>
      <c r="F112">
        <f t="shared" si="35"/>
        <v>118.76361213646818</v>
      </c>
      <c r="G112">
        <f t="shared" si="29"/>
        <v>2.0728160633428669</v>
      </c>
      <c r="H112">
        <f t="shared" si="30"/>
        <v>17.19818587720917</v>
      </c>
      <c r="I112">
        <f t="shared" si="19"/>
        <v>265.13081387316674</v>
      </c>
      <c r="J112">
        <f t="shared" si="31"/>
        <v>17.942926154822402</v>
      </c>
      <c r="K112">
        <f t="shared" si="20"/>
        <v>0</v>
      </c>
      <c r="L112">
        <f t="shared" si="21"/>
        <v>1.8436220519729696</v>
      </c>
      <c r="M112">
        <f t="shared" si="22"/>
        <v>16.099304102849434</v>
      </c>
      <c r="N112">
        <f t="shared" si="23"/>
        <v>-2.6323659347909492E-2</v>
      </c>
      <c r="O112">
        <f t="shared" si="24"/>
        <v>0.47674147759160124</v>
      </c>
      <c r="P112">
        <f t="shared" si="25"/>
        <v>0.43740935962353139</v>
      </c>
      <c r="Q112">
        <f t="shared" si="26"/>
        <v>2.6324223816601302</v>
      </c>
      <c r="R112">
        <f t="shared" si="36"/>
        <v>150.82669236490187</v>
      </c>
      <c r="S112">
        <f t="shared" si="32"/>
        <v>32.063080228433691</v>
      </c>
      <c r="T112">
        <f t="shared" si="33"/>
        <v>99.498878580783071</v>
      </c>
      <c r="U112">
        <f t="shared" si="27"/>
        <v>22.368237810090907</v>
      </c>
      <c r="V112">
        <f t="shared" si="34"/>
        <v>25.228069138467433</v>
      </c>
      <c r="W112">
        <f t="shared" si="37"/>
        <v>9.1000000000000067E-2</v>
      </c>
    </row>
    <row r="113" spans="5:23">
      <c r="E113">
        <f t="shared" si="28"/>
        <v>9.2000000000000068E-2</v>
      </c>
      <c r="F113">
        <f t="shared" si="35"/>
        <v>119.74899560251376</v>
      </c>
      <c r="G113">
        <f t="shared" si="29"/>
        <v>2.0900142492200762</v>
      </c>
      <c r="H113">
        <f t="shared" si="30"/>
        <v>17.463316691082337</v>
      </c>
      <c r="I113">
        <f t="shared" si="19"/>
        <v>264.18607604634371</v>
      </c>
      <c r="J113">
        <f t="shared" si="31"/>
        <v>17.878990315699372</v>
      </c>
      <c r="K113">
        <f t="shared" si="20"/>
        <v>0</v>
      </c>
      <c r="L113">
        <f t="shared" si="21"/>
        <v>1.9011081609356004</v>
      </c>
      <c r="M113">
        <f t="shared" si="22"/>
        <v>15.977882154763771</v>
      </c>
      <c r="N113">
        <f t="shared" si="23"/>
        <v>-3.0896951374263695E-2</v>
      </c>
      <c r="O113">
        <f t="shared" si="24"/>
        <v>0.4741796499783883</v>
      </c>
      <c r="P113">
        <f t="shared" si="25"/>
        <v>0.44017641347432196</v>
      </c>
      <c r="Q113">
        <f t="shared" si="26"/>
        <v>2.6425687661992212</v>
      </c>
      <c r="R113">
        <f t="shared" si="36"/>
        <v>151.40803737630856</v>
      </c>
      <c r="S113">
        <f t="shared" si="32"/>
        <v>31.659041773794797</v>
      </c>
      <c r="T113">
        <f t="shared" si="33"/>
        <v>99.875286118578785</v>
      </c>
      <c r="U113">
        <f t="shared" si="27"/>
        <v>22.452857591127831</v>
      </c>
      <c r="V113">
        <f t="shared" si="34"/>
        <v>25.323507755698085</v>
      </c>
      <c r="W113">
        <f t="shared" si="37"/>
        <v>9.2000000000000068E-2</v>
      </c>
    </row>
    <row r="114" spans="5:23">
      <c r="E114">
        <f t="shared" si="28"/>
        <v>9.3000000000000069E-2</v>
      </c>
      <c r="F114">
        <f t="shared" si="35"/>
        <v>120.74956994521315</v>
      </c>
      <c r="G114">
        <f t="shared" si="29"/>
        <v>2.1074775659111586</v>
      </c>
      <c r="H114">
        <f t="shared" si="30"/>
        <v>17.72750276712868</v>
      </c>
      <c r="I114">
        <f t="shared" si="19"/>
        <v>263.14669601804809</v>
      </c>
      <c r="J114">
        <f t="shared" si="31"/>
        <v>17.80864949479642</v>
      </c>
      <c r="K114">
        <f t="shared" si="20"/>
        <v>0</v>
      </c>
      <c r="L114">
        <f t="shared" si="21"/>
        <v>1.9589050382116093</v>
      </c>
      <c r="M114">
        <f t="shared" si="22"/>
        <v>15.849744456584812</v>
      </c>
      <c r="N114">
        <f t="shared" si="23"/>
        <v>-3.5494966490687133E-2</v>
      </c>
      <c r="O114">
        <f t="shared" si="24"/>
        <v>0.47149824394936285</v>
      </c>
      <c r="P114">
        <f t="shared" si="25"/>
        <v>0.44295388361902066</v>
      </c>
      <c r="Q114">
        <f t="shared" si="26"/>
        <v>2.6528519026532518</v>
      </c>
      <c r="R114">
        <f t="shared" si="36"/>
        <v>151.99721769528165</v>
      </c>
      <c r="S114">
        <f t="shared" si="32"/>
        <v>31.247647750068495</v>
      </c>
      <c r="T114">
        <f t="shared" si="33"/>
        <v>100.24416550561858</v>
      </c>
      <c r="U114">
        <f t="shared" si="27"/>
        <v>22.535784976544015</v>
      </c>
      <c r="V114">
        <f t="shared" si="34"/>
        <v>25.417037600584123</v>
      </c>
      <c r="W114">
        <f t="shared" si="37"/>
        <v>9.3000000000000069E-2</v>
      </c>
    </row>
    <row r="115" spans="5:23">
      <c r="E115">
        <f t="shared" si="28"/>
        <v>9.400000000000007E-2</v>
      </c>
      <c r="F115">
        <f t="shared" si="35"/>
        <v>121.76528103507611</v>
      </c>
      <c r="G115">
        <f t="shared" si="29"/>
        <v>2.1252050686782873</v>
      </c>
      <c r="H115">
        <f t="shared" si="30"/>
        <v>17.990649463146728</v>
      </c>
      <c r="I115">
        <f t="shared" si="19"/>
        <v>262.01179276678414</v>
      </c>
      <c r="J115">
        <f t="shared" si="31"/>
        <v>17.731844068324801</v>
      </c>
      <c r="K115">
        <f t="shared" si="20"/>
        <v>0</v>
      </c>
      <c r="L115">
        <f t="shared" si="21"/>
        <v>2.016965168452324</v>
      </c>
      <c r="M115">
        <f t="shared" si="22"/>
        <v>15.714878899872478</v>
      </c>
      <c r="N115">
        <f t="shared" si="23"/>
        <v>-4.011392462632217E-2</v>
      </c>
      <c r="O115">
        <f t="shared" si="24"/>
        <v>0.46869457224521299</v>
      </c>
      <c r="P115">
        <f t="shared" si="25"/>
        <v>0.44573990568318006</v>
      </c>
      <c r="Q115">
        <f t="shared" si="26"/>
        <v>2.6632709447088292</v>
      </c>
      <c r="R115">
        <f t="shared" si="36"/>
        <v>152.59418483163554</v>
      </c>
      <c r="S115">
        <f t="shared" si="32"/>
        <v>30.82890379655943</v>
      </c>
      <c r="T115">
        <f t="shared" si="33"/>
        <v>100.60566730491757</v>
      </c>
      <c r="U115">
        <f t="shared" si="27"/>
        <v>22.617053814251875</v>
      </c>
      <c r="V115">
        <f t="shared" si="34"/>
        <v>25.508696848572441</v>
      </c>
      <c r="W115">
        <f t="shared" si="37"/>
        <v>9.400000000000007E-2</v>
      </c>
    </row>
    <row r="116" spans="5:23">
      <c r="E116">
        <f t="shared" si="28"/>
        <v>9.500000000000007E-2</v>
      </c>
      <c r="F116">
        <f t="shared" si="35"/>
        <v>122.79606932001373</v>
      </c>
      <c r="G116">
        <f t="shared" si="29"/>
        <v>2.1431957181414338</v>
      </c>
      <c r="H116">
        <f t="shared" si="30"/>
        <v>18.252661255913512</v>
      </c>
      <c r="I116">
        <f t="shared" si="19"/>
        <v>260.78048259765825</v>
      </c>
      <c r="J116">
        <f t="shared" si="31"/>
        <v>17.648514231571546</v>
      </c>
      <c r="K116">
        <f t="shared" si="20"/>
        <v>0</v>
      </c>
      <c r="L116">
        <f t="shared" si="21"/>
        <v>2.0752390239265051</v>
      </c>
      <c r="M116">
        <f t="shared" si="22"/>
        <v>15.573275207645041</v>
      </c>
      <c r="N116">
        <f t="shared" si="23"/>
        <v>-4.4749885615754062E-2</v>
      </c>
      <c r="O116">
        <f t="shared" si="24"/>
        <v>0.46576602741734724</v>
      </c>
      <c r="P116">
        <f t="shared" si="25"/>
        <v>0.44853256747238718</v>
      </c>
      <c r="Q116">
        <f t="shared" si="26"/>
        <v>2.6738250149284331</v>
      </c>
      <c r="R116">
        <f t="shared" si="36"/>
        <v>153.19888851190356</v>
      </c>
      <c r="S116">
        <f t="shared" si="32"/>
        <v>30.402819191889833</v>
      </c>
      <c r="T116">
        <f t="shared" si="33"/>
        <v>100.95993906823061</v>
      </c>
      <c r="U116">
        <f t="shared" si="27"/>
        <v>22.69669727520558</v>
      </c>
      <c r="V116">
        <f t="shared" si="34"/>
        <v>25.598522911600995</v>
      </c>
      <c r="W116">
        <f t="shared" si="37"/>
        <v>9.500000000000007E-2</v>
      </c>
    </row>
    <row r="117" spans="5:23">
      <c r="E117">
        <f t="shared" si="28"/>
        <v>9.6000000000000071E-2</v>
      </c>
      <c r="F117">
        <f t="shared" si="35"/>
        <v>123.84186977485953</v>
      </c>
      <c r="G117">
        <f t="shared" si="29"/>
        <v>2.1614483793973474</v>
      </c>
      <c r="H117">
        <f t="shared" si="30"/>
        <v>18.513441738511169</v>
      </c>
      <c r="I117">
        <f t="shared" si="19"/>
        <v>259.45188131896856</v>
      </c>
      <c r="J117">
        <f t="shared" si="31"/>
        <v>17.55860014620184</v>
      </c>
      <c r="K117">
        <f t="shared" si="20"/>
        <v>0</v>
      </c>
      <c r="L117">
        <f t="shared" si="21"/>
        <v>2.1336750689752422</v>
      </c>
      <c r="M117">
        <f t="shared" si="22"/>
        <v>15.424925077226598</v>
      </c>
      <c r="N117">
        <f t="shared" si="23"/>
        <v>-4.9398749553419177E-2</v>
      </c>
      <c r="O117">
        <f t="shared" si="24"/>
        <v>0.46271009083188108</v>
      </c>
      <c r="P117">
        <f t="shared" si="25"/>
        <v>0.45132990987695232</v>
      </c>
      <c r="Q117">
        <f t="shared" si="26"/>
        <v>2.6845132044394058</v>
      </c>
      <c r="R117">
        <f t="shared" si="36"/>
        <v>153.81127666151829</v>
      </c>
      <c r="S117">
        <f t="shared" si="32"/>
        <v>29.96940688665876</v>
      </c>
      <c r="T117">
        <f t="shared" si="33"/>
        <v>101.30712539627736</v>
      </c>
      <c r="U117">
        <f t="shared" si="27"/>
        <v>22.774747866940206</v>
      </c>
      <c r="V117">
        <f t="shared" si="34"/>
        <v>25.686552453368975</v>
      </c>
      <c r="W117">
        <f t="shared" si="37"/>
        <v>9.6000000000000071E-2</v>
      </c>
    </row>
    <row r="118" spans="5:23">
      <c r="E118">
        <f t="shared" si="28"/>
        <v>9.7000000000000072E-2</v>
      </c>
      <c r="F118">
        <f t="shared" si="35"/>
        <v>124.90261185073756</v>
      </c>
      <c r="G118">
        <f t="shared" si="29"/>
        <v>2.1799618211358585</v>
      </c>
      <c r="H118">
        <f t="shared" si="30"/>
        <v>18.772893619830139</v>
      </c>
      <c r="I118">
        <f t="shared" si="19"/>
        <v>258.02510651558111</v>
      </c>
      <c r="J118">
        <f t="shared" si="31"/>
        <v>17.462042094111414</v>
      </c>
      <c r="K118">
        <f t="shared" si="20"/>
        <v>0</v>
      </c>
      <c r="L118">
        <f t="shared" si="21"/>
        <v>2.1922197699785393</v>
      </c>
      <c r="M118">
        <f t="shared" si="22"/>
        <v>15.269822324132875</v>
      </c>
      <c r="N118">
        <f t="shared" si="23"/>
        <v>-5.405625758649403E-2</v>
      </c>
      <c r="O118">
        <f t="shared" si="24"/>
        <v>0.45952434186673308</v>
      </c>
      <c r="P118">
        <f t="shared" si="25"/>
        <v>0.45412992787523315</v>
      </c>
      <c r="Q118">
        <f t="shared" si="26"/>
        <v>2.6953345725814835</v>
      </c>
      <c r="R118">
        <f t="shared" si="36"/>
        <v>154.43129538461667</v>
      </c>
      <c r="S118">
        <f t="shared" si="32"/>
        <v>29.528683533879118</v>
      </c>
      <c r="T118">
        <f t="shared" si="33"/>
        <v>101.64736799776318</v>
      </c>
      <c r="U118">
        <f t="shared" si="27"/>
        <v>22.851237446840145</v>
      </c>
      <c r="V118">
        <f t="shared" si="34"/>
        <v>25.772821404301595</v>
      </c>
      <c r="W118">
        <f t="shared" si="37"/>
        <v>9.7000000000000072E-2</v>
      </c>
    </row>
    <row r="119" spans="5:23">
      <c r="E119">
        <f t="shared" si="28"/>
        <v>9.8000000000000073E-2</v>
      </c>
      <c r="F119">
        <f t="shared" si="35"/>
        <v>125.97821942440189</v>
      </c>
      <c r="G119">
        <f t="shared" si="29"/>
        <v>2.1987347147556884</v>
      </c>
      <c r="H119">
        <f t="shared" si="30"/>
        <v>19.030918726345721</v>
      </c>
      <c r="I119">
        <f t="shared" si="19"/>
        <v>256.4992799199415</v>
      </c>
      <c r="J119">
        <f t="shared" si="31"/>
        <v>17.358780637886554</v>
      </c>
      <c r="K119">
        <f t="shared" si="20"/>
        <v>0</v>
      </c>
      <c r="L119">
        <f t="shared" si="21"/>
        <v>2.2508176111261107</v>
      </c>
      <c r="M119">
        <f t="shared" si="22"/>
        <v>15.107963026760443</v>
      </c>
      <c r="N119">
        <f t="shared" si="23"/>
        <v>-5.8717993169536561E-2</v>
      </c>
      <c r="O119">
        <f t="shared" si="24"/>
        <v>0.45620646728178293</v>
      </c>
      <c r="P119">
        <f t="shared" si="25"/>
        <v>0.4569305716385072</v>
      </c>
      <c r="Q119">
        <f t="shared" si="26"/>
        <v>2.7062881465160347</v>
      </c>
      <c r="R119">
        <f t="shared" si="36"/>
        <v>155.05888894165096</v>
      </c>
      <c r="S119">
        <f t="shared" si="32"/>
        <v>29.080669517249078</v>
      </c>
      <c r="T119">
        <f t="shared" si="33"/>
        <v>101.98080574721929</v>
      </c>
      <c r="U119">
        <f t="shared" si="27"/>
        <v>22.926197235142084</v>
      </c>
      <c r="V119">
        <f t="shared" si="34"/>
        <v>25.857364976215564</v>
      </c>
      <c r="W119">
        <f t="shared" si="37"/>
        <v>9.8000000000000073E-2</v>
      </c>
    </row>
    <row r="120" spans="5:23">
      <c r="E120">
        <f t="shared" si="28"/>
        <v>9.9000000000000074E-2</v>
      </c>
      <c r="F120">
        <f t="shared" si="35"/>
        <v>127.06861074767795</v>
      </c>
      <c r="G120">
        <f t="shared" si="29"/>
        <v>2.2177656334820339</v>
      </c>
      <c r="H120">
        <f t="shared" si="30"/>
        <v>19.287418006265664</v>
      </c>
      <c r="I120">
        <f t="shared" si="19"/>
        <v>254.87352988122859</v>
      </c>
      <c r="J120">
        <f t="shared" si="31"/>
        <v>17.248756787905918</v>
      </c>
      <c r="K120">
        <f t="shared" si="20"/>
        <v>0</v>
      </c>
      <c r="L120">
        <f t="shared" si="21"/>
        <v>2.3094111162777158</v>
      </c>
      <c r="M120">
        <f t="shared" si="22"/>
        <v>14.939345671628201</v>
      </c>
      <c r="N120">
        <f t="shared" si="23"/>
        <v>-6.337938380357945E-2</v>
      </c>
      <c r="O120">
        <f t="shared" si="24"/>
        <v>0.45275427074005403</v>
      </c>
      <c r="P120">
        <f t="shared" si="25"/>
        <v>0.45972974774016945</v>
      </c>
      <c r="Q120">
        <f t="shared" si="26"/>
        <v>2.7173729208002517</v>
      </c>
      <c r="R120">
        <f t="shared" si="36"/>
        <v>155.69399972499173</v>
      </c>
      <c r="S120">
        <f t="shared" si="32"/>
        <v>28.625388977313776</v>
      </c>
      <c r="T120">
        <f t="shared" si="33"/>
        <v>102.30757474168628</v>
      </c>
      <c r="U120">
        <f t="shared" si="27"/>
        <v>22.999657827677982</v>
      </c>
      <c r="V120">
        <f t="shared" si="34"/>
        <v>25.940217676691255</v>
      </c>
      <c r="W120">
        <f t="shared" si="37"/>
        <v>9.9000000000000074E-2</v>
      </c>
    </row>
    <row r="121" spans="5:23">
      <c r="E121">
        <f t="shared" si="28"/>
        <v>0.10000000000000007</v>
      </c>
      <c r="F121">
        <f t="shared" si="35"/>
        <v>128.17369839714161</v>
      </c>
      <c r="G121">
        <f t="shared" si="29"/>
        <v>2.2370530514882998</v>
      </c>
      <c r="H121">
        <f t="shared" si="30"/>
        <v>19.542291536146891</v>
      </c>
      <c r="I121">
        <f t="shared" si="19"/>
        <v>253.1469939327618</v>
      </c>
      <c r="J121">
        <f t="shared" si="31"/>
        <v>17.131912176091745</v>
      </c>
      <c r="K121">
        <f t="shared" si="20"/>
        <v>0</v>
      </c>
      <c r="L121">
        <f t="shared" si="21"/>
        <v>2.3679408771892541</v>
      </c>
      <c r="M121">
        <f t="shared" si="22"/>
        <v>14.763971298902492</v>
      </c>
      <c r="N121">
        <f t="shared" si="23"/>
        <v>-6.8035703281649498E-2</v>
      </c>
      <c r="O121">
        <f t="shared" si="24"/>
        <v>0.44916568245586475</v>
      </c>
      <c r="P121">
        <f t="shared" si="25"/>
        <v>0.46252532047188183</v>
      </c>
      <c r="Q121">
        <f t="shared" si="26"/>
        <v>2.7285878569295869</v>
      </c>
      <c r="R121">
        <f t="shared" si="36"/>
        <v>156.33656823271141</v>
      </c>
      <c r="S121">
        <f t="shared" si="32"/>
        <v>28.162869835569808</v>
      </c>
      <c r="T121">
        <f t="shared" si="33"/>
        <v>102.62780835626394</v>
      </c>
      <c r="U121">
        <f t="shared" si="27"/>
        <v>23.071649208363166</v>
      </c>
      <c r="V121">
        <f t="shared" si="34"/>
        <v>26.021413323157432</v>
      </c>
      <c r="W121">
        <f t="shared" si="37"/>
        <v>0.10000000000000007</v>
      </c>
    </row>
    <row r="122" spans="5:23">
      <c r="E122">
        <f t="shared" si="28"/>
        <v>0.10100000000000008</v>
      </c>
      <c r="F122">
        <f t="shared" si="35"/>
        <v>129.29338922417708</v>
      </c>
      <c r="G122">
        <f t="shared" si="29"/>
        <v>2.2565953430244465</v>
      </c>
      <c r="H122">
        <f t="shared" si="30"/>
        <v>19.795438530079654</v>
      </c>
      <c r="I122">
        <f t="shared" si="19"/>
        <v>251.31882145737353</v>
      </c>
      <c r="J122">
        <f t="shared" si="31"/>
        <v>17.008189236290931</v>
      </c>
      <c r="K122">
        <f t="shared" si="20"/>
        <v>0</v>
      </c>
      <c r="L122">
        <f t="shared" si="21"/>
        <v>2.4263455883696365</v>
      </c>
      <c r="M122">
        <f t="shared" si="22"/>
        <v>14.581843647921296</v>
      </c>
      <c r="N122">
        <f t="shared" si="23"/>
        <v>-7.2682074461796572E-2</v>
      </c>
      <c r="O122">
        <f t="shared" si="24"/>
        <v>0.44543876894386103</v>
      </c>
      <c r="P122">
        <f t="shared" si="25"/>
        <v>0.46531511326912683</v>
      </c>
      <c r="Q122">
        <f t="shared" si="26"/>
        <v>2.7399318828518</v>
      </c>
      <c r="R122">
        <f t="shared" si="36"/>
        <v>156.98653304074122</v>
      </c>
      <c r="S122">
        <f t="shared" si="32"/>
        <v>27.693143816564145</v>
      </c>
      <c r="T122">
        <f t="shared" si="33"/>
        <v>102.94163729855003</v>
      </c>
      <c r="U122">
        <f t="shared" si="27"/>
        <v>23.142200761434644</v>
      </c>
      <c r="V122">
        <f t="shared" si="34"/>
        <v>26.100985056694284</v>
      </c>
      <c r="W122">
        <f t="shared" si="37"/>
        <v>0.10100000000000008</v>
      </c>
    </row>
    <row r="123" spans="5:23">
      <c r="E123">
        <f t="shared" si="28"/>
        <v>0.10200000000000008</v>
      </c>
      <c r="F123">
        <f t="shared" si="35"/>
        <v>130.42758430556128</v>
      </c>
      <c r="G123">
        <f t="shared" si="29"/>
        <v>2.2763907815545261</v>
      </c>
      <c r="H123">
        <f t="shared" si="30"/>
        <v>20.046757351537028</v>
      </c>
      <c r="I123">
        <f t="shared" si="19"/>
        <v>249.38817645000375</v>
      </c>
      <c r="J123">
        <f t="shared" si="31"/>
        <v>16.877531391235681</v>
      </c>
      <c r="K123">
        <f t="shared" si="20"/>
        <v>0</v>
      </c>
      <c r="L123">
        <f t="shared" si="21"/>
        <v>2.4845620888201672</v>
      </c>
      <c r="M123">
        <f t="shared" si="22"/>
        <v>14.392969302415514</v>
      </c>
      <c r="N123">
        <f t="shared" si="23"/>
        <v>-7.7313472587659068E-2</v>
      </c>
      <c r="O123">
        <f t="shared" si="24"/>
        <v>0.44157174284080491</v>
      </c>
      <c r="P123">
        <f t="shared" si="25"/>
        <v>0.46809691024842875</v>
      </c>
      <c r="Q123">
        <f t="shared" si="26"/>
        <v>2.7514038924559987</v>
      </c>
      <c r="R123">
        <f t="shared" si="36"/>
        <v>157.64383077359537</v>
      </c>
      <c r="S123">
        <f t="shared" si="32"/>
        <v>27.216246468034086</v>
      </c>
      <c r="T123">
        <f t="shared" si="33"/>
        <v>103.2491896619904</v>
      </c>
      <c r="U123">
        <f t="shared" si="27"/>
        <v>23.211341283444693</v>
      </c>
      <c r="V123">
        <f t="shared" si="34"/>
        <v>26.1789653555604</v>
      </c>
      <c r="W123">
        <f t="shared" si="37"/>
        <v>0.10200000000000008</v>
      </c>
    </row>
    <row r="124" spans="5:23">
      <c r="E124">
        <f t="shared" si="28"/>
        <v>0.10300000000000008</v>
      </c>
      <c r="F124">
        <f t="shared" si="35"/>
        <v>131.57617889472721</v>
      </c>
      <c r="G124">
        <f t="shared" si="29"/>
        <v>2.2964375389060629</v>
      </c>
      <c r="H124">
        <f t="shared" si="30"/>
        <v>20.296145527987033</v>
      </c>
      <c r="I124">
        <f t="shared" si="19"/>
        <v>247.35424037631245</v>
      </c>
      <c r="J124">
        <f t="shared" si="31"/>
        <v>16.739883246002247</v>
      </c>
      <c r="K124">
        <f t="shared" si="20"/>
        <v>0</v>
      </c>
      <c r="L124">
        <f t="shared" si="21"/>
        <v>2.5425254108925945</v>
      </c>
      <c r="M124">
        <f t="shared" si="22"/>
        <v>14.197357835109651</v>
      </c>
      <c r="N124">
        <f t="shared" si="23"/>
        <v>-8.1924729175353164E-2</v>
      </c>
      <c r="O124">
        <f t="shared" si="24"/>
        <v>0.43756297276996681</v>
      </c>
      <c r="P124">
        <f t="shared" si="25"/>
        <v>0.47086845785829173</v>
      </c>
      <c r="Q124">
        <f t="shared" si="26"/>
        <v>2.7630027450401071</v>
      </c>
      <c r="R124">
        <f t="shared" si="36"/>
        <v>158.3083960738592</v>
      </c>
      <c r="S124">
        <f t="shared" si="32"/>
        <v>26.732217179131993</v>
      </c>
      <c r="T124">
        <f t="shared" si="33"/>
        <v>103.55059097816196</v>
      </c>
      <c r="U124">
        <f t="shared" si="27"/>
        <v>23.279098995014539</v>
      </c>
      <c r="V124">
        <f t="shared" si="34"/>
        <v>26.255386048449193</v>
      </c>
      <c r="W124">
        <f t="shared" si="37"/>
        <v>0.10300000000000008</v>
      </c>
    </row>
    <row r="125" spans="5:23">
      <c r="E125">
        <f t="shared" si="28"/>
        <v>0.10400000000000008</v>
      </c>
      <c r="F125">
        <f t="shared" si="35"/>
        <v>132.73906237386416</v>
      </c>
      <c r="G125">
        <f t="shared" si="29"/>
        <v>2.31673368443405</v>
      </c>
      <c r="H125">
        <f t="shared" si="30"/>
        <v>20.543499768363347</v>
      </c>
      <c r="I125">
        <f t="shared" si="19"/>
        <v>245.21621512558715</v>
      </c>
      <c r="J125">
        <f t="shared" si="31"/>
        <v>16.595190787851148</v>
      </c>
      <c r="K125">
        <f t="shared" si="20"/>
        <v>0</v>
      </c>
      <c r="L125">
        <f t="shared" si="21"/>
        <v>2.6001688364842304</v>
      </c>
      <c r="M125">
        <f t="shared" si="22"/>
        <v>13.995021951366917</v>
      </c>
      <c r="N125">
        <f t="shared" si="23"/>
        <v>-8.6510536484060305E-2</v>
      </c>
      <c r="O125">
        <f t="shared" si="24"/>
        <v>0.43341099321596205</v>
      </c>
      <c r="P125">
        <f t="shared" si="25"/>
        <v>0.47362746664567246</v>
      </c>
      <c r="Q125">
        <f t="shared" si="26"/>
        <v>2.7747272647601813</v>
      </c>
      <c r="R125">
        <f t="shared" si="36"/>
        <v>158.98016157063734</v>
      </c>
      <c r="S125">
        <f t="shared" si="32"/>
        <v>26.241099196773177</v>
      </c>
      <c r="T125">
        <f t="shared" si="33"/>
        <v>103.84596426801009</v>
      </c>
      <c r="U125">
        <f t="shared" si="27"/>
        <v>23.345501552352989</v>
      </c>
      <c r="V125">
        <f t="shared" si="34"/>
        <v>26.330278327480208</v>
      </c>
      <c r="W125">
        <f t="shared" si="37"/>
        <v>0.10400000000000008</v>
      </c>
    </row>
    <row r="126" spans="5:23">
      <c r="E126">
        <f t="shared" si="28"/>
        <v>0.10500000000000008</v>
      </c>
      <c r="F126">
        <f t="shared" si="35"/>
        <v>133.91611820701937</v>
      </c>
      <c r="G126">
        <f t="shared" si="29"/>
        <v>2.3372771842024136</v>
      </c>
      <c r="H126">
        <f t="shared" si="30"/>
        <v>20.788715983488935</v>
      </c>
      <c r="I126">
        <f t="shared" si="19"/>
        <v>242.97332605570872</v>
      </c>
      <c r="J126">
        <f t="shared" si="31"/>
        <v>16.443401592297519</v>
      </c>
      <c r="K126">
        <f t="shared" si="20"/>
        <v>0</v>
      </c>
      <c r="L126">
        <f t="shared" si="21"/>
        <v>2.6574239607683681</v>
      </c>
      <c r="M126">
        <f t="shared" si="22"/>
        <v>13.785977631529152</v>
      </c>
      <c r="N126">
        <f t="shared" si="23"/>
        <v>-9.1065452586083798E-2</v>
      </c>
      <c r="O126">
        <f t="shared" si="24"/>
        <v>0.4291145143759032</v>
      </c>
      <c r="P126">
        <f t="shared" si="25"/>
        <v>0.47637161313955151</v>
      </c>
      <c r="Q126">
        <f t="shared" si="26"/>
        <v>2.7865762400650413</v>
      </c>
      <c r="R126">
        <f t="shared" si="36"/>
        <v>159.65905784716057</v>
      </c>
      <c r="S126">
        <f t="shared" si="32"/>
        <v>25.742939640141202</v>
      </c>
      <c r="T126">
        <f t="shared" si="33"/>
        <v>104.13543009206127</v>
      </c>
      <c r="U126">
        <f t="shared" si="27"/>
        <v>23.41057605854467</v>
      </c>
      <c r="V126">
        <f t="shared" si="34"/>
        <v>26.403672760930604</v>
      </c>
      <c r="W126">
        <f t="shared" si="37"/>
        <v>0.10500000000000008</v>
      </c>
    </row>
    <row r="127" spans="5:23">
      <c r="E127">
        <f t="shared" si="28"/>
        <v>0.10600000000000008</v>
      </c>
      <c r="F127">
        <f t="shared" si="35"/>
        <v>135.10722389436947</v>
      </c>
      <c r="G127">
        <f t="shared" si="29"/>
        <v>2.3580659001859026</v>
      </c>
      <c r="H127">
        <f t="shared" si="30"/>
        <v>21.031689309544642</v>
      </c>
      <c r="I127">
        <f t="shared" si="19"/>
        <v>240.62482512736111</v>
      </c>
      <c r="J127">
        <f t="shared" si="31"/>
        <v>16.284465035221089</v>
      </c>
      <c r="K127">
        <f t="shared" si="20"/>
        <v>0</v>
      </c>
      <c r="L127">
        <f t="shared" si="21"/>
        <v>2.7142207636357374</v>
      </c>
      <c r="M127">
        <f t="shared" si="22"/>
        <v>13.570244271585352</v>
      </c>
      <c r="N127">
        <f t="shared" si="23"/>
        <v>-9.558390705035448E-2</v>
      </c>
      <c r="O127">
        <f t="shared" si="24"/>
        <v>0.42467243195082321</v>
      </c>
      <c r="P127">
        <f t="shared" si="25"/>
        <v>0.47909854185289286</v>
      </c>
      <c r="Q127">
        <f t="shared" si="26"/>
        <v>2.7985484231196502</v>
      </c>
      <c r="R127">
        <f t="shared" si="36"/>
        <v>160.3450134077477</v>
      </c>
      <c r="S127">
        <f t="shared" si="32"/>
        <v>25.237789513378232</v>
      </c>
      <c r="T127">
        <f t="shared" si="33"/>
        <v>104.41910659963141</v>
      </c>
      <c r="U127">
        <f t="shared" si="27"/>
        <v>23.474349074612515</v>
      </c>
      <c r="V127">
        <f t="shared" si="34"/>
        <v>26.475599305711992</v>
      </c>
      <c r="W127">
        <f t="shared" si="37"/>
        <v>0.10600000000000008</v>
      </c>
    </row>
    <row r="128" spans="5:23">
      <c r="E128">
        <f t="shared" si="28"/>
        <v>0.10700000000000008</v>
      </c>
      <c r="F128">
        <f t="shared" si="35"/>
        <v>136.3122509278368</v>
      </c>
      <c r="G128">
        <f t="shared" si="29"/>
        <v>2.3790975894954474</v>
      </c>
      <c r="H128">
        <f t="shared" si="30"/>
        <v>21.272314134672005</v>
      </c>
      <c r="I128">
        <f t="shared" si="19"/>
        <v>238.16999412409558</v>
      </c>
      <c r="J128">
        <f t="shared" si="31"/>
        <v>16.118332510786441</v>
      </c>
      <c r="K128">
        <f t="shared" si="20"/>
        <v>0</v>
      </c>
      <c r="L128">
        <f t="shared" si="21"/>
        <v>2.7704876889978189</v>
      </c>
      <c r="M128">
        <f t="shared" si="22"/>
        <v>13.347844821788623</v>
      </c>
      <c r="N128">
        <f t="shared" si="23"/>
        <v>-0.10006020725138474</v>
      </c>
      <c r="O128">
        <f t="shared" si="24"/>
        <v>0.42008383683947637</v>
      </c>
      <c r="P128">
        <f t="shared" si="25"/>
        <v>0.48180586740398329</v>
      </c>
      <c r="Q128">
        <f t="shared" si="26"/>
        <v>2.8106425292206856</v>
      </c>
      <c r="R128">
        <f t="shared" si="36"/>
        <v>161.03795464432045</v>
      </c>
      <c r="S128">
        <f t="shared" si="32"/>
        <v>24.72570371648365</v>
      </c>
      <c r="T128">
        <f t="shared" si="33"/>
        <v>104.69710957705014</v>
      </c>
      <c r="U128">
        <f t="shared" si="27"/>
        <v>23.536846630359005</v>
      </c>
      <c r="V128">
        <f t="shared" si="34"/>
        <v>26.546087319597753</v>
      </c>
      <c r="W128">
        <f t="shared" si="37"/>
        <v>0.10700000000000008</v>
      </c>
    </row>
    <row r="129" spans="5:23">
      <c r="E129">
        <f t="shared" si="28"/>
        <v>0.10800000000000008</v>
      </c>
      <c r="F129">
        <f t="shared" si="35"/>
        <v>137.53106474822997</v>
      </c>
      <c r="G129">
        <f t="shared" si="29"/>
        <v>2.4003699036301192</v>
      </c>
      <c r="H129">
        <f t="shared" si="30"/>
        <v>21.510484128796101</v>
      </c>
      <c r="I129">
        <f t="shared" si="19"/>
        <v>235.60814795424312</v>
      </c>
      <c r="J129">
        <f t="shared" si="31"/>
        <v>15.944957654902407</v>
      </c>
      <c r="K129">
        <f t="shared" si="20"/>
        <v>0</v>
      </c>
      <c r="L129">
        <f t="shared" si="21"/>
        <v>2.8261517320755147</v>
      </c>
      <c r="M129">
        <f t="shared" si="22"/>
        <v>13.118805922826892</v>
      </c>
      <c r="N129">
        <f t="shared" si="23"/>
        <v>-0.10448854531349545</v>
      </c>
      <c r="O129">
        <f t="shared" si="24"/>
        <v>0.41534802469486015</v>
      </c>
      <c r="P129">
        <f t="shared" si="25"/>
        <v>0.48449117675782755</v>
      </c>
      <c r="Q129">
        <f t="shared" si="26"/>
        <v>2.8228572362077244</v>
      </c>
      <c r="R129">
        <f t="shared" si="36"/>
        <v>161.73780580266671</v>
      </c>
      <c r="S129">
        <f t="shared" si="32"/>
        <v>24.206741054436748</v>
      </c>
      <c r="T129">
        <f t="shared" si="33"/>
        <v>104.96955249492052</v>
      </c>
      <c r="U129">
        <f t="shared" si="27"/>
        <v>23.598094234990569</v>
      </c>
      <c r="V129">
        <f t="shared" si="34"/>
        <v>26.6151655732058</v>
      </c>
      <c r="W129">
        <f t="shared" si="37"/>
        <v>0.10800000000000008</v>
      </c>
    </row>
    <row r="130" spans="5:23">
      <c r="E130">
        <f t="shared" si="28"/>
        <v>0.10900000000000008</v>
      </c>
      <c r="F130">
        <f t="shared" si="35"/>
        <v>138.76352470409316</v>
      </c>
      <c r="G130">
        <f t="shared" si="29"/>
        <v>2.4218803877589155</v>
      </c>
      <c r="H130">
        <f t="shared" si="30"/>
        <v>21.746092276750343</v>
      </c>
      <c r="I130">
        <f t="shared" si="19"/>
        <v>232.93863803003259</v>
      </c>
      <c r="J130">
        <f t="shared" si="31"/>
        <v>15.764296573906408</v>
      </c>
      <c r="K130">
        <f t="shared" si="20"/>
        <v>0</v>
      </c>
      <c r="L130">
        <f t="shared" si="21"/>
        <v>2.881138534766972</v>
      </c>
      <c r="M130">
        <f t="shared" si="22"/>
        <v>12.883158039139436</v>
      </c>
      <c r="N130">
        <f t="shared" si="23"/>
        <v>-0.10886300569777753</v>
      </c>
      <c r="O130">
        <f t="shared" si="24"/>
        <v>0.41046450530214418</v>
      </c>
      <c r="P130">
        <f t="shared" si="25"/>
        <v>0.48715203158793513</v>
      </c>
      <c r="Q130">
        <f t="shared" si="26"/>
        <v>2.8351911838734409</v>
      </c>
      <c r="R130">
        <f t="shared" si="36"/>
        <v>162.44448894864752</v>
      </c>
      <c r="S130">
        <f t="shared" si="32"/>
        <v>23.68096424455436</v>
      </c>
      <c r="T130">
        <f t="shared" si="33"/>
        <v>105.23654655443349</v>
      </c>
      <c r="U130">
        <f t="shared" si="27"/>
        <v>23.658116887529498</v>
      </c>
      <c r="V130">
        <f t="shared" si="34"/>
        <v>26.682862261741686</v>
      </c>
      <c r="W130">
        <f t="shared" si="37"/>
        <v>0.10900000000000008</v>
      </c>
    </row>
    <row r="131" spans="5:23">
      <c r="E131">
        <f t="shared" si="28"/>
        <v>0.11000000000000008</v>
      </c>
      <c r="F131">
        <f t="shared" si="35"/>
        <v>140.00948401245296</v>
      </c>
      <c r="G131">
        <f t="shared" si="29"/>
        <v>2.443626480035666</v>
      </c>
      <c r="H131">
        <f t="shared" si="30"/>
        <v>21.979030914780374</v>
      </c>
      <c r="I131">
        <f t="shared" si="19"/>
        <v>230.16085571861851</v>
      </c>
      <c r="J131">
        <f t="shared" si="31"/>
        <v>15.576308078115352</v>
      </c>
      <c r="K131">
        <f t="shared" si="20"/>
        <v>0</v>
      </c>
      <c r="L131">
        <f t="shared" si="21"/>
        <v>2.9353724891562258</v>
      </c>
      <c r="M131">
        <f t="shared" si="22"/>
        <v>12.640935588959126</v>
      </c>
      <c r="N131">
        <f t="shared" si="23"/>
        <v>-0.11317757343669448</v>
      </c>
      <c r="O131">
        <f t="shared" si="24"/>
        <v>0.40543301173515345</v>
      </c>
      <c r="P131">
        <f t="shared" si="25"/>
        <v>0.48978597075847319</v>
      </c>
      <c r="Q131">
        <f t="shared" si="26"/>
        <v>2.8476429733761823</v>
      </c>
      <c r="R131">
        <f t="shared" si="36"/>
        <v>163.15792393453989</v>
      </c>
      <c r="S131">
        <f t="shared" si="32"/>
        <v>23.148439922086936</v>
      </c>
      <c r="T131">
        <f t="shared" si="33"/>
        <v>105.49820073275619</v>
      </c>
      <c r="U131">
        <f t="shared" si="27"/>
        <v>23.71693908701765</v>
      </c>
      <c r="V131">
        <f t="shared" si="34"/>
        <v>26.749205016506853</v>
      </c>
      <c r="W131">
        <f t="shared" si="37"/>
        <v>0.11000000000000008</v>
      </c>
    </row>
    <row r="132" spans="5:23">
      <c r="E132">
        <f t="shared" si="28"/>
        <v>0.11100000000000008</v>
      </c>
      <c r="F132">
        <f t="shared" si="35"/>
        <v>141.26878972165744</v>
      </c>
      <c r="G132">
        <f t="shared" si="29"/>
        <v>2.4656055109504464</v>
      </c>
      <c r="H132">
        <f t="shared" si="30"/>
        <v>22.209191770498993</v>
      </c>
      <c r="I132">
        <f t="shared" si="19"/>
        <v>227.27423585904228</v>
      </c>
      <c r="J132">
        <f t="shared" si="31"/>
        <v>15.38095391983861</v>
      </c>
      <c r="K132">
        <f t="shared" si="20"/>
        <v>0</v>
      </c>
      <c r="L132">
        <f t="shared" si="21"/>
        <v>2.9887768491899451</v>
      </c>
      <c r="M132">
        <f t="shared" si="22"/>
        <v>12.392177070648666</v>
      </c>
      <c r="N132">
        <f t="shared" si="23"/>
        <v>-0.1174261430184959</v>
      </c>
      <c r="O132">
        <f t="shared" si="24"/>
        <v>0.40025350924715775</v>
      </c>
      <c r="P132">
        <f t="shared" si="25"/>
        <v>0.49239051292638109</v>
      </c>
      <c r="Q132">
        <f t="shared" si="26"/>
        <v>2.8602111666582601</v>
      </c>
      <c r="R132">
        <f t="shared" si="36"/>
        <v>163.87802836570762</v>
      </c>
      <c r="S132">
        <f t="shared" si="32"/>
        <v>22.60923864405018</v>
      </c>
      <c r="T132">
        <f t="shared" si="33"/>
        <v>105.75462182751244</v>
      </c>
      <c r="U132">
        <f t="shared" si="27"/>
        <v>23.774584842516038</v>
      </c>
      <c r="V132">
        <f t="shared" si="34"/>
        <v>26.814220916176716</v>
      </c>
      <c r="W132">
        <f t="shared" si="37"/>
        <v>0.11100000000000008</v>
      </c>
    </row>
    <row r="133" spans="5:23">
      <c r="E133">
        <f t="shared" si="28"/>
        <v>0.11200000000000009</v>
      </c>
      <c r="F133">
        <f t="shared" si="35"/>
        <v>142.54128267650376</v>
      </c>
      <c r="G133">
        <f t="shared" si="29"/>
        <v>2.4878147027209456</v>
      </c>
      <c r="H133">
        <f t="shared" si="30"/>
        <v>22.436466006358035</v>
      </c>
      <c r="I133">
        <f t="shared" si="19"/>
        <v>-1171.667135747783</v>
      </c>
      <c r="J133">
        <f t="shared" si="31"/>
        <v>-79.293449854575528</v>
      </c>
      <c r="K133">
        <f t="shared" si="20"/>
        <v>-94.471648889977729</v>
      </c>
      <c r="L133">
        <f t="shared" si="21"/>
        <v>3.0412738505128383</v>
      </c>
      <c r="M133">
        <f t="shared" si="22"/>
        <v>12.136925184889371</v>
      </c>
      <c r="N133">
        <f t="shared" si="23"/>
        <v>-0.12160252792069133</v>
      </c>
      <c r="O133">
        <f t="shared" si="24"/>
        <v>0.39492620385048105</v>
      </c>
      <c r="P133">
        <f t="shared" si="25"/>
        <v>0.49496315926264034</v>
      </c>
      <c r="Q133">
        <f t="shared" si="26"/>
        <v>2.8728942858732447</v>
      </c>
      <c r="R133">
        <f t="shared" si="36"/>
        <v>164.60471756778753</v>
      </c>
      <c r="S133">
        <f t="shared" si="32"/>
        <v>22.063434891283777</v>
      </c>
      <c r="T133">
        <f t="shared" si="33"/>
        <v>106.00591450037356</v>
      </c>
      <c r="U133">
        <f t="shared" si="27"/>
        <v>23.831077682904457</v>
      </c>
      <c r="V133">
        <f t="shared" si="34"/>
        <v>26.877936497853181</v>
      </c>
      <c r="W133">
        <f t="shared" si="37"/>
        <v>0</v>
      </c>
    </row>
    <row r="134" spans="5:23">
      <c r="E134">
        <f t="shared" si="28"/>
        <v>0.11300000000000009</v>
      </c>
      <c r="F134">
        <f t="shared" si="35"/>
        <v>143.82679748585679</v>
      </c>
      <c r="G134">
        <f t="shared" si="29"/>
        <v>2.5102511687273035</v>
      </c>
      <c r="H134">
        <f t="shared" si="30"/>
        <v>21.264798870610253</v>
      </c>
      <c r="I134">
        <f t="shared" si="19"/>
        <v>-4490.061890791002</v>
      </c>
      <c r="J134">
        <f t="shared" si="31"/>
        <v>-303.8682971628707</v>
      </c>
      <c r="K134">
        <f t="shared" si="20"/>
        <v>-318.83630895355617</v>
      </c>
      <c r="L134">
        <f t="shared" si="21"/>
        <v>3.0927848384134555</v>
      </c>
      <c r="M134">
        <f t="shared" si="22"/>
        <v>11.875226952271968</v>
      </c>
      <c r="N134">
        <f t="shared" si="23"/>
        <v>-0.12570047078874413</v>
      </c>
      <c r="O134">
        <f t="shared" si="24"/>
        <v>0.38945155053839015</v>
      </c>
      <c r="P134">
        <f t="shared" si="25"/>
        <v>0.49750139629147222</v>
      </c>
      <c r="Q134">
        <f t="shared" si="26"/>
        <v>2.8856908128255063</v>
      </c>
      <c r="R134">
        <f t="shared" si="36"/>
        <v>165.33790455457751</v>
      </c>
      <c r="S134">
        <f t="shared" si="32"/>
        <v>21.511107068720719</v>
      </c>
      <c r="T134">
        <f t="shared" si="33"/>
        <v>106.25218131977746</v>
      </c>
      <c r="U134">
        <f t="shared" si="27"/>
        <v>23.886440666485111</v>
      </c>
      <c r="V134">
        <f t="shared" si="34"/>
        <v>26.94037776789612</v>
      </c>
      <c r="W134">
        <f t="shared" si="37"/>
        <v>0</v>
      </c>
    </row>
    <row r="135" spans="5:23">
      <c r="E135">
        <f t="shared" si="28"/>
        <v>0.11400000000000009</v>
      </c>
      <c r="F135">
        <f t="shared" si="35"/>
        <v>145.04518071333732</v>
      </c>
      <c r="G135">
        <f t="shared" si="29"/>
        <v>2.5315159675979135</v>
      </c>
      <c r="H135">
        <f t="shared" si="30"/>
        <v>16.774736979819252</v>
      </c>
      <c r="I135">
        <f t="shared" si="19"/>
        <v>-7169.9905564451501</v>
      </c>
      <c r="J135">
        <f t="shared" si="31"/>
        <v>-485.23447427960286</v>
      </c>
      <c r="K135">
        <f t="shared" si="20"/>
        <v>-500</v>
      </c>
      <c r="L135">
        <f t="shared" si="21"/>
        <v>3.1401692497729652</v>
      </c>
      <c r="M135">
        <f t="shared" si="22"/>
        <v>11.625356470624185</v>
      </c>
      <c r="N135">
        <f t="shared" si="23"/>
        <v>-0.1294701249635431</v>
      </c>
      <c r="O135">
        <f t="shared" si="24"/>
        <v>0.38417915968806399</v>
      </c>
      <c r="P135">
        <f t="shared" si="25"/>
        <v>0.49985043001099855</v>
      </c>
      <c r="Q135">
        <f t="shared" si="26"/>
        <v>2.8978044624853587</v>
      </c>
      <c r="R135">
        <f t="shared" si="36"/>
        <v>166.03196555458715</v>
      </c>
      <c r="S135">
        <f t="shared" si="32"/>
        <v>20.986784841249829</v>
      </c>
      <c r="T135">
        <f t="shared" si="33"/>
        <v>106.49352280279328</v>
      </c>
      <c r="U135">
        <f t="shared" si="27"/>
        <v>23.940696390394148</v>
      </c>
      <c r="V135">
        <f t="shared" si="34"/>
        <v>27.001570212538198</v>
      </c>
      <c r="W135">
        <f t="shared" si="37"/>
        <v>0</v>
      </c>
    </row>
    <row r="136" spans="5:23">
      <c r="E136">
        <f t="shared" si="28"/>
        <v>0.11500000000000009</v>
      </c>
      <c r="F136">
        <f t="shared" si="35"/>
        <v>146.00630234472297</v>
      </c>
      <c r="G136">
        <f t="shared" si="29"/>
        <v>2.5482907045777328</v>
      </c>
      <c r="H136">
        <f t="shared" si="30"/>
        <v>9.6047464233741024</v>
      </c>
      <c r="I136">
        <f t="shared" si="19"/>
        <v>-7172.3202019340451</v>
      </c>
      <c r="J136">
        <f t="shared" si="31"/>
        <v>-485.39213478070991</v>
      </c>
      <c r="K136">
        <f t="shared" si="20"/>
        <v>-500</v>
      </c>
      <c r="L136">
        <f t="shared" si="21"/>
        <v>3.1765476471301564</v>
      </c>
      <c r="M136">
        <f t="shared" si="22"/>
        <v>11.431317572159911</v>
      </c>
      <c r="N136">
        <f t="shared" si="23"/>
        <v>-0.13236419863746901</v>
      </c>
      <c r="O136">
        <f t="shared" si="24"/>
        <v>0.37996420081756321</v>
      </c>
      <c r="P136">
        <f t="shared" si="25"/>
        <v>0.50166437648984019</v>
      </c>
      <c r="Q136">
        <f t="shared" si="26"/>
        <v>2.9073506268479328</v>
      </c>
      <c r="R136">
        <f t="shared" si="36"/>
        <v>166.57892048310083</v>
      </c>
      <c r="S136">
        <f t="shared" si="32"/>
        <v>20.572618138377862</v>
      </c>
      <c r="T136">
        <f t="shared" si="33"/>
        <v>106.73003745614879</v>
      </c>
      <c r="U136">
        <f t="shared" si="27"/>
        <v>23.993866999825006</v>
      </c>
      <c r="V136">
        <f t="shared" si="34"/>
        <v>27.061538808287434</v>
      </c>
      <c r="W136">
        <f t="shared" si="37"/>
        <v>0</v>
      </c>
    </row>
    <row r="137" spans="5:23">
      <c r="E137">
        <f t="shared" si="28"/>
        <v>0.11600000000000009</v>
      </c>
      <c r="F137">
        <f t="shared" si="35"/>
        <v>146.5566137780757</v>
      </c>
      <c r="G137">
        <f t="shared" si="29"/>
        <v>2.5578954510011069</v>
      </c>
      <c r="H137">
        <f t="shared" si="30"/>
        <v>2.4324262214400569</v>
      </c>
      <c r="I137">
        <f t="shared" si="19"/>
        <v>-7173.5213669284622</v>
      </c>
      <c r="J137">
        <f t="shared" si="31"/>
        <v>-485.47342452021525</v>
      </c>
      <c r="K137">
        <f t="shared" si="20"/>
        <v>-500</v>
      </c>
      <c r="L137">
        <f t="shared" si="21"/>
        <v>3.1969751401258568</v>
      </c>
      <c r="M137">
        <f t="shared" si="22"/>
        <v>11.329600339658887</v>
      </c>
      <c r="N137">
        <f t="shared" si="23"/>
        <v>-0.13398930238029449</v>
      </c>
      <c r="O137">
        <f t="shared" si="24"/>
        <v>0.37752916805058889</v>
      </c>
      <c r="P137">
        <f t="shared" si="25"/>
        <v>0.50268741314869858</v>
      </c>
      <c r="Q137">
        <f t="shared" si="26"/>
        <v>2.9128127548310525</v>
      </c>
      <c r="R137">
        <f t="shared" si="36"/>
        <v>166.89187736369391</v>
      </c>
      <c r="S137">
        <f t="shared" si="32"/>
        <v>20.335263585618208</v>
      </c>
      <c r="T137">
        <f t="shared" si="33"/>
        <v>106.96182181643718</v>
      </c>
      <c r="U137">
        <f t="shared" si="27"/>
        <v>24.045974197067245</v>
      </c>
      <c r="V137">
        <f t="shared" si="34"/>
        <v>27.120308032121685</v>
      </c>
      <c r="W137">
        <f t="shared" si="37"/>
        <v>0</v>
      </c>
    </row>
    <row r="138" spans="5:23">
      <c r="E138">
        <f t="shared" si="28"/>
        <v>0.11700000000000009</v>
      </c>
      <c r="F138">
        <f t="shared" si="35"/>
        <v>146.69598153454118</v>
      </c>
      <c r="G138">
        <f t="shared" si="29"/>
        <v>2.5603278772225471</v>
      </c>
      <c r="H138">
        <f t="shared" si="30"/>
        <v>-4.7410951454884049</v>
      </c>
      <c r="I138">
        <f t="shared" si="19"/>
        <v>-7173.5652922438094</v>
      </c>
      <c r="J138">
        <f t="shared" si="31"/>
        <v>-485.47639719878885</v>
      </c>
      <c r="K138">
        <f t="shared" si="20"/>
        <v>-500</v>
      </c>
      <c r="L138">
        <f t="shared" si="21"/>
        <v>3.2021017253966422</v>
      </c>
      <c r="M138">
        <f t="shared" si="22"/>
        <v>11.321501075814515</v>
      </c>
      <c r="N138">
        <f t="shared" si="23"/>
        <v>-0.13439714650062878</v>
      </c>
      <c r="O138">
        <f t="shared" si="24"/>
        <v>0.37691002180734073</v>
      </c>
      <c r="P138">
        <f t="shared" si="25"/>
        <v>0.50294469551732013</v>
      </c>
      <c r="Q138">
        <f t="shared" si="26"/>
        <v>2.9141956277493484</v>
      </c>
      <c r="R138">
        <f t="shared" si="36"/>
        <v>166.97111014551518</v>
      </c>
      <c r="S138">
        <f t="shared" si="32"/>
        <v>20.275128610974008</v>
      </c>
      <c r="T138">
        <f t="shared" si="33"/>
        <v>107.18897048951982</v>
      </c>
      <c r="U138">
        <f t="shared" si="27"/>
        <v>24.097039250364645</v>
      </c>
      <c r="V138">
        <f t="shared" si="34"/>
        <v>27.177901871479254</v>
      </c>
      <c r="W138">
        <f t="shared" si="37"/>
        <v>0</v>
      </c>
    </row>
    <row r="139" spans="5:23">
      <c r="E139">
        <f t="shared" si="28"/>
        <v>0.11800000000000009</v>
      </c>
      <c r="F139">
        <f t="shared" si="35"/>
        <v>146.4243367924347</v>
      </c>
      <c r="G139">
        <f t="shared" si="29"/>
        <v>2.5555867820770586</v>
      </c>
      <c r="H139">
        <f t="shared" si="30"/>
        <v>-11.914660437732215</v>
      </c>
      <c r="I139">
        <f t="shared" si="19"/>
        <v>-7172.4378825332942</v>
      </c>
      <c r="J139">
        <f t="shared" si="31"/>
        <v>-485.40009890329281</v>
      </c>
      <c r="K139">
        <f t="shared" si="20"/>
        <v>-500</v>
      </c>
      <c r="L139">
        <f t="shared" si="21"/>
        <v>3.1920918890222283</v>
      </c>
      <c r="M139">
        <f t="shared" si="22"/>
        <v>11.407809207684975</v>
      </c>
      <c r="N139">
        <f t="shared" si="23"/>
        <v>-0.13360081664455914</v>
      </c>
      <c r="O139">
        <f t="shared" si="24"/>
        <v>0.37811589403067658</v>
      </c>
      <c r="P139">
        <f t="shared" si="25"/>
        <v>0.50244254596963955</v>
      </c>
      <c r="Q139">
        <f t="shared" si="26"/>
        <v>2.9115000818087746</v>
      </c>
      <c r="R139">
        <f t="shared" si="36"/>
        <v>166.8166667396367</v>
      </c>
      <c r="S139">
        <f t="shared" si="32"/>
        <v>20.392329947202001</v>
      </c>
      <c r="T139">
        <f t="shared" si="33"/>
        <v>107.4115761891408</v>
      </c>
      <c r="U139">
        <f t="shared" si="27"/>
        <v>24.147083002596094</v>
      </c>
      <c r="V139">
        <f t="shared" si="34"/>
        <v>27.234343834049671</v>
      </c>
      <c r="W139">
        <f t="shared" si="37"/>
        <v>0</v>
      </c>
    </row>
    <row r="140" spans="5:23">
      <c r="E140">
        <f t="shared" si="28"/>
        <v>0.11900000000000009</v>
      </c>
      <c r="F140">
        <f t="shared" si="35"/>
        <v>145.74167703502118</v>
      </c>
      <c r="G140">
        <f t="shared" si="29"/>
        <v>2.5436721216393265</v>
      </c>
      <c r="H140">
        <f t="shared" si="30"/>
        <v>-19.087098320265508</v>
      </c>
      <c r="I140">
        <f t="shared" si="19"/>
        <v>-7170.1397436856105</v>
      </c>
      <c r="J140">
        <f t="shared" si="31"/>
        <v>-485.24457063769768</v>
      </c>
      <c r="K140">
        <f t="shared" si="20"/>
        <v>-500</v>
      </c>
      <c r="L140">
        <f t="shared" si="21"/>
        <v>3.1666203354207751</v>
      </c>
      <c r="M140">
        <f t="shared" si="22"/>
        <v>11.588809026881556</v>
      </c>
      <c r="N140">
        <f t="shared" si="23"/>
        <v>-0.13157443400905838</v>
      </c>
      <c r="O140">
        <f t="shared" si="24"/>
        <v>0.38112953840928143</v>
      </c>
      <c r="P140">
        <f t="shared" si="25"/>
        <v>0.50116839146788428</v>
      </c>
      <c r="Q140">
        <f t="shared" si="26"/>
        <v>2.9047231201343915</v>
      </c>
      <c r="R140">
        <f t="shared" si="36"/>
        <v>166.42837543777264</v>
      </c>
      <c r="S140">
        <f t="shared" si="32"/>
        <v>20.68669840275146</v>
      </c>
      <c r="T140">
        <f t="shared" si="33"/>
        <v>107.62972977476936</v>
      </c>
      <c r="U140">
        <f t="shared" si="27"/>
        <v>24.196125879782912</v>
      </c>
      <c r="V140">
        <f t="shared" si="34"/>
        <v>27.289656957368678</v>
      </c>
      <c r="W140">
        <f t="shared" si="37"/>
        <v>0</v>
      </c>
    </row>
    <row r="141" spans="5:23">
      <c r="E141">
        <f t="shared" si="28"/>
        <v>0.12000000000000009</v>
      </c>
      <c r="F141">
        <f t="shared" si="35"/>
        <v>144.64806685811871</v>
      </c>
      <c r="G141">
        <f t="shared" si="29"/>
        <v>2.524585023319061</v>
      </c>
      <c r="H141">
        <f t="shared" si="30"/>
        <v>-26.257238063951117</v>
      </c>
      <c r="I141">
        <f t="shared" si="19"/>
        <v>-6607.7690420930576</v>
      </c>
      <c r="J141">
        <f t="shared" si="31"/>
        <v>-447.1857127369409</v>
      </c>
      <c r="K141">
        <f t="shared" si="20"/>
        <v>-462.17485487113129</v>
      </c>
      <c r="L141">
        <f t="shared" si="21"/>
        <v>3.1248799573065549</v>
      </c>
      <c r="M141">
        <f t="shared" si="22"/>
        <v>11.864262176883818</v>
      </c>
      <c r="N141">
        <f t="shared" si="23"/>
        <v>-0.12825378938983634</v>
      </c>
      <c r="O141">
        <f t="shared" si="24"/>
        <v>0.38590640752281169</v>
      </c>
      <c r="P141">
        <f t="shared" si="25"/>
        <v>0.49909087190026691</v>
      </c>
      <c r="Q141">
        <f t="shared" si="26"/>
        <v>2.8938577285298046</v>
      </c>
      <c r="R141">
        <f t="shared" si="36"/>
        <v>165.80583435607292</v>
      </c>
      <c r="S141">
        <f t="shared" si="32"/>
        <v>21.157767497954211</v>
      </c>
      <c r="T141">
        <f t="shared" si="33"/>
        <v>107.84352028868534</v>
      </c>
      <c r="U141">
        <f t="shared" si="27"/>
        <v>24.244187899425995</v>
      </c>
      <c r="V141">
        <f t="shared" si="34"/>
        <v>27.343863818221305</v>
      </c>
      <c r="W141">
        <f t="shared" si="37"/>
        <v>0</v>
      </c>
    </row>
    <row r="142" spans="5:23">
      <c r="E142">
        <f t="shared" si="28"/>
        <v>0.12100000000000009</v>
      </c>
      <c r="F142">
        <f t="shared" si="35"/>
        <v>143.14363793538405</v>
      </c>
      <c r="G142">
        <f t="shared" si="29"/>
        <v>2.49832778525511</v>
      </c>
      <c r="H142">
        <f t="shared" si="30"/>
        <v>-32.865007106044175</v>
      </c>
      <c r="I142">
        <f t="shared" si="19"/>
        <v>-2723.3315673672232</v>
      </c>
      <c r="J142">
        <f t="shared" si="31"/>
        <v>-184.30350095686217</v>
      </c>
      <c r="K142">
        <f t="shared" si="20"/>
        <v>-199.60247423162158</v>
      </c>
      <c r="L142">
        <f t="shared" si="21"/>
        <v>3.0656026222474915</v>
      </c>
      <c r="M142">
        <f t="shared" si="22"/>
        <v>12.233370652511912</v>
      </c>
      <c r="N142">
        <f t="shared" si="23"/>
        <v>-0.12353799685036627</v>
      </c>
      <c r="O142">
        <f t="shared" si="24"/>
        <v>0.39237239002388491</v>
      </c>
      <c r="P142">
        <f t="shared" si="25"/>
        <v>0.49616012530406828</v>
      </c>
      <c r="Q142">
        <f t="shared" si="26"/>
        <v>2.8788923813895608</v>
      </c>
      <c r="R142">
        <f t="shared" si="36"/>
        <v>164.94838312598878</v>
      </c>
      <c r="S142">
        <f t="shared" si="32"/>
        <v>21.804745190604734</v>
      </c>
      <c r="T142">
        <f t="shared" si="33"/>
        <v>108.05303499232301</v>
      </c>
      <c r="U142">
        <f t="shared" si="27"/>
        <v>24.291288678676217</v>
      </c>
      <c r="V142">
        <f t="shared" si="34"/>
        <v>27.396986541856879</v>
      </c>
      <c r="W142">
        <f t="shared" si="37"/>
        <v>0</v>
      </c>
    </row>
    <row r="143" spans="5:23">
      <c r="E143">
        <f t="shared" si="28"/>
        <v>0.12200000000000009</v>
      </c>
      <c r="F143">
        <f t="shared" si="35"/>
        <v>141.26061173454028</v>
      </c>
      <c r="G143">
        <f t="shared" si="29"/>
        <v>2.4654627781490657</v>
      </c>
      <c r="H143">
        <f t="shared" si="30"/>
        <v>-35.5883386734114</v>
      </c>
      <c r="I143">
        <f t="shared" si="19"/>
        <v>231.63186012407016</v>
      </c>
      <c r="J143">
        <f t="shared" si="31"/>
        <v>15.675859401610568</v>
      </c>
      <c r="K143">
        <f t="shared" si="20"/>
        <v>0</v>
      </c>
      <c r="L143">
        <f t="shared" si="21"/>
        <v>2.9884346688174559</v>
      </c>
      <c r="M143">
        <f t="shared" si="22"/>
        <v>12.687424732793112</v>
      </c>
      <c r="N143">
        <f t="shared" si="23"/>
        <v>-0.11739892095046385</v>
      </c>
      <c r="O143">
        <f t="shared" si="24"/>
        <v>0.40028744507435143</v>
      </c>
      <c r="P143">
        <f t="shared" si="25"/>
        <v>0.49237378647021629</v>
      </c>
      <c r="Q143">
        <f t="shared" si="26"/>
        <v>2.8601296019351747</v>
      </c>
      <c r="R143">
        <f t="shared" si="36"/>
        <v>163.87335505131767</v>
      </c>
      <c r="S143">
        <f t="shared" si="32"/>
        <v>22.612743316777397</v>
      </c>
      <c r="T143">
        <f t="shared" si="33"/>
        <v>108.25835940188792</v>
      </c>
      <c r="U143">
        <f t="shared" si="27"/>
        <v>24.337447442341432</v>
      </c>
      <c r="V143">
        <f t="shared" si="34"/>
        <v>27.449046811019741</v>
      </c>
      <c r="W143">
        <f t="shared" si="37"/>
        <v>0</v>
      </c>
    </row>
    <row r="144" spans="5:23">
      <c r="E144">
        <f t="shared" si="28"/>
        <v>0.1230000000000001</v>
      </c>
      <c r="F144">
        <f t="shared" si="35"/>
        <v>139.22155012867159</v>
      </c>
      <c r="G144">
        <f t="shared" si="29"/>
        <v>2.4298744394756544</v>
      </c>
      <c r="H144">
        <f t="shared" si="30"/>
        <v>-35.356706813287332</v>
      </c>
      <c r="I144">
        <f t="shared" si="19"/>
        <v>237.53713806218278</v>
      </c>
      <c r="J144">
        <f t="shared" si="31"/>
        <v>16.075503503400807</v>
      </c>
      <c r="K144">
        <f t="shared" si="20"/>
        <v>0</v>
      </c>
      <c r="L144">
        <f t="shared" si="21"/>
        <v>2.901235140801623</v>
      </c>
      <c r="M144">
        <f t="shared" si="22"/>
        <v>13.174268362599184</v>
      </c>
      <c r="N144">
        <f t="shared" si="23"/>
        <v>-0.11046178581689807</v>
      </c>
      <c r="O144">
        <f t="shared" si="24"/>
        <v>0.40862580289457134</v>
      </c>
      <c r="P144">
        <f t="shared" si="25"/>
        <v>0.48812685973984821</v>
      </c>
      <c r="Q144">
        <f t="shared" si="26"/>
        <v>2.8397705517745608</v>
      </c>
      <c r="R144">
        <f t="shared" si="36"/>
        <v>162.70686740221939</v>
      </c>
      <c r="S144">
        <f t="shared" si="32"/>
        <v>23.485317273547793</v>
      </c>
      <c r="T144">
        <f t="shared" si="33"/>
        <v>108.45957732326153</v>
      </c>
      <c r="U144">
        <f t="shared" si="27"/>
        <v>24.382683030733343</v>
      </c>
      <c r="V144">
        <f t="shared" si="34"/>
        <v>27.500065874799347</v>
      </c>
      <c r="W144">
        <f t="shared" si="37"/>
        <v>0</v>
      </c>
    </row>
    <row r="145" spans="5:23">
      <c r="E145">
        <f t="shared" si="28"/>
        <v>0.1240000000000001</v>
      </c>
      <c r="F145">
        <f t="shared" si="35"/>
        <v>137.19576005078881</v>
      </c>
      <c r="G145">
        <f t="shared" si="29"/>
        <v>2.3945177326623672</v>
      </c>
      <c r="H145">
        <f t="shared" si="30"/>
        <v>-35.119169675225152</v>
      </c>
      <c r="I145">
        <f t="shared" si="19"/>
        <v>243.30530353132065</v>
      </c>
      <c r="J145">
        <f t="shared" si="31"/>
        <v>16.46586841628886</v>
      </c>
      <c r="K145">
        <f t="shared" si="20"/>
        <v>0</v>
      </c>
      <c r="L145">
        <f t="shared" si="21"/>
        <v>2.8109645981004538</v>
      </c>
      <c r="M145">
        <f t="shared" si="22"/>
        <v>13.654903818188405</v>
      </c>
      <c r="N145">
        <f t="shared" si="23"/>
        <v>-0.10328033693125015</v>
      </c>
      <c r="O145">
        <f t="shared" si="24"/>
        <v>0.41666025863585338</v>
      </c>
      <c r="P145">
        <f t="shared" si="25"/>
        <v>0.48375776072287191</v>
      </c>
      <c r="Q145">
        <f t="shared" si="26"/>
        <v>2.819498624813173</v>
      </c>
      <c r="R145">
        <f t="shared" si="36"/>
        <v>161.54537154473439</v>
      </c>
      <c r="S145">
        <f t="shared" si="32"/>
        <v>24.349611493945588</v>
      </c>
      <c r="T145">
        <f t="shared" si="33"/>
        <v>108.65677088620767</v>
      </c>
      <c r="U145">
        <f t="shared" si="27"/>
        <v>24.427013907357416</v>
      </c>
      <c r="V145">
        <f t="shared" si="34"/>
        <v>27.550064557303362</v>
      </c>
      <c r="W145">
        <f t="shared" si="37"/>
        <v>0</v>
      </c>
    </row>
    <row r="146" spans="5:23">
      <c r="E146">
        <f t="shared" si="28"/>
        <v>0.12500000000000008</v>
      </c>
      <c r="F146">
        <f t="shared" si="35"/>
        <v>135.18357984839454</v>
      </c>
      <c r="G146">
        <f t="shared" si="29"/>
        <v>2.3593985629871419</v>
      </c>
      <c r="H146">
        <f t="shared" si="30"/>
        <v>-34.875864371693829</v>
      </c>
      <c r="I146">
        <f t="shared" si="19"/>
        <v>248.9358975127453</v>
      </c>
      <c r="J146">
        <f t="shared" si="31"/>
        <v>16.846923075838241</v>
      </c>
      <c r="K146">
        <f t="shared" si="20"/>
        <v>0</v>
      </c>
      <c r="L146">
        <f t="shared" si="21"/>
        <v>2.7178219803656662</v>
      </c>
      <c r="M146">
        <f t="shared" si="22"/>
        <v>14.129101095472576</v>
      </c>
      <c r="N146">
        <f t="shared" si="23"/>
        <v>-9.5870400884314658E-2</v>
      </c>
      <c r="O146">
        <f t="shared" si="24"/>
        <v>0.42438448031969811</v>
      </c>
      <c r="P146">
        <f t="shared" si="25"/>
        <v>0.47927162995880235</v>
      </c>
      <c r="Q146">
        <f t="shared" si="26"/>
        <v>2.7993152908949388</v>
      </c>
      <c r="R146">
        <f t="shared" si="36"/>
        <v>160.3889516947163</v>
      </c>
      <c r="S146">
        <f t="shared" si="32"/>
        <v>25.205371846321754</v>
      </c>
      <c r="T146">
        <f t="shared" si="33"/>
        <v>108.85002057789488</v>
      </c>
      <c r="U146">
        <f t="shared" si="27"/>
        <v>24.47045816644901</v>
      </c>
      <c r="V146">
        <f t="shared" si="34"/>
        <v>27.599063266157295</v>
      </c>
      <c r="W146">
        <f t="shared" si="37"/>
        <v>0</v>
      </c>
    </row>
    <row r="147" spans="5:23">
      <c r="E147">
        <f t="shared" si="28"/>
        <v>0.12600000000000008</v>
      </c>
      <c r="F147">
        <f t="shared" si="35"/>
        <v>133.18534001302584</v>
      </c>
      <c r="G147">
        <f t="shared" si="29"/>
        <v>2.3245226986154481</v>
      </c>
      <c r="H147">
        <f t="shared" si="30"/>
        <v>-34.626928474181085</v>
      </c>
      <c r="I147">
        <f t="shared" si="19"/>
        <v>254.42866153303302</v>
      </c>
      <c r="J147">
        <f t="shared" si="31"/>
        <v>17.218649989666655</v>
      </c>
      <c r="K147">
        <f t="shared" si="20"/>
        <v>0</v>
      </c>
      <c r="L147">
        <f t="shared" si="21"/>
        <v>2.6220074368592239</v>
      </c>
      <c r="M147">
        <f t="shared" si="22"/>
        <v>14.596642552807433</v>
      </c>
      <c r="N147">
        <f t="shared" si="23"/>
        <v>-8.8247900497105888E-2</v>
      </c>
      <c r="O147">
        <f t="shared" si="24"/>
        <v>0.43179301659445746</v>
      </c>
      <c r="P147">
        <f t="shared" si="25"/>
        <v>0.47467366072315559</v>
      </c>
      <c r="Q147">
        <f t="shared" si="26"/>
        <v>2.7792219206711564</v>
      </c>
      <c r="R147">
        <f t="shared" si="36"/>
        <v>159.23768638469974</v>
      </c>
      <c r="S147">
        <f t="shared" si="32"/>
        <v>26.052346371673906</v>
      </c>
      <c r="T147">
        <f t="shared" si="33"/>
        <v>109.03940527574836</v>
      </c>
      <c r="U147">
        <f t="shared" si="27"/>
        <v>24.513033540358773</v>
      </c>
      <c r="V147">
        <f t="shared" si="34"/>
        <v>27.64708200083415</v>
      </c>
      <c r="W147">
        <f t="shared" si="37"/>
        <v>0</v>
      </c>
    </row>
    <row r="148" spans="5:23">
      <c r="E148">
        <f t="shared" si="28"/>
        <v>0.12700000000000009</v>
      </c>
      <c r="F148">
        <f t="shared" si="35"/>
        <v>131.20136315395388</v>
      </c>
      <c r="G148">
        <f t="shared" si="29"/>
        <v>2.2898957701412672</v>
      </c>
      <c r="H148">
        <f t="shared" si="30"/>
        <v>-34.372499812648051</v>
      </c>
      <c r="I148">
        <f t="shared" si="19"/>
        <v>259.78352792412767</v>
      </c>
      <c r="J148">
        <f t="shared" si="31"/>
        <v>17.581044578287784</v>
      </c>
      <c r="K148">
        <f t="shared" si="20"/>
        <v>0</v>
      </c>
      <c r="L148">
        <f t="shared" si="21"/>
        <v>2.523721683136896</v>
      </c>
      <c r="M148">
        <f t="shared" si="22"/>
        <v>15.05732289515089</v>
      </c>
      <c r="N148">
        <f t="shared" si="23"/>
        <v>-8.0428803641990412E-2</v>
      </c>
      <c r="O148">
        <f t="shared" si="24"/>
        <v>0.43888128757665412</v>
      </c>
      <c r="P148">
        <f t="shared" si="25"/>
        <v>0.46996908961987238</v>
      </c>
      <c r="Q148">
        <f t="shared" si="26"/>
        <v>2.7592197838732808</v>
      </c>
      <c r="R148">
        <f t="shared" si="36"/>
        <v>158.09164836493815</v>
      </c>
      <c r="S148">
        <f t="shared" si="32"/>
        <v>26.890285210984274</v>
      </c>
      <c r="T148">
        <f t="shared" si="33"/>
        <v>109.22500227964477</v>
      </c>
      <c r="U148">
        <f t="shared" si="27"/>
        <v>24.554757406790337</v>
      </c>
      <c r="V148">
        <f t="shared" si="34"/>
        <v>27.694140360817467</v>
      </c>
      <c r="W148">
        <f t="shared" si="37"/>
        <v>0</v>
      </c>
    </row>
    <row r="149" spans="5:23">
      <c r="E149">
        <f t="shared" si="28"/>
        <v>0.12800000000000009</v>
      </c>
      <c r="F149">
        <f t="shared" si="35"/>
        <v>129.23196398337495</v>
      </c>
      <c r="G149">
        <f t="shared" si="29"/>
        <v>2.2555232703286192</v>
      </c>
      <c r="H149">
        <f t="shared" si="30"/>
        <v>-34.112716284723923</v>
      </c>
      <c r="I149">
        <f t="shared" ref="I149:I212" si="38">J149/$B$32</f>
        <v>265.00060989492727</v>
      </c>
      <c r="J149">
        <f t="shared" si="31"/>
        <v>17.934114503198487</v>
      </c>
      <c r="K149">
        <f t="shared" ref="K149:K212" si="39">IF(G149&gt;$B$27,-(MIN(($K$13*(G149-$B$27)),$K$14)),0)</f>
        <v>0</v>
      </c>
      <c r="L149">
        <f t="shared" ref="L149:L212" si="40">-$B$54*$B$30*$B$31*COS(G149)</f>
        <v>2.4231653779823081</v>
      </c>
      <c r="M149">
        <f t="shared" ref="M149:M212" si="41">$B$35*T149*SIN(Q149-G149)</f>
        <v>15.510949125216177</v>
      </c>
      <c r="N149">
        <f t="shared" ref="N149:N212" si="42">$B$39+$B$35*COS(G149)</f>
        <v>-7.2429073674842095E-2</v>
      </c>
      <c r="O149">
        <f t="shared" ref="O149:O212" si="43">$B$41+$B$35*SIN(G149)</f>
        <v>0.44564557261655097</v>
      </c>
      <c r="P149">
        <f t="shared" ref="P149:P212" si="44">SQRT((N149-$B$45)^2+(O149-$B$47)^2)</f>
        <v>0.46516318736667439</v>
      </c>
      <c r="Q149">
        <f t="shared" ref="Q149:Q212" si="45">ATAN2((N149-$B$45),(O149-$B$47))</f>
        <v>2.7393100476934511</v>
      </c>
      <c r="R149">
        <f t="shared" si="36"/>
        <v>156.95090451061498</v>
      </c>
      <c r="S149">
        <f t="shared" si="32"/>
        <v>27.718940527240022</v>
      </c>
      <c r="T149">
        <f t="shared" si="33"/>
        <v>109.40688734346324</v>
      </c>
      <c r="U149">
        <f t="shared" ref="U149:U212" si="46">$B$50*V149*$B$49</f>
        <v>24.59564679589327</v>
      </c>
      <c r="V149">
        <f t="shared" si="34"/>
        <v>27.740257553601118</v>
      </c>
      <c r="W149">
        <f t="shared" si="37"/>
        <v>0</v>
      </c>
    </row>
    <row r="150" spans="5:23">
      <c r="E150">
        <f t="shared" ref="E150:E213" si="47">E149+$B$21</f>
        <v>0.12900000000000009</v>
      </c>
      <c r="F150">
        <f t="shared" si="35"/>
        <v>127.27744931253307</v>
      </c>
      <c r="G150">
        <f t="shared" ref="G150:G213" si="48">G149+$B$21*H149</f>
        <v>2.2214105540438953</v>
      </c>
      <c r="H150">
        <f t="shared" ref="H150:H213" si="49">H149+$B$21*I149</f>
        <v>-33.847715674828997</v>
      </c>
      <c r="I150">
        <f t="shared" si="38"/>
        <v>270.08019146349778</v>
      </c>
      <c r="J150">
        <f t="shared" ref="J150:J213" si="50">K150+L150+M150</f>
        <v>18.277878985533832</v>
      </c>
      <c r="K150">
        <f t="shared" si="39"/>
        <v>0</v>
      </c>
      <c r="L150">
        <f t="shared" si="40"/>
        <v>2.3205385228480355</v>
      </c>
      <c r="M150">
        <f t="shared" si="41"/>
        <v>15.957340462685798</v>
      </c>
      <c r="N150">
        <f t="shared" si="42"/>
        <v>-6.4264621657738732E-2</v>
      </c>
      <c r="O150">
        <f t="shared" si="43"/>
        <v>0.45208299517281747</v>
      </c>
      <c r="P150">
        <f t="shared" si="44"/>
        <v>0.46026124979557897</v>
      </c>
      <c r="Q150">
        <f t="shared" si="45"/>
        <v>2.7194937752709665</v>
      </c>
      <c r="R150">
        <f t="shared" si="36"/>
        <v>155.81551573512513</v>
      </c>
      <c r="S150">
        <f t="shared" ref="S150:S213" si="51">R150-F150</f>
        <v>28.538066422592067</v>
      </c>
      <c r="T150">
        <f t="shared" ref="T150:T213" si="52" xml:space="preserve"> 4.4482216*U150</f>
        <v>109.58513470600535</v>
      </c>
      <c r="U150">
        <f t="shared" si="46"/>
        <v>24.635718397214145</v>
      </c>
      <c r="V150">
        <f t="shared" ref="V150:V213" si="53">$B$52*($B$51)+(1-$B$52)*V149</f>
        <v>27.785452402529096</v>
      </c>
      <c r="W150">
        <f t="shared" si="37"/>
        <v>0</v>
      </c>
    </row>
    <row r="151" spans="5:23">
      <c r="E151">
        <f t="shared" si="47"/>
        <v>0.13000000000000009</v>
      </c>
      <c r="F151">
        <f t="shared" ref="F151:F214" si="54">G151*180/PI()</f>
        <v>125.33811805820658</v>
      </c>
      <c r="G151">
        <f t="shared" si="48"/>
        <v>2.1875628383690664</v>
      </c>
      <c r="H151">
        <f t="shared" si="49"/>
        <v>-33.577635483365498</v>
      </c>
      <c r="I151">
        <f t="shared" si="38"/>
        <v>275.02271729655951</v>
      </c>
      <c r="J151">
        <f t="shared" si="50"/>
        <v>18.612368118446739</v>
      </c>
      <c r="K151">
        <f t="shared" si="39"/>
        <v>0</v>
      </c>
      <c r="L151">
        <f t="shared" si="40"/>
        <v>2.2160398858196952</v>
      </c>
      <c r="M151">
        <f t="shared" si="41"/>
        <v>16.396328232627045</v>
      </c>
      <c r="N151">
        <f t="shared" si="42"/>
        <v>-5.5951260532579775E-2</v>
      </c>
      <c r="O151">
        <f t="shared" si="43"/>
        <v>0.45819150498998462</v>
      </c>
      <c r="P151">
        <f t="shared" si="44"/>
        <v>0.4552685890888708</v>
      </c>
      <c r="Q151">
        <f t="shared" si="45"/>
        <v>2.6997719242834592</v>
      </c>
      <c r="R151">
        <f t="shared" ref="R151:R214" si="55">Q151*180/PI()</f>
        <v>154.68553690935505</v>
      </c>
      <c r="S151">
        <f t="shared" si="51"/>
        <v>29.347418851148475</v>
      </c>
      <c r="T151">
        <f t="shared" si="52"/>
        <v>109.75981712129662</v>
      </c>
      <c r="U151">
        <f t="shared" si="46"/>
        <v>24.674988566508606</v>
      </c>
      <c r="V151">
        <f t="shared" si="53"/>
        <v>27.829743354478516</v>
      </c>
      <c r="W151">
        <f t="shared" ref="W151:W214" si="56">IF(F151&lt;$B$26,IF(W150&gt;0,E151,0),0)</f>
        <v>0</v>
      </c>
    </row>
    <row r="152" spans="5:23">
      <c r="E152">
        <f t="shared" si="47"/>
        <v>0.13100000000000009</v>
      </c>
      <c r="F152">
        <f t="shared" si="54"/>
        <v>123.414261258981</v>
      </c>
      <c r="G152">
        <f t="shared" si="48"/>
        <v>2.1539852028857007</v>
      </c>
      <c r="H152">
        <f t="shared" si="49"/>
        <v>-33.30261276606894</v>
      </c>
      <c r="I152">
        <f t="shared" si="38"/>
        <v>279.82878250025891</v>
      </c>
      <c r="J152">
        <f t="shared" si="50"/>
        <v>18.937622176190825</v>
      </c>
      <c r="K152">
        <f t="shared" si="39"/>
        <v>0</v>
      </c>
      <c r="L152">
        <f t="shared" si="40"/>
        <v>2.1098664518765253</v>
      </c>
      <c r="M152">
        <f t="shared" si="41"/>
        <v>16.827755724314301</v>
      </c>
      <c r="N152">
        <f t="shared" si="42"/>
        <v>-4.7504661386713345E-2</v>
      </c>
      <c r="O152">
        <f t="shared" si="43"/>
        <v>0.46396985777934302</v>
      </c>
      <c r="P152">
        <f t="shared" si="44"/>
        <v>0.4501905252688887</v>
      </c>
      <c r="Q152">
        <f t="shared" si="45"/>
        <v>2.6801453456421114</v>
      </c>
      <c r="R152">
        <f t="shared" si="55"/>
        <v>153.56101678692423</v>
      </c>
      <c r="S152">
        <f t="shared" si="51"/>
        <v>30.146755527943228</v>
      </c>
      <c r="T152">
        <f t="shared" si="52"/>
        <v>109.93100588828206</v>
      </c>
      <c r="U152">
        <f t="shared" si="46"/>
        <v>24.713473332417173</v>
      </c>
      <c r="V152">
        <f t="shared" si="53"/>
        <v>27.873148487388946</v>
      </c>
      <c r="W152">
        <f t="shared" si="56"/>
        <v>0</v>
      </c>
    </row>
    <row r="153" spans="5:23">
      <c r="E153">
        <f t="shared" si="47"/>
        <v>0.13200000000000009</v>
      </c>
      <c r="F153">
        <f t="shared" si="54"/>
        <v>121.50616210072675</v>
      </c>
      <c r="G153">
        <f t="shared" si="48"/>
        <v>2.1206825901196318</v>
      </c>
      <c r="H153">
        <f t="shared" si="49"/>
        <v>-33.022783983568679</v>
      </c>
      <c r="I153">
        <f t="shared" si="38"/>
        <v>284.49912240348738</v>
      </c>
      <c r="J153">
        <f t="shared" si="50"/>
        <v>19.253690922698869</v>
      </c>
      <c r="K153">
        <f t="shared" si="39"/>
        <v>0</v>
      </c>
      <c r="L153">
        <f t="shared" si="40"/>
        <v>2.0022129009797673</v>
      </c>
      <c r="M153">
        <f t="shared" si="41"/>
        <v>17.251478021719102</v>
      </c>
      <c r="N153">
        <f t="shared" si="42"/>
        <v>-3.8940311932397373E-2</v>
      </c>
      <c r="O153">
        <f t="shared" si="43"/>
        <v>0.46941759260907101</v>
      </c>
      <c r="P153">
        <f t="shared" si="44"/>
        <v>0.44503237795805184</v>
      </c>
      <c r="Q153">
        <f t="shared" si="45"/>
        <v>2.6606147822909887</v>
      </c>
      <c r="R153">
        <f t="shared" si="55"/>
        <v>152.44199793539201</v>
      </c>
      <c r="S153">
        <f t="shared" si="51"/>
        <v>30.935835834665255</v>
      </c>
      <c r="T153">
        <f t="shared" si="52"/>
        <v>110.09877087992778</v>
      </c>
      <c r="U153">
        <f t="shared" si="46"/>
        <v>24.751188403007571</v>
      </c>
      <c r="V153">
        <f t="shared" si="53"/>
        <v>27.915685517641169</v>
      </c>
      <c r="W153">
        <f t="shared" si="56"/>
        <v>0</v>
      </c>
    </row>
    <row r="154" spans="5:23">
      <c r="E154">
        <f t="shared" si="47"/>
        <v>0.13300000000000009</v>
      </c>
      <c r="F154">
        <f t="shared" si="54"/>
        <v>119.61409595069605</v>
      </c>
      <c r="G154">
        <f t="shared" si="48"/>
        <v>2.0876598061360632</v>
      </c>
      <c r="H154">
        <f t="shared" si="49"/>
        <v>-32.738284861165191</v>
      </c>
      <c r="I154">
        <f t="shared" si="38"/>
        <v>289.03460237215182</v>
      </c>
      <c r="J154">
        <f t="shared" si="50"/>
        <v>19.560632922255934</v>
      </c>
      <c r="K154">
        <f t="shared" si="39"/>
        <v>0</v>
      </c>
      <c r="L154">
        <f t="shared" si="40"/>
        <v>1.8932711152803945</v>
      </c>
      <c r="M154">
        <f t="shared" si="41"/>
        <v>17.667361806975538</v>
      </c>
      <c r="N154">
        <f t="shared" si="42"/>
        <v>-3.0273477302841897E-2</v>
      </c>
      <c r="O154">
        <f t="shared" si="43"/>
        <v>0.47453500721275227</v>
      </c>
      <c r="P154">
        <f t="shared" si="44"/>
        <v>0.43979945842362361</v>
      </c>
      <c r="Q154">
        <f t="shared" si="45"/>
        <v>2.6411808681113644</v>
      </c>
      <c r="R154">
        <f t="shared" si="55"/>
        <v>151.3285166734801</v>
      </c>
      <c r="S154">
        <f t="shared" si="51"/>
        <v>31.714420722784041</v>
      </c>
      <c r="T154">
        <f t="shared" si="52"/>
        <v>110.26318057174061</v>
      </c>
      <c r="U154">
        <f t="shared" si="46"/>
        <v>24.788149172186163</v>
      </c>
      <c r="V154">
        <f t="shared" si="53"/>
        <v>27.957371807288347</v>
      </c>
      <c r="W154">
        <f t="shared" si="56"/>
        <v>0</v>
      </c>
    </row>
    <row r="155" spans="5:23">
      <c r="E155">
        <f t="shared" si="47"/>
        <v>0.13400000000000009</v>
      </c>
      <c r="F155">
        <f t="shared" si="54"/>
        <v>117.73833039965427</v>
      </c>
      <c r="G155">
        <f t="shared" si="48"/>
        <v>2.0549215212748981</v>
      </c>
      <c r="H155">
        <f t="shared" si="49"/>
        <v>-32.449250258793036</v>
      </c>
      <c r="I155">
        <f t="shared" si="38"/>
        <v>293.43620768987296</v>
      </c>
      <c r="J155">
        <f t="shared" si="50"/>
        <v>19.85851485466808</v>
      </c>
      <c r="K155">
        <f t="shared" si="39"/>
        <v>0</v>
      </c>
      <c r="L155">
        <f t="shared" si="40"/>
        <v>1.7832297165022231</v>
      </c>
      <c r="M155">
        <f t="shared" si="41"/>
        <v>18.075285138165857</v>
      </c>
      <c r="N155">
        <f t="shared" si="42"/>
        <v>-2.1519163248846493E-2</v>
      </c>
      <c r="O155">
        <f t="shared" si="43"/>
        <v>0.47932313142712962</v>
      </c>
      <c r="P155">
        <f t="shared" si="44"/>
        <v>0.43449706191981424</v>
      </c>
      <c r="Q155">
        <f t="shared" si="45"/>
        <v>2.6218441269328094</v>
      </c>
      <c r="R155">
        <f t="shared" si="55"/>
        <v>150.22060301441206</v>
      </c>
      <c r="S155">
        <f t="shared" si="51"/>
        <v>32.48227261475779</v>
      </c>
      <c r="T155">
        <f t="shared" si="52"/>
        <v>110.42430206971717</v>
      </c>
      <c r="U155">
        <f t="shared" si="46"/>
        <v>24.824370725981179</v>
      </c>
      <c r="V155">
        <f t="shared" si="53"/>
        <v>27.99822437114258</v>
      </c>
      <c r="W155">
        <f t="shared" si="56"/>
        <v>0</v>
      </c>
    </row>
    <row r="156" spans="5:23">
      <c r="E156">
        <f t="shared" si="47"/>
        <v>0.13500000000000009</v>
      </c>
      <c r="F156">
        <f t="shared" si="54"/>
        <v>115.87912531146165</v>
      </c>
      <c r="G156">
        <f t="shared" si="48"/>
        <v>2.0224722710161052</v>
      </c>
      <c r="H156">
        <f t="shared" si="49"/>
        <v>-32.155814051103164</v>
      </c>
      <c r="I156">
        <f t="shared" si="38"/>
        <v>297.70503353765048</v>
      </c>
      <c r="J156">
        <f t="shared" si="50"/>
        <v>20.147410837128689</v>
      </c>
      <c r="K156">
        <f t="shared" si="39"/>
        <v>0</v>
      </c>
      <c r="L156">
        <f t="shared" si="40"/>
        <v>1.6722736343269158</v>
      </c>
      <c r="M156">
        <f t="shared" si="41"/>
        <v>18.475137202801772</v>
      </c>
      <c r="N156">
        <f t="shared" si="42"/>
        <v>-1.2692081801784341E-2</v>
      </c>
      <c r="O156">
        <f t="shared" si="43"/>
        <v>0.48378369897004386</v>
      </c>
      <c r="P156">
        <f t="shared" si="44"/>
        <v>0.42913046033795899</v>
      </c>
      <c r="Q156">
        <f t="shared" si="45"/>
        <v>2.6026049716538555</v>
      </c>
      <c r="R156">
        <f t="shared" si="55"/>
        <v>149.11828061553118</v>
      </c>
      <c r="S156">
        <f t="shared" si="51"/>
        <v>33.239155304069527</v>
      </c>
      <c r="T156">
        <f t="shared" si="52"/>
        <v>110.5822011377342</v>
      </c>
      <c r="U156">
        <f t="shared" si="46"/>
        <v>24.859867848700297</v>
      </c>
      <c r="V156">
        <f t="shared" si="53"/>
        <v>28.038259883719729</v>
      </c>
      <c r="W156">
        <f t="shared" si="56"/>
        <v>0</v>
      </c>
    </row>
    <row r="157" spans="5:23">
      <c r="E157">
        <f t="shared" si="47"/>
        <v>0.13600000000000009</v>
      </c>
      <c r="F157">
        <f t="shared" si="54"/>
        <v>114.03673287952596</v>
      </c>
      <c r="G157">
        <f t="shared" si="48"/>
        <v>1.990316456965002</v>
      </c>
      <c r="H157">
        <f t="shared" si="49"/>
        <v>-31.858109017565514</v>
      </c>
      <c r="I157">
        <f t="shared" si="38"/>
        <v>301.84227510207648</v>
      </c>
      <c r="J157">
        <f t="shared" si="50"/>
        <v>20.427401754784416</v>
      </c>
      <c r="K157">
        <f t="shared" si="39"/>
        <v>0</v>
      </c>
      <c r="L157">
        <f t="shared" si="40"/>
        <v>1.5605837063853853</v>
      </c>
      <c r="M157">
        <f t="shared" si="41"/>
        <v>18.866818048399029</v>
      </c>
      <c r="N157">
        <f t="shared" si="42"/>
        <v>-3.8066194510255613E-3</v>
      </c>
      <c r="O157">
        <f t="shared" si="43"/>
        <v>0.48791911776811731</v>
      </c>
      <c r="P157">
        <f t="shared" si="44"/>
        <v>0.42370489517368809</v>
      </c>
      <c r="Q157">
        <f t="shared" si="45"/>
        <v>2.5834637034761521</v>
      </c>
      <c r="R157">
        <f t="shared" si="55"/>
        <v>148.0215667344207</v>
      </c>
      <c r="S157">
        <f t="shared" si="51"/>
        <v>33.984833854894745</v>
      </c>
      <c r="T157">
        <f t="shared" si="52"/>
        <v>110.73694222439087</v>
      </c>
      <c r="U157">
        <f t="shared" si="46"/>
        <v>24.89465502896503</v>
      </c>
      <c r="V157">
        <f t="shared" si="53"/>
        <v>28.077494686045334</v>
      </c>
      <c r="W157">
        <f t="shared" si="56"/>
        <v>0</v>
      </c>
    </row>
    <row r="158" spans="5:23">
      <c r="E158">
        <f t="shared" si="47"/>
        <v>0.13700000000000009</v>
      </c>
      <c r="F158">
        <f t="shared" si="54"/>
        <v>112.21139768955177</v>
      </c>
      <c r="G158">
        <f t="shared" si="48"/>
        <v>1.9584583479474365</v>
      </c>
      <c r="H158">
        <f t="shared" si="49"/>
        <v>-31.556266742463439</v>
      </c>
      <c r="I158">
        <f t="shared" si="38"/>
        <v>305.84921783877712</v>
      </c>
      <c r="J158">
        <f t="shared" si="50"/>
        <v>20.698574601806321</v>
      </c>
      <c r="K158">
        <f t="shared" si="39"/>
        <v>0</v>
      </c>
      <c r="L158">
        <f t="shared" si="40"/>
        <v>1.4483363102469886</v>
      </c>
      <c r="M158">
        <f t="shared" si="41"/>
        <v>19.250238291559331</v>
      </c>
      <c r="N158">
        <f t="shared" si="42"/>
        <v>5.1231921330642111E-3</v>
      </c>
      <c r="O158">
        <f t="shared" si="43"/>
        <v>0.49173243904097186</v>
      </c>
      <c r="P158">
        <f t="shared" si="44"/>
        <v>0.41822557081823192</v>
      </c>
      <c r="Q158">
        <f t="shared" si="45"/>
        <v>2.5644205112573144</v>
      </c>
      <c r="R158">
        <f t="shared" si="55"/>
        <v>146.93047219182495</v>
      </c>
      <c r="S158">
        <f t="shared" si="51"/>
        <v>34.719074502273173</v>
      </c>
      <c r="T158">
        <f t="shared" si="52"/>
        <v>110.88858848931443</v>
      </c>
      <c r="U158">
        <f t="shared" si="46"/>
        <v>24.928746465624471</v>
      </c>
      <c r="V158">
        <f t="shared" si="53"/>
        <v>28.115944792324427</v>
      </c>
      <c r="W158">
        <f t="shared" si="56"/>
        <v>0</v>
      </c>
    </row>
    <row r="159" spans="5:23">
      <c r="E159">
        <f t="shared" si="47"/>
        <v>0.13800000000000009</v>
      </c>
      <c r="F159">
        <f t="shared" si="54"/>
        <v>110.40335678801958</v>
      </c>
      <c r="G159">
        <f t="shared" si="48"/>
        <v>1.9269020812049731</v>
      </c>
      <c r="H159">
        <f t="shared" si="49"/>
        <v>-31.250417524624662</v>
      </c>
      <c r="I159">
        <f t="shared" si="38"/>
        <v>309.72722791490287</v>
      </c>
      <c r="J159">
        <f t="shared" si="50"/>
        <v>20.961021834578247</v>
      </c>
      <c r="K159">
        <f t="shared" si="39"/>
        <v>0</v>
      </c>
      <c r="L159">
        <f t="shared" si="40"/>
        <v>1.335703027594817</v>
      </c>
      <c r="M159">
        <f t="shared" si="41"/>
        <v>19.625318806983429</v>
      </c>
      <c r="N159">
        <f t="shared" si="42"/>
        <v>1.4083702815568741E-2</v>
      </c>
      <c r="O159">
        <f t="shared" si="43"/>
        <v>0.49522732534473773</v>
      </c>
      <c r="P159">
        <f t="shared" si="44"/>
        <v>0.41269764817929783</v>
      </c>
      <c r="Q159">
        <f t="shared" si="45"/>
        <v>2.5454754709890199</v>
      </c>
      <c r="R159">
        <f t="shared" si="55"/>
        <v>145.84500134174627</v>
      </c>
      <c r="S159">
        <f t="shared" si="51"/>
        <v>35.44164455372669</v>
      </c>
      <c r="T159">
        <f t="shared" si="52"/>
        <v>111.03720182893952</v>
      </c>
      <c r="U159">
        <f t="shared" si="46"/>
        <v>24.962156073550723</v>
      </c>
      <c r="V159">
        <f t="shared" si="53"/>
        <v>28.153625896477941</v>
      </c>
      <c r="W159">
        <f t="shared" si="56"/>
        <v>0</v>
      </c>
    </row>
    <row r="160" spans="5:23">
      <c r="E160">
        <f t="shared" si="47"/>
        <v>0.1390000000000001</v>
      </c>
      <c r="F160">
        <f t="shared" si="54"/>
        <v>108.61283975583693</v>
      </c>
      <c r="G160">
        <f t="shared" si="48"/>
        <v>1.8956516636803484</v>
      </c>
      <c r="H160">
        <f t="shared" si="49"/>
        <v>-30.940690296709761</v>
      </c>
      <c r="I160">
        <f t="shared" si="38"/>
        <v>313.47774285174154</v>
      </c>
      <c r="J160">
        <f t="shared" si="50"/>
        <v>21.214840738428659</v>
      </c>
      <c r="K160">
        <f t="shared" si="39"/>
        <v>0</v>
      </c>
      <c r="L160">
        <f t="shared" si="40"/>
        <v>1.2228503405833469</v>
      </c>
      <c r="M160">
        <f t="shared" si="41"/>
        <v>19.991990397845314</v>
      </c>
      <c r="N160">
        <f t="shared" si="42"/>
        <v>2.3061668153207066E-2</v>
      </c>
      <c r="O160">
        <f t="shared" si="43"/>
        <v>0.49840801777242405</v>
      </c>
      <c r="P160">
        <f t="shared" si="44"/>
        <v>0.40712623863530173</v>
      </c>
      <c r="Q160">
        <f t="shared" si="45"/>
        <v>2.5266285454084554</v>
      </c>
      <c r="R160">
        <f t="shared" si="55"/>
        <v>144.76515204918277</v>
      </c>
      <c r="S160">
        <f t="shared" si="51"/>
        <v>36.152312293345844</v>
      </c>
      <c r="T160">
        <f t="shared" si="52"/>
        <v>111.1828429017721</v>
      </c>
      <c r="U160">
        <f t="shared" si="46"/>
        <v>24.994897489318451</v>
      </c>
      <c r="V160">
        <f t="shared" si="53"/>
        <v>28.190553378548383</v>
      </c>
      <c r="W160">
        <f t="shared" si="56"/>
        <v>0</v>
      </c>
    </row>
    <row r="161" spans="5:23">
      <c r="E161">
        <f t="shared" si="47"/>
        <v>0.1400000000000001</v>
      </c>
      <c r="F161">
        <f t="shared" si="54"/>
        <v>106.84006878661408</v>
      </c>
      <c r="G161">
        <f t="shared" si="48"/>
        <v>1.8647109733836387</v>
      </c>
      <c r="H161">
        <f t="shared" si="49"/>
        <v>-30.627212553858019</v>
      </c>
      <c r="I161">
        <f t="shared" si="38"/>
        <v>317.10226238586966</v>
      </c>
      <c r="J161">
        <f t="shared" si="50"/>
        <v>21.460132809152221</v>
      </c>
      <c r="K161">
        <f t="shared" si="39"/>
        <v>0</v>
      </c>
      <c r="L161">
        <f t="shared" si="40"/>
        <v>1.1099393601945051</v>
      </c>
      <c r="M161">
        <f t="shared" si="41"/>
        <v>20.350193448957715</v>
      </c>
      <c r="N161">
        <f t="shared" si="42"/>
        <v>3.2044271004894154E-2</v>
      </c>
      <c r="O161">
        <f t="shared" si="43"/>
        <v>0.50127930250251052</v>
      </c>
      <c r="P161">
        <f t="shared" si="44"/>
        <v>0.40151639832516139</v>
      </c>
      <c r="Q161">
        <f t="shared" si="45"/>
        <v>2.5078795837528607</v>
      </c>
      <c r="R161">
        <f t="shared" si="55"/>
        <v>143.69091567606458</v>
      </c>
      <c r="S161">
        <f t="shared" si="51"/>
        <v>36.850846889450494</v>
      </c>
      <c r="T161">
        <f t="shared" si="52"/>
        <v>111.32557115314803</v>
      </c>
      <c r="U161">
        <f t="shared" si="46"/>
        <v>25.026984076770823</v>
      </c>
      <c r="V161">
        <f t="shared" si="53"/>
        <v>28.226742310977418</v>
      </c>
      <c r="W161">
        <f t="shared" si="56"/>
        <v>0</v>
      </c>
    </row>
    <row r="162" spans="5:23">
      <c r="E162">
        <f t="shared" si="47"/>
        <v>0.1410000000000001</v>
      </c>
      <c r="F162">
        <f t="shared" si="54"/>
        <v>105.08525876902792</v>
      </c>
      <c r="G162">
        <f t="shared" si="48"/>
        <v>1.8340837608297806</v>
      </c>
      <c r="H162">
        <f t="shared" si="49"/>
        <v>-30.310110291472149</v>
      </c>
      <c r="I162">
        <f t="shared" si="38"/>
        <v>320.60233956476765</v>
      </c>
      <c r="J162">
        <f t="shared" si="50"/>
        <v>21.697003150398896</v>
      </c>
      <c r="K162">
        <f t="shared" si="39"/>
        <v>0</v>
      </c>
      <c r="L162">
        <f t="shared" si="40"/>
        <v>0.99712558624045111</v>
      </c>
      <c r="M162">
        <f t="shared" si="41"/>
        <v>20.699877564158445</v>
      </c>
      <c r="N162">
        <f t="shared" si="42"/>
        <v>4.1019140624655351E-2</v>
      </c>
      <c r="O162">
        <f t="shared" si="43"/>
        <v>0.50384647687999817</v>
      </c>
      <c r="P162">
        <f t="shared" si="44"/>
        <v>0.39587312277434789</v>
      </c>
      <c r="Q162">
        <f t="shared" si="45"/>
        <v>2.4892283216687567</v>
      </c>
      <c r="R162">
        <f t="shared" si="55"/>
        <v>142.62227707605305</v>
      </c>
      <c r="S162">
        <f t="shared" si="51"/>
        <v>37.537018307025136</v>
      </c>
      <c r="T162">
        <f t="shared" si="52"/>
        <v>111.46544483949646</v>
      </c>
      <c r="U162">
        <f t="shared" si="46"/>
        <v>25.05842893247415</v>
      </c>
      <c r="V162">
        <f t="shared" si="53"/>
        <v>28.262207464757871</v>
      </c>
      <c r="W162">
        <f t="shared" si="56"/>
        <v>0</v>
      </c>
    </row>
    <row r="163" spans="5:23">
      <c r="E163">
        <f t="shared" si="47"/>
        <v>0.1420000000000001</v>
      </c>
      <c r="F163">
        <f t="shared" si="54"/>
        <v>103.34861737275052</v>
      </c>
      <c r="G163">
        <f t="shared" si="48"/>
        <v>1.8037736505383084</v>
      </c>
      <c r="H163">
        <f t="shared" si="49"/>
        <v>-29.989507951907381</v>
      </c>
      <c r="I163">
        <f t="shared" si="38"/>
        <v>323.97957209046848</v>
      </c>
      <c r="J163">
        <f t="shared" si="50"/>
        <v>21.925559887848898</v>
      </c>
      <c r="K163">
        <f t="shared" si="39"/>
        <v>0</v>
      </c>
      <c r="L163">
        <f t="shared" si="40"/>
        <v>0.88455869850659041</v>
      </c>
      <c r="M163">
        <f t="shared" si="41"/>
        <v>21.041001189342307</v>
      </c>
      <c r="N163">
        <f t="shared" si="42"/>
        <v>4.9974369277188097E-2</v>
      </c>
      <c r="O163">
        <f t="shared" si="43"/>
        <v>0.5061153152062482</v>
      </c>
      <c r="P163">
        <f t="shared" si="44"/>
        <v>0.39020134185646188</v>
      </c>
      <c r="Q163">
        <f t="shared" si="45"/>
        <v>2.4706743812894043</v>
      </c>
      <c r="R163">
        <f t="shared" si="55"/>
        <v>141.5592145989788</v>
      </c>
      <c r="S163">
        <f t="shared" si="51"/>
        <v>38.210597226228273</v>
      </c>
      <c r="T163">
        <f t="shared" si="52"/>
        <v>111.60252105211791</v>
      </c>
      <c r="U163">
        <f t="shared" si="46"/>
        <v>25.089244891063409</v>
      </c>
      <c r="V163">
        <f t="shared" si="53"/>
        <v>28.296963315462715</v>
      </c>
      <c r="W163">
        <f t="shared" si="56"/>
        <v>0</v>
      </c>
    </row>
    <row r="164" spans="5:23">
      <c r="E164">
        <f t="shared" si="47"/>
        <v>0.1430000000000001</v>
      </c>
      <c r="F164">
        <f t="shared" si="54"/>
        <v>101.6303451374322</v>
      </c>
      <c r="G164">
        <f t="shared" si="48"/>
        <v>1.7737841425864009</v>
      </c>
      <c r="H164">
        <f t="shared" si="49"/>
        <v>-29.665528379816912</v>
      </c>
      <c r="I164">
        <f t="shared" si="38"/>
        <v>327.23559392265378</v>
      </c>
      <c r="J164">
        <f t="shared" si="50"/>
        <v>22.145913600945928</v>
      </c>
      <c r="K164">
        <f t="shared" si="39"/>
        <v>0</v>
      </c>
      <c r="L164">
        <f t="shared" si="40"/>
        <v>0.77238237838676549</v>
      </c>
      <c r="M164">
        <f t="shared" si="41"/>
        <v>21.373531222559162</v>
      </c>
      <c r="N164">
        <f t="shared" si="42"/>
        <v>5.88985264276266E-2</v>
      </c>
      <c r="O164">
        <f t="shared" si="43"/>
        <v>0.50809203440535833</v>
      </c>
      <c r="P164">
        <f t="shared" si="44"/>
        <v>0.38450591508824605</v>
      </c>
      <c r="Q164">
        <f t="shared" si="45"/>
        <v>2.4522172714962123</v>
      </c>
      <c r="R164">
        <f t="shared" si="55"/>
        <v>140.50170010581931</v>
      </c>
      <c r="S164">
        <f t="shared" si="51"/>
        <v>38.871354968387109</v>
      </c>
      <c r="T164">
        <f t="shared" si="52"/>
        <v>111.73685574048692</v>
      </c>
      <c r="U164">
        <f t="shared" si="46"/>
        <v>25.11944453048088</v>
      </c>
      <c r="V164">
        <f t="shared" si="53"/>
        <v>28.331024049153463</v>
      </c>
      <c r="W164">
        <f t="shared" si="56"/>
        <v>0</v>
      </c>
    </row>
    <row r="165" spans="5:23">
      <c r="E165">
        <f t="shared" si="47"/>
        <v>0.1440000000000001</v>
      </c>
      <c r="F165">
        <f t="shared" si="54"/>
        <v>99.930635564243147</v>
      </c>
      <c r="G165">
        <f t="shared" si="48"/>
        <v>1.7441186142065841</v>
      </c>
      <c r="H165">
        <f t="shared" si="49"/>
        <v>-29.338292785894257</v>
      </c>
      <c r="I165">
        <f t="shared" si="38"/>
        <v>330.37206715064525</v>
      </c>
      <c r="J165">
        <f t="shared" si="50"/>
        <v>22.358176772828131</v>
      </c>
      <c r="K165">
        <f t="shared" si="39"/>
        <v>0</v>
      </c>
      <c r="L165">
        <f t="shared" si="40"/>
        <v>0.66073416023443077</v>
      </c>
      <c r="M165">
        <f t="shared" si="41"/>
        <v>21.697442612593701</v>
      </c>
      <c r="N165">
        <f t="shared" si="42"/>
        <v>6.7780670567259393E-2</v>
      </c>
      <c r="O165">
        <f t="shared" si="43"/>
        <v>0.5097832597256915</v>
      </c>
      <c r="P165">
        <f t="shared" si="44"/>
        <v>0.37879162725466703</v>
      </c>
      <c r="Q165">
        <f t="shared" si="45"/>
        <v>2.4338563883821287</v>
      </c>
      <c r="R165">
        <f t="shared" si="55"/>
        <v>139.44969899524929</v>
      </c>
      <c r="S165">
        <f t="shared" si="51"/>
        <v>39.519063431006145</v>
      </c>
      <c r="T165">
        <f t="shared" si="52"/>
        <v>111.86850373508855</v>
      </c>
      <c r="U165">
        <f t="shared" si="46"/>
        <v>25.149040177110006</v>
      </c>
      <c r="V165">
        <f t="shared" si="53"/>
        <v>28.364403568170395</v>
      </c>
      <c r="W165">
        <f t="shared" si="56"/>
        <v>0</v>
      </c>
    </row>
    <row r="166" spans="5:23">
      <c r="E166">
        <f t="shared" si="47"/>
        <v>0.1450000000000001</v>
      </c>
      <c r="F166">
        <f t="shared" si="54"/>
        <v>98.249675209492281</v>
      </c>
      <c r="G166">
        <f t="shared" si="48"/>
        <v>1.7147803214206898</v>
      </c>
      <c r="H166">
        <f t="shared" si="49"/>
        <v>-29.007920718743613</v>
      </c>
      <c r="I166">
        <f t="shared" si="38"/>
        <v>333.39067414199042</v>
      </c>
      <c r="J166">
        <f t="shared" si="50"/>
        <v>22.562463258977747</v>
      </c>
      <c r="K166">
        <f t="shared" si="39"/>
        <v>0</v>
      </c>
      <c r="L166">
        <f t="shared" si="40"/>
        <v>0.54974531153891215</v>
      </c>
      <c r="M166">
        <f t="shared" si="41"/>
        <v>22.012717947438833</v>
      </c>
      <c r="N166">
        <f t="shared" si="42"/>
        <v>7.6610358746074955E-2</v>
      </c>
      <c r="O166">
        <f t="shared" si="43"/>
        <v>0.51119599062559073</v>
      </c>
      <c r="P166">
        <f t="shared" si="44"/>
        <v>0.37306318435950664</v>
      </c>
      <c r="Q166">
        <f t="shared" si="45"/>
        <v>2.4155910159375651</v>
      </c>
      <c r="R166">
        <f t="shared" si="55"/>
        <v>138.40317024294126</v>
      </c>
      <c r="S166">
        <f t="shared" si="51"/>
        <v>40.153495033448976</v>
      </c>
      <c r="T166">
        <f t="shared" si="52"/>
        <v>111.99751876979816</v>
      </c>
      <c r="U166">
        <f t="shared" si="46"/>
        <v>25.178043910806547</v>
      </c>
      <c r="V166">
        <f t="shared" si="53"/>
        <v>28.39711549680699</v>
      </c>
      <c r="W166">
        <f t="shared" si="56"/>
        <v>0</v>
      </c>
    </row>
    <row r="167" spans="5:23">
      <c r="E167">
        <f t="shared" si="47"/>
        <v>0.1460000000000001</v>
      </c>
      <c r="F167">
        <f t="shared" si="54"/>
        <v>96.587643779858169</v>
      </c>
      <c r="G167">
        <f t="shared" si="48"/>
        <v>1.6857724007019461</v>
      </c>
      <c r="H167">
        <f t="shared" si="49"/>
        <v>-28.674530044601621</v>
      </c>
      <c r="I167">
        <f t="shared" si="38"/>
        <v>336.29310997383891</v>
      </c>
      <c r="J167">
        <f t="shared" si="50"/>
        <v>22.758887775008848</v>
      </c>
      <c r="K167">
        <f t="shared" si="39"/>
        <v>0</v>
      </c>
      <c r="L167">
        <f t="shared" si="40"/>
        <v>0.43954074093449969</v>
      </c>
      <c r="M167">
        <f t="shared" si="41"/>
        <v>22.319347034074347</v>
      </c>
      <c r="N167">
        <f t="shared" si="42"/>
        <v>8.5377653891073754E-2</v>
      </c>
      <c r="O167">
        <f t="shared" si="43"/>
        <v>0.51233756698239796</v>
      </c>
      <c r="P167">
        <f t="shared" si="44"/>
        <v>0.3673252098957851</v>
      </c>
      <c r="Q167">
        <f t="shared" si="45"/>
        <v>2.3974203269821248</v>
      </c>
      <c r="R167">
        <f t="shared" si="55"/>
        <v>137.36206645494954</v>
      </c>
      <c r="S167">
        <f t="shared" si="51"/>
        <v>40.774422675091373</v>
      </c>
      <c r="T167">
        <f t="shared" si="52"/>
        <v>112.12395350381357</v>
      </c>
      <c r="U167">
        <f t="shared" si="46"/>
        <v>25.206467569829158</v>
      </c>
      <c r="V167">
        <f t="shared" si="53"/>
        <v>28.429173186870852</v>
      </c>
      <c r="W167">
        <f t="shared" si="56"/>
        <v>0</v>
      </c>
    </row>
    <row r="168" spans="5:23">
      <c r="E168">
        <f t="shared" si="47"/>
        <v>0.1470000000000001</v>
      </c>
      <c r="F168">
        <f t="shared" si="54"/>
        <v>94.944714228781422</v>
      </c>
      <c r="G168">
        <f t="shared" si="48"/>
        <v>1.6570978706573445</v>
      </c>
      <c r="H168">
        <f t="shared" si="49"/>
        <v>-28.338236934627783</v>
      </c>
      <c r="I168">
        <f t="shared" si="38"/>
        <v>339.08107515203369</v>
      </c>
      <c r="J168">
        <f t="shared" si="50"/>
        <v>22.947565403926379</v>
      </c>
      <c r="K168">
        <f t="shared" si="39"/>
        <v>0</v>
      </c>
      <c r="L168">
        <f t="shared" si="40"/>
        <v>0.33023893296188095</v>
      </c>
      <c r="M168">
        <f t="shared" si="41"/>
        <v>22.6173264709645</v>
      </c>
      <c r="N168">
        <f t="shared" si="42"/>
        <v>9.4073129996304933E-2</v>
      </c>
      <c r="O168">
        <f t="shared" si="43"/>
        <v>0.51321563575373652</v>
      </c>
      <c r="P168">
        <f t="shared" si="44"/>
        <v>0.36158224142929746</v>
      </c>
      <c r="Q168">
        <f t="shared" si="45"/>
        <v>2.3793433843682976</v>
      </c>
      <c r="R168">
        <f t="shared" si="55"/>
        <v>136.32633393667706</v>
      </c>
      <c r="S168">
        <f t="shared" si="51"/>
        <v>41.381619707895638</v>
      </c>
      <c r="T168">
        <f t="shared" si="52"/>
        <v>112.24785954314866</v>
      </c>
      <c r="U168">
        <f t="shared" si="46"/>
        <v>25.234322755671315</v>
      </c>
      <c r="V168">
        <f t="shared" si="53"/>
        <v>28.460589723133435</v>
      </c>
      <c r="W168">
        <f t="shared" si="56"/>
        <v>0</v>
      </c>
    </row>
    <row r="169" spans="5:23">
      <c r="E169">
        <f t="shared" si="47"/>
        <v>0.1480000000000001</v>
      </c>
      <c r="F169">
        <f t="shared" si="54"/>
        <v>93.321052853585485</v>
      </c>
      <c r="G169">
        <f t="shared" si="48"/>
        <v>1.6287596337227166</v>
      </c>
      <c r="H169">
        <f t="shared" si="49"/>
        <v>-27.999155859475749</v>
      </c>
      <c r="I169">
        <f t="shared" si="38"/>
        <v>341.75626862184816</v>
      </c>
      <c r="J169">
        <f t="shared" si="50"/>
        <v>23.128611123122592</v>
      </c>
      <c r="K169">
        <f t="shared" si="39"/>
        <v>0</v>
      </c>
      <c r="L169">
        <f t="shared" si="40"/>
        <v>0.22195190842604001</v>
      </c>
      <c r="M169">
        <f t="shared" si="41"/>
        <v>22.906659214696553</v>
      </c>
      <c r="N169">
        <f t="shared" si="42"/>
        <v>0.1026878752765831</v>
      </c>
      <c r="O169">
        <f t="shared" si="43"/>
        <v>0.51383811820971892</v>
      </c>
      <c r="P169">
        <f t="shared" si="44"/>
        <v>0.35583872748758805</v>
      </c>
      <c r="Q169">
        <f t="shared" si="45"/>
        <v>2.3613591424864007</v>
      </c>
      <c r="R169">
        <f t="shared" si="55"/>
        <v>135.29591277910194</v>
      </c>
      <c r="S169">
        <f t="shared" si="51"/>
        <v>41.974859925516455</v>
      </c>
      <c r="T169">
        <f t="shared" si="52"/>
        <v>112.36928746169707</v>
      </c>
      <c r="U169">
        <f t="shared" si="46"/>
        <v>25.261620837796631</v>
      </c>
      <c r="V169">
        <f t="shared" si="53"/>
        <v>28.491377928670765</v>
      </c>
      <c r="W169">
        <f t="shared" si="56"/>
        <v>0</v>
      </c>
    </row>
    <row r="170" spans="5:23">
      <c r="E170">
        <f t="shared" si="47"/>
        <v>0.1490000000000001</v>
      </c>
      <c r="F170">
        <f t="shared" si="54"/>
        <v>91.716819392908548</v>
      </c>
      <c r="G170">
        <f t="shared" si="48"/>
        <v>1.6007604778632409</v>
      </c>
      <c r="H170">
        <f t="shared" si="49"/>
        <v>-27.657399590853903</v>
      </c>
      <c r="I170">
        <f t="shared" si="38"/>
        <v>344.32038107358409</v>
      </c>
      <c r="J170">
        <f t="shared" si="50"/>
        <v>23.302139351328339</v>
      </c>
      <c r="K170">
        <f t="shared" si="39"/>
        <v>0</v>
      </c>
      <c r="L170">
        <f t="shared" si="40"/>
        <v>0.11478520913177935</v>
      </c>
      <c r="M170">
        <f t="shared" si="41"/>
        <v>23.187354142196561</v>
      </c>
      <c r="N170">
        <f t="shared" si="42"/>
        <v>0.11121349338184977</v>
      </c>
      <c r="O170">
        <f t="shared" si="43"/>
        <v>0.51421317784438614</v>
      </c>
      <c r="P170">
        <f t="shared" si="44"/>
        <v>0.35009902474580212</v>
      </c>
      <c r="Q170">
        <f t="shared" si="45"/>
        <v>2.3434664491033712</v>
      </c>
      <c r="R170">
        <f t="shared" si="55"/>
        <v>134.27073696413271</v>
      </c>
      <c r="S170">
        <f t="shared" si="51"/>
        <v>42.553917571224162</v>
      </c>
      <c r="T170">
        <f t="shared" si="52"/>
        <v>112.4882868218745</v>
      </c>
      <c r="U170">
        <f t="shared" si="46"/>
        <v>25.288372958279439</v>
      </c>
      <c r="V170">
        <f t="shared" si="53"/>
        <v>28.521550370097351</v>
      </c>
      <c r="W170">
        <f t="shared" si="56"/>
        <v>0</v>
      </c>
    </row>
    <row r="171" spans="5:23">
      <c r="E171">
        <f t="shared" si="47"/>
        <v>0.15000000000000011</v>
      </c>
      <c r="F171">
        <f t="shared" si="54"/>
        <v>90.13216712404575</v>
      </c>
      <c r="G171">
        <f t="shared" si="48"/>
        <v>1.5731030782723869</v>
      </c>
      <c r="H171">
        <f t="shared" si="49"/>
        <v>-27.313079209780319</v>
      </c>
      <c r="I171">
        <f t="shared" si="38"/>
        <v>346.77508854581163</v>
      </c>
      <c r="J171">
        <f t="shared" si="50"/>
        <v>23.468263515707584</v>
      </c>
      <c r="K171">
        <f t="shared" si="39"/>
        <v>0</v>
      </c>
      <c r="L171">
        <f t="shared" si="40"/>
        <v>8.8379057269987529E-3</v>
      </c>
      <c r="M171">
        <f t="shared" si="41"/>
        <v>23.459425609980585</v>
      </c>
      <c r="N171">
        <f t="shared" si="42"/>
        <v>0.11964210277320342</v>
      </c>
      <c r="O171">
        <f t="shared" si="43"/>
        <v>0.514349189064357</v>
      </c>
      <c r="P171">
        <f t="shared" si="44"/>
        <v>0.34436739550004414</v>
      </c>
      <c r="Q171">
        <f t="shared" si="45"/>
        <v>2.3256640475715264</v>
      </c>
      <c r="R171">
        <f t="shared" si="55"/>
        <v>133.25073449116076</v>
      </c>
      <c r="S171">
        <f t="shared" si="51"/>
        <v>43.118567367115006</v>
      </c>
      <c r="T171">
        <f t="shared" si="52"/>
        <v>112.60490619484838</v>
      </c>
      <c r="U171">
        <f t="shared" si="46"/>
        <v>25.314590036352591</v>
      </c>
      <c r="V171">
        <f t="shared" si="53"/>
        <v>28.551119362695406</v>
      </c>
      <c r="W171">
        <f t="shared" si="56"/>
        <v>0</v>
      </c>
    </row>
    <row r="172" spans="5:23">
      <c r="E172">
        <f t="shared" si="47"/>
        <v>0.15100000000000011</v>
      </c>
      <c r="F172">
        <f t="shared" si="54"/>
        <v>88.567242959818842</v>
      </c>
      <c r="G172">
        <f t="shared" si="48"/>
        <v>1.5457899990626067</v>
      </c>
      <c r="H172">
        <f t="shared" si="49"/>
        <v>-26.966304121234508</v>
      </c>
      <c r="I172">
        <f t="shared" si="38"/>
        <v>349.1220463289153</v>
      </c>
      <c r="J172">
        <f t="shared" si="50"/>
        <v>23.627095639275314</v>
      </c>
      <c r="K172">
        <f t="shared" si="39"/>
        <v>0</v>
      </c>
      <c r="L172">
        <f t="shared" si="40"/>
        <v>-9.5797372655688384E-2</v>
      </c>
      <c r="M172">
        <f t="shared" si="41"/>
        <v>23.722893011931003</v>
      </c>
      <c r="N172">
        <f t="shared" si="42"/>
        <v>0.12796633436476865</v>
      </c>
      <c r="O172">
        <f t="shared" si="43"/>
        <v>0.51425470674243634</v>
      </c>
      <c r="P172">
        <f t="shared" si="44"/>
        <v>0.33864800541813389</v>
      </c>
      <c r="Q172">
        <f t="shared" si="45"/>
        <v>2.3079505794471471</v>
      </c>
      <c r="R172">
        <f t="shared" si="55"/>
        <v>132.23582752709433</v>
      </c>
      <c r="S172">
        <f t="shared" si="51"/>
        <v>43.668584567275488</v>
      </c>
      <c r="T172">
        <f t="shared" si="52"/>
        <v>112.71919318036279</v>
      </c>
      <c r="U172">
        <f t="shared" si="46"/>
        <v>25.340282772864281</v>
      </c>
      <c r="V172">
        <f t="shared" si="53"/>
        <v>28.580096975441499</v>
      </c>
      <c r="W172">
        <f t="shared" si="56"/>
        <v>0</v>
      </c>
    </row>
    <row r="173" spans="5:23">
      <c r="E173">
        <f t="shared" si="47"/>
        <v>0.15200000000000011</v>
      </c>
      <c r="F173">
        <f t="shared" si="54"/>
        <v>87.022187544605885</v>
      </c>
      <c r="G173">
        <f t="shared" si="48"/>
        <v>1.5188236949413723</v>
      </c>
      <c r="H173">
        <f t="shared" si="49"/>
        <v>-26.617182074905593</v>
      </c>
      <c r="I173">
        <f t="shared" si="38"/>
        <v>351.36288317180788</v>
      </c>
      <c r="J173">
        <f t="shared" si="50"/>
        <v>23.778745948832547</v>
      </c>
      <c r="K173">
        <f t="shared" si="39"/>
        <v>0</v>
      </c>
      <c r="L173">
        <f t="shared" si="40"/>
        <v>-0.19903438829721576</v>
      </c>
      <c r="M173">
        <f t="shared" si="41"/>
        <v>23.977780337129762</v>
      </c>
      <c r="N173">
        <f t="shared" si="42"/>
        <v>0.13617932753786566</v>
      </c>
      <c r="O173">
        <f t="shared" si="43"/>
        <v>0.51393843671387163</v>
      </c>
      <c r="P173">
        <f t="shared" si="44"/>
        <v>0.3329449215569858</v>
      </c>
      <c r="Q173">
        <f t="shared" si="45"/>
        <v>2.2903245875626657</v>
      </c>
      <c r="R173">
        <f t="shared" si="55"/>
        <v>131.22593258238169</v>
      </c>
      <c r="S173">
        <f t="shared" si="51"/>
        <v>44.203745037775803</v>
      </c>
      <c r="T173">
        <f t="shared" si="52"/>
        <v>112.8311944261669</v>
      </c>
      <c r="U173">
        <f t="shared" si="46"/>
        <v>25.365461654645735</v>
      </c>
      <c r="V173">
        <f t="shared" si="53"/>
        <v>28.60849503593267</v>
      </c>
      <c r="W173">
        <f t="shared" si="56"/>
        <v>0</v>
      </c>
    </row>
    <row r="174" spans="5:23">
      <c r="E174">
        <f t="shared" si="47"/>
        <v>0.15300000000000011</v>
      </c>
      <c r="F174">
        <f t="shared" si="54"/>
        <v>85.497135349182528</v>
      </c>
      <c r="G174">
        <f t="shared" si="48"/>
        <v>1.4922065128664668</v>
      </c>
      <c r="H174">
        <f t="shared" si="49"/>
        <v>-26.265819191733783</v>
      </c>
      <c r="I174">
        <f t="shared" si="38"/>
        <v>353.499195795194</v>
      </c>
      <c r="J174">
        <f t="shared" si="50"/>
        <v>23.923322503647366</v>
      </c>
      <c r="K174">
        <f t="shared" si="39"/>
        <v>0</v>
      </c>
      <c r="L174">
        <f t="shared" si="40"/>
        <v>-0.30079322568692207</v>
      </c>
      <c r="M174">
        <f t="shared" si="41"/>
        <v>24.224115729334287</v>
      </c>
      <c r="N174">
        <f t="shared" si="42"/>
        <v>0.14427472463541374</v>
      </c>
      <c r="O174">
        <f t="shared" si="43"/>
        <v>0.51340920728311512</v>
      </c>
      <c r="P174">
        <f t="shared" si="44"/>
        <v>0.32726211063523541</v>
      </c>
      <c r="Q174">
        <f t="shared" si="45"/>
        <v>2.2727845196003473</v>
      </c>
      <c r="R174">
        <f t="shared" si="55"/>
        <v>130.22096071576823</v>
      </c>
      <c r="S174">
        <f t="shared" si="51"/>
        <v>44.7238253665857</v>
      </c>
      <c r="T174">
        <f t="shared" si="52"/>
        <v>112.94095564705495</v>
      </c>
      <c r="U174">
        <f t="shared" si="46"/>
        <v>25.390136958791565</v>
      </c>
      <c r="V174">
        <f t="shared" si="53"/>
        <v>28.636325135214019</v>
      </c>
      <c r="W174">
        <f t="shared" si="56"/>
        <v>0</v>
      </c>
    </row>
    <row r="175" spans="5:23">
      <c r="E175">
        <f t="shared" si="47"/>
        <v>0.15400000000000011</v>
      </c>
      <c r="F175">
        <f t="shared" si="54"/>
        <v>83.992214764042458</v>
      </c>
      <c r="G175">
        <f t="shared" si="48"/>
        <v>1.465940693674733</v>
      </c>
      <c r="H175">
        <f t="shared" si="49"/>
        <v>-25.912319995938589</v>
      </c>
      <c r="I175">
        <f t="shared" si="38"/>
        <v>355.53254371564208</v>
      </c>
      <c r="J175">
        <f t="shared" si="50"/>
        <v>24.060930845170109</v>
      </c>
      <c r="K175">
        <f t="shared" si="39"/>
        <v>0</v>
      </c>
      <c r="L175">
        <f t="shared" si="40"/>
        <v>-0.40100020457977903</v>
      </c>
      <c r="M175">
        <f t="shared" si="41"/>
        <v>24.461931049749889</v>
      </c>
      <c r="N175">
        <f t="shared" si="42"/>
        <v>0.15224666404522227</v>
      </c>
      <c r="O175">
        <f t="shared" si="43"/>
        <v>0.51267594179939702</v>
      </c>
      <c r="P175">
        <f t="shared" si="44"/>
        <v>0.32160343754920162</v>
      </c>
      <c r="Q175">
        <f t="shared" si="45"/>
        <v>2.2553287322196383</v>
      </c>
      <c r="R175">
        <f t="shared" si="55"/>
        <v>129.22081777077588</v>
      </c>
      <c r="S175">
        <f t="shared" si="51"/>
        <v>45.228603006733422</v>
      </c>
      <c r="T175">
        <f t="shared" si="52"/>
        <v>113.04852164352522</v>
      </c>
      <c r="U175">
        <f t="shared" si="46"/>
        <v>25.414318756854474</v>
      </c>
      <c r="V175">
        <f t="shared" si="53"/>
        <v>28.663598632509739</v>
      </c>
      <c r="W175">
        <f t="shared" si="56"/>
        <v>0</v>
      </c>
    </row>
    <row r="176" spans="5:23">
      <c r="E176">
        <f t="shared" si="47"/>
        <v>0.15500000000000011</v>
      </c>
      <c r="F176">
        <f t="shared" si="54"/>
        <v>82.50754819088273</v>
      </c>
      <c r="G176">
        <f t="shared" si="48"/>
        <v>1.4400283736787944</v>
      </c>
      <c r="H176">
        <f t="shared" si="49"/>
        <v>-25.556787452222945</v>
      </c>
      <c r="I176">
        <f t="shared" si="38"/>
        <v>357.46444438594187</v>
      </c>
      <c r="J176">
        <f t="shared" si="50"/>
        <v>24.191673668153424</v>
      </c>
      <c r="K176">
        <f t="shared" si="39"/>
        <v>0</v>
      </c>
      <c r="L176">
        <f t="shared" si="40"/>
        <v>-0.49958777668189652</v>
      </c>
      <c r="M176">
        <f t="shared" si="41"/>
        <v>24.69126144483532</v>
      </c>
      <c r="N176">
        <f t="shared" si="42"/>
        <v>0.16008977198083368</v>
      </c>
      <c r="O176">
        <f t="shared" si="43"/>
        <v>0.5117476323501895</v>
      </c>
      <c r="P176">
        <f t="shared" si="44"/>
        <v>0.31597266411979968</v>
      </c>
      <c r="Q176">
        <f t="shared" si="45"/>
        <v>2.2379554957947803</v>
      </c>
      <c r="R176">
        <f t="shared" si="55"/>
        <v>128.22540464714857</v>
      </c>
      <c r="S176">
        <f t="shared" si="51"/>
        <v>45.717856456265835</v>
      </c>
      <c r="T176">
        <f t="shared" si="52"/>
        <v>113.15393632006608</v>
      </c>
      <c r="U176">
        <f t="shared" si="46"/>
        <v>25.438016918956123</v>
      </c>
      <c r="V176">
        <f t="shared" si="53"/>
        <v>28.690326659859544</v>
      </c>
      <c r="W176">
        <f t="shared" si="56"/>
        <v>0</v>
      </c>
    </row>
    <row r="177" spans="5:23">
      <c r="E177">
        <f t="shared" si="47"/>
        <v>0.15600000000000011</v>
      </c>
      <c r="F177">
        <f t="shared" si="54"/>
        <v>81.043252131957459</v>
      </c>
      <c r="G177">
        <f t="shared" si="48"/>
        <v>1.4144715862265715</v>
      </c>
      <c r="H177">
        <f t="shared" si="49"/>
        <v>-25.199323007837002</v>
      </c>
      <c r="I177">
        <f t="shared" si="38"/>
        <v>359.29636865881224</v>
      </c>
      <c r="J177">
        <f t="shared" si="50"/>
        <v>24.315650513655296</v>
      </c>
      <c r="K177">
        <f t="shared" si="39"/>
        <v>0</v>
      </c>
      <c r="L177">
        <f t="shared" si="40"/>
        <v>-0.59649440732224335</v>
      </c>
      <c r="M177">
        <f t="shared" si="41"/>
        <v>24.912144920977539</v>
      </c>
      <c r="N177">
        <f t="shared" si="42"/>
        <v>0.16779915306794885</v>
      </c>
      <c r="O177">
        <f t="shared" si="43"/>
        <v>0.51063331461279104</v>
      </c>
      <c r="P177">
        <f t="shared" si="44"/>
        <v>0.31037344805760986</v>
      </c>
      <c r="Q177">
        <f t="shared" si="45"/>
        <v>2.2206629998238236</v>
      </c>
      <c r="R177">
        <f t="shared" si="55"/>
        <v>127.23461761076577</v>
      </c>
      <c r="S177">
        <f t="shared" si="51"/>
        <v>46.191365478808308</v>
      </c>
      <c r="T177">
        <f t="shared" si="52"/>
        <v>113.25724270307613</v>
      </c>
      <c r="U177">
        <f t="shared" si="46"/>
        <v>25.461241117815742</v>
      </c>
      <c r="V177">
        <f t="shared" si="53"/>
        <v>28.716520126662353</v>
      </c>
      <c r="W177">
        <f t="shared" si="56"/>
        <v>0</v>
      </c>
    </row>
    <row r="178" spans="5:23">
      <c r="E178">
        <f t="shared" si="47"/>
        <v>0.15700000000000011</v>
      </c>
      <c r="F178">
        <f t="shared" si="54"/>
        <v>79.599437277021494</v>
      </c>
      <c r="G178">
        <f t="shared" si="48"/>
        <v>1.3892722632187346</v>
      </c>
      <c r="H178">
        <f t="shared" si="49"/>
        <v>-24.840026639178191</v>
      </c>
      <c r="I178">
        <f t="shared" si="38"/>
        <v>361.02973658298259</v>
      </c>
      <c r="J178">
        <f t="shared" si="50"/>
        <v>24.432957484535734</v>
      </c>
      <c r="K178">
        <f t="shared" si="39"/>
        <v>0</v>
      </c>
      <c r="L178">
        <f t="shared" si="40"/>
        <v>-0.69166444345307498</v>
      </c>
      <c r="M178">
        <f t="shared" si="41"/>
        <v>25.124621927988809</v>
      </c>
      <c r="N178">
        <f t="shared" si="42"/>
        <v>0.17537037984323645</v>
      </c>
      <c r="O178">
        <f t="shared" si="43"/>
        <v>0.50934204389579707</v>
      </c>
      <c r="P178">
        <f t="shared" si="44"/>
        <v>0.3048093421329463</v>
      </c>
      <c r="Q178">
        <f t="shared" si="45"/>
        <v>2.2034493590747788</v>
      </c>
      <c r="R178">
        <f t="shared" si="55"/>
        <v>126.2483486457911</v>
      </c>
      <c r="S178">
        <f t="shared" si="51"/>
        <v>46.648911368769603</v>
      </c>
      <c r="T178">
        <f t="shared" si="52"/>
        <v>113.35848295842598</v>
      </c>
      <c r="U178">
        <f t="shared" si="46"/>
        <v>25.484000832698168</v>
      </c>
      <c r="V178">
        <f t="shared" si="53"/>
        <v>28.742189724129105</v>
      </c>
      <c r="W178">
        <f t="shared" si="56"/>
        <v>0</v>
      </c>
    </row>
    <row r="179" spans="5:23">
      <c r="E179">
        <f t="shared" si="47"/>
        <v>0.15800000000000011</v>
      </c>
      <c r="F179">
        <f t="shared" si="54"/>
        <v>78.176208587604052</v>
      </c>
      <c r="G179">
        <f t="shared" si="48"/>
        <v>1.3644322365795565</v>
      </c>
      <c r="H179">
        <f t="shared" si="49"/>
        <v>-24.47899690259521</v>
      </c>
      <c r="I179">
        <f t="shared" si="38"/>
        <v>362.66591354301244</v>
      </c>
      <c r="J179">
        <f t="shared" si="50"/>
        <v>24.543686984216151</v>
      </c>
      <c r="K179">
        <f t="shared" si="39"/>
        <v>0</v>
      </c>
      <c r="L179">
        <f t="shared" si="40"/>
        <v>-0.78504796929939691</v>
      </c>
      <c r="M179">
        <f t="shared" si="41"/>
        <v>25.32873495351555</v>
      </c>
      <c r="N179">
        <f t="shared" si="42"/>
        <v>0.18279948127056461</v>
      </c>
      <c r="O179">
        <f t="shared" si="43"/>
        <v>0.50788287239420538</v>
      </c>
      <c r="P179">
        <f t="shared" si="44"/>
        <v>0.29928379353747958</v>
      </c>
      <c r="Q179">
        <f t="shared" si="45"/>
        <v>2.186312620539256</v>
      </c>
      <c r="R179">
        <f t="shared" si="55"/>
        <v>125.26648585308642</v>
      </c>
      <c r="S179">
        <f t="shared" si="51"/>
        <v>47.090277265482371</v>
      </c>
      <c r="T179">
        <f t="shared" si="52"/>
        <v>113.45769840866882</v>
      </c>
      <c r="U179">
        <f t="shared" si="46"/>
        <v>25.506305353282944</v>
      </c>
      <c r="V179">
        <f t="shared" si="53"/>
        <v>28.767345929646524</v>
      </c>
      <c r="W179">
        <f t="shared" si="56"/>
        <v>0</v>
      </c>
    </row>
    <row r="180" spans="5:23">
      <c r="E180">
        <f t="shared" si="47"/>
        <v>0.15900000000000011</v>
      </c>
      <c r="F180">
        <f t="shared" si="54"/>
        <v>76.773665378371533</v>
      </c>
      <c r="G180">
        <f t="shared" si="48"/>
        <v>1.3399532396769613</v>
      </c>
      <c r="H180">
        <f t="shared" si="49"/>
        <v>-24.116330989052198</v>
      </c>
      <c r="I180">
        <f t="shared" si="38"/>
        <v>364.20620675693647</v>
      </c>
      <c r="J180">
        <f t="shared" si="50"/>
        <v>24.647927479654882</v>
      </c>
      <c r="K180">
        <f t="shared" si="39"/>
        <v>0</v>
      </c>
      <c r="L180">
        <f t="shared" si="40"/>
        <v>-0.87660065094956396</v>
      </c>
      <c r="M180">
        <f t="shared" si="41"/>
        <v>25.524528130604445</v>
      </c>
      <c r="N180">
        <f t="shared" si="42"/>
        <v>0.19008293037744756</v>
      </c>
      <c r="O180">
        <f t="shared" si="43"/>
        <v>0.50626482767432179</v>
      </c>
      <c r="P180">
        <f t="shared" si="44"/>
        <v>0.29380014342371641</v>
      </c>
      <c r="Q180">
        <f t="shared" si="45"/>
        <v>2.1692507712685223</v>
      </c>
      <c r="R180">
        <f t="shared" si="55"/>
        <v>124.28891389918503</v>
      </c>
      <c r="S180">
        <f t="shared" si="51"/>
        <v>47.5152485208135</v>
      </c>
      <c r="T180">
        <f t="shared" si="52"/>
        <v>113.55492954990682</v>
      </c>
      <c r="U180">
        <f t="shared" si="46"/>
        <v>25.528163783456026</v>
      </c>
      <c r="V180">
        <f t="shared" si="53"/>
        <v>28.791999011053594</v>
      </c>
      <c r="W180">
        <f t="shared" si="56"/>
        <v>0</v>
      </c>
    </row>
    <row r="181" spans="5:23">
      <c r="E181">
        <f t="shared" si="47"/>
        <v>0.16000000000000011</v>
      </c>
      <c r="F181">
        <f t="shared" si="54"/>
        <v>75.391901395358275</v>
      </c>
      <c r="G181">
        <f t="shared" si="48"/>
        <v>1.3158369086879091</v>
      </c>
      <c r="H181">
        <f t="shared" si="49"/>
        <v>-23.752124782295262</v>
      </c>
      <c r="I181">
        <f t="shared" si="38"/>
        <v>365.65186214892623</v>
      </c>
      <c r="J181">
        <f t="shared" si="50"/>
        <v>24.745763289702229</v>
      </c>
      <c r="K181">
        <f t="shared" si="39"/>
        <v>0</v>
      </c>
      <c r="L181">
        <f t="shared" si="40"/>
        <v>-0.96628357114555596</v>
      </c>
      <c r="M181">
        <f t="shared" si="41"/>
        <v>25.712046860847785</v>
      </c>
      <c r="N181">
        <f t="shared" si="42"/>
        <v>0.19721763111183033</v>
      </c>
      <c r="O181">
        <f t="shared" si="43"/>
        <v>0.5044968923975246</v>
      </c>
      <c r="P181">
        <f t="shared" si="44"/>
        <v>0.28836162660845227</v>
      </c>
      <c r="Q181">
        <f t="shared" si="45"/>
        <v>2.1522617471713041</v>
      </c>
      <c r="R181">
        <f t="shared" si="55"/>
        <v>123.31551452036838</v>
      </c>
      <c r="S181">
        <f t="shared" si="51"/>
        <v>47.923613125010107</v>
      </c>
      <c r="T181">
        <f t="shared" si="52"/>
        <v>113.65021606832006</v>
      </c>
      <c r="U181">
        <f t="shared" si="46"/>
        <v>25.549585045025648</v>
      </c>
      <c r="V181">
        <f t="shared" si="53"/>
        <v>28.816159030832523</v>
      </c>
      <c r="W181">
        <f t="shared" si="56"/>
        <v>0</v>
      </c>
    </row>
    <row r="182" spans="5:23">
      <c r="E182">
        <f t="shared" si="47"/>
        <v>0.16100000000000012</v>
      </c>
      <c r="F182">
        <f t="shared" si="54"/>
        <v>74.031004890864679</v>
      </c>
      <c r="G182">
        <f t="shared" si="48"/>
        <v>1.292084783905614</v>
      </c>
      <c r="H182">
        <f t="shared" si="49"/>
        <v>-23.386472920146335</v>
      </c>
      <c r="I182">
        <f t="shared" si="38"/>
        <v>367.00406161765852</v>
      </c>
      <c r="J182">
        <f t="shared" si="50"/>
        <v>24.837274400235234</v>
      </c>
      <c r="K182">
        <f t="shared" si="39"/>
        <v>0</v>
      </c>
      <c r="L182">
        <f t="shared" si="40"/>
        <v>-1.0540630554931782</v>
      </c>
      <c r="M182">
        <f t="shared" si="41"/>
        <v>25.891337455728411</v>
      </c>
      <c r="N182">
        <f t="shared" si="42"/>
        <v>0.20420090451628739</v>
      </c>
      <c r="O182">
        <f t="shared" si="43"/>
        <v>0.50258798528531612</v>
      </c>
      <c r="P182">
        <f t="shared" si="44"/>
        <v>0.28297137142618084</v>
      </c>
      <c r="Q182">
        <f t="shared" si="45"/>
        <v>2.1353434428568803</v>
      </c>
      <c r="R182">
        <f t="shared" si="55"/>
        <v>122.34616708663391</v>
      </c>
      <c r="S182">
        <f t="shared" si="51"/>
        <v>48.315162195769233</v>
      </c>
      <c r="T182">
        <f t="shared" si="52"/>
        <v>113.74359685636503</v>
      </c>
      <c r="U182">
        <f t="shared" si="46"/>
        <v>25.570577881363874</v>
      </c>
      <c r="V182">
        <f t="shared" si="53"/>
        <v>28.839835850215874</v>
      </c>
      <c r="W182">
        <f t="shared" si="56"/>
        <v>0</v>
      </c>
    </row>
    <row r="183" spans="5:23">
      <c r="E183">
        <f t="shared" si="47"/>
        <v>0.16200000000000012</v>
      </c>
      <c r="F183">
        <f t="shared" si="54"/>
        <v>72.691058694843306</v>
      </c>
      <c r="G183">
        <f t="shared" si="48"/>
        <v>1.2686983109854677</v>
      </c>
      <c r="H183">
        <f t="shared" si="49"/>
        <v>-23.019468858528676</v>
      </c>
      <c r="I183">
        <f t="shared" si="38"/>
        <v>368.26392072492922</v>
      </c>
      <c r="J183">
        <f t="shared" si="50"/>
        <v>24.922536307732916</v>
      </c>
      <c r="K183">
        <f t="shared" si="39"/>
        <v>0</v>
      </c>
      <c r="L183">
        <f t="shared" si="40"/>
        <v>-1.1399104912701281</v>
      </c>
      <c r="M183">
        <f t="shared" si="41"/>
        <v>26.062446799003045</v>
      </c>
      <c r="N183">
        <f t="shared" si="42"/>
        <v>0.21103047431334726</v>
      </c>
      <c r="O183">
        <f t="shared" si="43"/>
        <v>0.50054694332194105</v>
      </c>
      <c r="P183">
        <f t="shared" si="44"/>
        <v>0.27763239971835635</v>
      </c>
      <c r="Q183">
        <f t="shared" si="45"/>
        <v>2.1184937226108129</v>
      </c>
      <c r="R183">
        <f t="shared" si="55"/>
        <v>121.38074923055812</v>
      </c>
      <c r="S183">
        <f t="shared" si="51"/>
        <v>48.689690535714817</v>
      </c>
      <c r="T183">
        <f t="shared" si="52"/>
        <v>113.83511002864911</v>
      </c>
      <c r="U183">
        <f t="shared" si="46"/>
        <v>25.59115086097534</v>
      </c>
      <c r="V183">
        <f t="shared" si="53"/>
        <v>28.863039133211558</v>
      </c>
      <c r="W183">
        <f t="shared" si="56"/>
        <v>0</v>
      </c>
    </row>
    <row r="184" spans="5:23">
      <c r="E184">
        <f t="shared" si="47"/>
        <v>0.16300000000000012</v>
      </c>
      <c r="F184">
        <f t="shared" si="54"/>
        <v>71.372140282616783</v>
      </c>
      <c r="G184">
        <f t="shared" si="48"/>
        <v>1.2456788421269391</v>
      </c>
      <c r="H184">
        <f t="shared" si="49"/>
        <v>-22.651204937803747</v>
      </c>
      <c r="I184">
        <f t="shared" si="38"/>
        <v>369.43248683327579</v>
      </c>
      <c r="J184">
        <f t="shared" si="50"/>
        <v>25.001619893238452</v>
      </c>
      <c r="K184">
        <f t="shared" si="39"/>
        <v>0</v>
      </c>
      <c r="L184">
        <f t="shared" si="40"/>
        <v>-1.2238021399640906</v>
      </c>
      <c r="M184">
        <f t="shared" si="41"/>
        <v>26.225422033202541</v>
      </c>
      <c r="N184">
        <f t="shared" si="42"/>
        <v>0.21770445199201058</v>
      </c>
      <c r="O184">
        <f t="shared" si="43"/>
        <v>0.49838250518519589</v>
      </c>
      <c r="P184">
        <f t="shared" si="44"/>
        <v>0.27234762694438525</v>
      </c>
      <c r="Q184">
        <f t="shared" si="45"/>
        <v>2.1017104325940106</v>
      </c>
      <c r="R184">
        <f t="shared" si="55"/>
        <v>120.41913754625129</v>
      </c>
      <c r="S184">
        <f t="shared" si="51"/>
        <v>49.046997263634509</v>
      </c>
      <c r="T184">
        <f t="shared" si="52"/>
        <v>113.9247929374875</v>
      </c>
      <c r="U184">
        <f t="shared" si="46"/>
        <v>25.611312380994573</v>
      </c>
      <c r="V184">
        <f t="shared" si="53"/>
        <v>28.885778350547326</v>
      </c>
      <c r="W184">
        <f t="shared" si="56"/>
        <v>0</v>
      </c>
    </row>
    <row r="185" spans="5:23">
      <c r="E185">
        <f t="shared" si="47"/>
        <v>0.16400000000000012</v>
      </c>
      <c r="F185">
        <f t="shared" si="54"/>
        <v>70.074321838794731</v>
      </c>
      <c r="G185">
        <f t="shared" si="48"/>
        <v>1.2230276371891353</v>
      </c>
      <c r="H185">
        <f t="shared" si="49"/>
        <v>-22.281772450970472</v>
      </c>
      <c r="I185">
        <f t="shared" si="38"/>
        <v>370.51073772590337</v>
      </c>
      <c r="J185">
        <f t="shared" si="50"/>
        <v>25.07459132896166</v>
      </c>
      <c r="K185">
        <f t="shared" si="39"/>
        <v>0</v>
      </c>
      <c r="L185">
        <f t="shared" si="40"/>
        <v>-1.3057189446244264</v>
      </c>
      <c r="M185">
        <f t="shared" si="41"/>
        <v>26.380310273586087</v>
      </c>
      <c r="N185">
        <f t="shared" si="42"/>
        <v>0.22422132148166513</v>
      </c>
      <c r="O185">
        <f t="shared" si="43"/>
        <v>0.49610329589088026</v>
      </c>
      <c r="P185">
        <f t="shared" si="44"/>
        <v>0.26711986240025248</v>
      </c>
      <c r="Q185">
        <f t="shared" si="45"/>
        <v>2.0849914143584689</v>
      </c>
      <c r="R185">
        <f t="shared" si="55"/>
        <v>119.46120836375249</v>
      </c>
      <c r="S185">
        <f t="shared" si="51"/>
        <v>49.38688652495776</v>
      </c>
      <c r="T185">
        <f t="shared" si="52"/>
        <v>114.01268218814911</v>
      </c>
      <c r="U185">
        <f t="shared" si="46"/>
        <v>25.631070670613422</v>
      </c>
      <c r="V185">
        <f t="shared" si="53"/>
        <v>28.90806278353638</v>
      </c>
      <c r="W185">
        <f t="shared" si="56"/>
        <v>0</v>
      </c>
    </row>
    <row r="186" spans="5:23">
      <c r="E186">
        <f t="shared" si="47"/>
        <v>0.16500000000000012</v>
      </c>
      <c r="F186">
        <f t="shared" si="54"/>
        <v>68.797670317283263</v>
      </c>
      <c r="G186">
        <f t="shared" si="48"/>
        <v>1.2007458647381648</v>
      </c>
      <c r="H186">
        <f t="shared" si="49"/>
        <v>-21.911261713244567</v>
      </c>
      <c r="I186">
        <f t="shared" si="38"/>
        <v>371.49958074703937</v>
      </c>
      <c r="J186">
        <f t="shared" si="50"/>
        <v>25.141512020101857</v>
      </c>
      <c r="K186">
        <f t="shared" si="39"/>
        <v>0</v>
      </c>
      <c r="L186">
        <f t="shared" si="40"/>
        <v>-1.3856463330600852</v>
      </c>
      <c r="M186">
        <f t="shared" si="41"/>
        <v>26.527158353161941</v>
      </c>
      <c r="N186">
        <f t="shared" si="42"/>
        <v>0.23057992349554865</v>
      </c>
      <c r="O186">
        <f t="shared" si="43"/>
        <v>0.49371781263165604</v>
      </c>
      <c r="P186">
        <f t="shared" si="44"/>
        <v>0.26195180953078295</v>
      </c>
      <c r="Q186">
        <f t="shared" si="45"/>
        <v>2.0683345197748464</v>
      </c>
      <c r="R186">
        <f t="shared" si="55"/>
        <v>118.50683860431661</v>
      </c>
      <c r="S186">
        <f t="shared" si="51"/>
        <v>49.70916828703335</v>
      </c>
      <c r="T186">
        <f t="shared" si="52"/>
        <v>114.09881365379751</v>
      </c>
      <c r="U186">
        <f t="shared" si="46"/>
        <v>25.650433794439895</v>
      </c>
      <c r="V186">
        <f t="shared" si="53"/>
        <v>28.929901527865653</v>
      </c>
      <c r="W186">
        <f t="shared" si="56"/>
        <v>0</v>
      </c>
    </row>
    <row r="187" spans="5:23">
      <c r="E187">
        <f t="shared" si="47"/>
        <v>0.16600000000000012</v>
      </c>
      <c r="F187">
        <f t="shared" si="54"/>
        <v>67.542247497307756</v>
      </c>
      <c r="G187">
        <f t="shared" si="48"/>
        <v>1.1788346030249202</v>
      </c>
      <c r="H187">
        <f t="shared" si="49"/>
        <v>-21.539762132497529</v>
      </c>
      <c r="I187">
        <f t="shared" si="38"/>
        <v>372.3998525059024</v>
      </c>
      <c r="J187">
        <f t="shared" si="50"/>
        <v>25.202438584813716</v>
      </c>
      <c r="K187">
        <f t="shared" si="39"/>
        <v>0</v>
      </c>
      <c r="L187">
        <f t="shared" si="40"/>
        <v>-1.4635740178637167</v>
      </c>
      <c r="M187">
        <f t="shared" si="41"/>
        <v>26.666012602677434</v>
      </c>
      <c r="N187">
        <f t="shared" si="42"/>
        <v>0.23677943962172027</v>
      </c>
      <c r="O187">
        <f t="shared" si="43"/>
        <v>0.4912344117868645</v>
      </c>
      <c r="P187">
        <f t="shared" si="44"/>
        <v>0.25684606632169443</v>
      </c>
      <c r="Q187">
        <f t="shared" si="45"/>
        <v>2.0517376274677659</v>
      </c>
      <c r="R187">
        <f t="shared" si="55"/>
        <v>117.55590672208774</v>
      </c>
      <c r="S187">
        <f t="shared" si="51"/>
        <v>50.013659224779985</v>
      </c>
      <c r="T187">
        <f t="shared" si="52"/>
        <v>114.18322249013292</v>
      </c>
      <c r="U187">
        <f t="shared" si="46"/>
        <v>25.669409655789838</v>
      </c>
      <c r="V187">
        <f t="shared" si="53"/>
        <v>28.951303497308341</v>
      </c>
      <c r="W187">
        <f t="shared" si="56"/>
        <v>0</v>
      </c>
    </row>
    <row r="188" spans="5:23">
      <c r="E188">
        <f t="shared" si="47"/>
        <v>0.16700000000000012</v>
      </c>
      <c r="F188">
        <f t="shared" si="54"/>
        <v>66.308110035399935</v>
      </c>
      <c r="G188">
        <f t="shared" si="48"/>
        <v>1.1572948408924226</v>
      </c>
      <c r="H188">
        <f t="shared" si="49"/>
        <v>-21.167362279991625</v>
      </c>
      <c r="I188">
        <f t="shared" si="38"/>
        <v>373.21231919268757</v>
      </c>
      <c r="J188">
        <f t="shared" si="50"/>
        <v>25.257422875591825</v>
      </c>
      <c r="K188">
        <f t="shared" si="39"/>
        <v>0</v>
      </c>
      <c r="L188">
        <f t="shared" si="40"/>
        <v>-1.539495794187947</v>
      </c>
      <c r="M188">
        <f t="shared" si="41"/>
        <v>26.796918669779771</v>
      </c>
      <c r="N188">
        <f t="shared" si="42"/>
        <v>0.24281937623520641</v>
      </c>
      <c r="O188">
        <f t="shared" si="43"/>
        <v>0.48866129707610839</v>
      </c>
      <c r="P188">
        <f t="shared" si="44"/>
        <v>0.25180512575783215</v>
      </c>
      <c r="Q188">
        <f t="shared" si="45"/>
        <v>2.0351986608541361</v>
      </c>
      <c r="R188">
        <f t="shared" si="55"/>
        <v>116.60829373761899</v>
      </c>
      <c r="S188">
        <f t="shared" si="51"/>
        <v>50.300183702219059</v>
      </c>
      <c r="T188">
        <f t="shared" si="52"/>
        <v>114.26594314974164</v>
      </c>
      <c r="U188">
        <f t="shared" si="46"/>
        <v>25.688005999912782</v>
      </c>
      <c r="V188">
        <f t="shared" si="53"/>
        <v>28.972277427362176</v>
      </c>
      <c r="W188">
        <f t="shared" si="56"/>
        <v>0</v>
      </c>
    </row>
    <row r="189" spans="5:23">
      <c r="E189">
        <f t="shared" si="47"/>
        <v>0.16800000000000012</v>
      </c>
      <c r="F189">
        <f t="shared" si="54"/>
        <v>65.095309513331998</v>
      </c>
      <c r="G189">
        <f t="shared" si="48"/>
        <v>1.1361274786124309</v>
      </c>
      <c r="H189">
        <f t="shared" si="49"/>
        <v>-20.794149960798936</v>
      </c>
      <c r="I189">
        <f t="shared" si="38"/>
        <v>373.93767756027131</v>
      </c>
      <c r="J189">
        <f t="shared" si="50"/>
        <v>25.306512045708295</v>
      </c>
      <c r="K189">
        <f t="shared" si="39"/>
        <v>0</v>
      </c>
      <c r="L189">
        <f t="shared" si="40"/>
        <v>-1.6134093361450057</v>
      </c>
      <c r="M189">
        <f t="shared" si="41"/>
        <v>26.9199213818533</v>
      </c>
      <c r="N189">
        <f t="shared" si="42"/>
        <v>0.24869954830062746</v>
      </c>
      <c r="O189">
        <f t="shared" si="43"/>
        <v>0.48600650882611035</v>
      </c>
      <c r="P189">
        <f t="shared" si="44"/>
        <v>0.24683137633427502</v>
      </c>
      <c r="Q189">
        <f t="shared" si="45"/>
        <v>2.0187156078776232</v>
      </c>
      <c r="R189">
        <f t="shared" si="55"/>
        <v>115.66388436857424</v>
      </c>
      <c r="S189">
        <f t="shared" si="51"/>
        <v>50.568574855242247</v>
      </c>
      <c r="T189">
        <f t="shared" si="52"/>
        <v>114.34700939615819</v>
      </c>
      <c r="U189">
        <f t="shared" si="46"/>
        <v>25.706230417153268</v>
      </c>
      <c r="V189">
        <f t="shared" si="53"/>
        <v>28.992831878814933</v>
      </c>
      <c r="W189">
        <f t="shared" si="56"/>
        <v>0</v>
      </c>
    </row>
    <row r="190" spans="5:23">
      <c r="E190">
        <f t="shared" si="47"/>
        <v>0.16900000000000012</v>
      </c>
      <c r="F190">
        <f t="shared" si="54"/>
        <v>63.903892482016097</v>
      </c>
      <c r="G190">
        <f t="shared" si="48"/>
        <v>1.115333328651632</v>
      </c>
      <c r="H190">
        <f t="shared" si="49"/>
        <v>-20.420212283238666</v>
      </c>
      <c r="I190">
        <f t="shared" si="38"/>
        <v>374.57655663058353</v>
      </c>
      <c r="J190">
        <f t="shared" si="50"/>
        <v>25.349748664692754</v>
      </c>
      <c r="K190">
        <f t="shared" si="39"/>
        <v>0</v>
      </c>
      <c r="L190">
        <f t="shared" si="40"/>
        <v>-1.6853159926456314</v>
      </c>
      <c r="M190">
        <f t="shared" si="41"/>
        <v>27.035064657338385</v>
      </c>
      <c r="N190">
        <f t="shared" si="42"/>
        <v>0.25442006313021648</v>
      </c>
      <c r="O190">
        <f t="shared" si="43"/>
        <v>0.48327791431750938</v>
      </c>
      <c r="P190">
        <f t="shared" si="44"/>
        <v>0.24192710260740113</v>
      </c>
      <c r="Q190">
        <f t="shared" si="45"/>
        <v>2.0022865425282945</v>
      </c>
      <c r="R190">
        <f t="shared" si="55"/>
        <v>114.7225682627131</v>
      </c>
      <c r="S190">
        <f t="shared" si="51"/>
        <v>50.818675780696999</v>
      </c>
      <c r="T190">
        <f t="shared" si="52"/>
        <v>114.42645431764639</v>
      </c>
      <c r="U190">
        <f t="shared" si="46"/>
        <v>25.724090346048943</v>
      </c>
      <c r="V190">
        <f t="shared" si="53"/>
        <v>29.012975241238635</v>
      </c>
      <c r="W190">
        <f t="shared" si="56"/>
        <v>0</v>
      </c>
    </row>
    <row r="191" spans="5:23">
      <c r="E191">
        <f t="shared" si="47"/>
        <v>0.17000000000000012</v>
      </c>
      <c r="F191">
        <f t="shared" si="54"/>
        <v>62.733900501425317</v>
      </c>
      <c r="G191">
        <f t="shared" si="48"/>
        <v>1.0949131163683934</v>
      </c>
      <c r="H191">
        <f t="shared" si="49"/>
        <v>-20.045635726608083</v>
      </c>
      <c r="I191">
        <f t="shared" si="38"/>
        <v>375.12952018966809</v>
      </c>
      <c r="J191">
        <f t="shared" si="50"/>
        <v>25.387170887187452</v>
      </c>
      <c r="K191">
        <f t="shared" si="39"/>
        <v>0</v>
      </c>
      <c r="L191">
        <f t="shared" si="40"/>
        <v>-1.7552205834379331</v>
      </c>
      <c r="M191">
        <f t="shared" si="41"/>
        <v>27.142391470625384</v>
      </c>
      <c r="N191">
        <f t="shared" si="42"/>
        <v>0.25998130415774545</v>
      </c>
      <c r="O191">
        <f t="shared" si="43"/>
        <v>0.48048319917582505</v>
      </c>
      <c r="P191">
        <f t="shared" si="44"/>
        <v>0.23709448577347927</v>
      </c>
      <c r="Q191">
        <f t="shared" si="45"/>
        <v>1.9859096482301775</v>
      </c>
      <c r="R191">
        <f t="shared" si="55"/>
        <v>113.78424133789913</v>
      </c>
      <c r="S191">
        <f t="shared" si="51"/>
        <v>51.050340836473815</v>
      </c>
      <c r="T191">
        <f t="shared" si="52"/>
        <v>114.50431034070483</v>
      </c>
      <c r="U191">
        <f t="shared" si="46"/>
        <v>25.741593076366705</v>
      </c>
      <c r="V191">
        <f t="shared" si="53"/>
        <v>29.032715736413863</v>
      </c>
      <c r="W191">
        <f t="shared" si="56"/>
        <v>0</v>
      </c>
    </row>
    <row r="192" spans="5:23">
      <c r="E192">
        <f t="shared" si="47"/>
        <v>0.17100000000000012</v>
      </c>
      <c r="F192">
        <f t="shared" si="54"/>
        <v>61.585370176634008</v>
      </c>
      <c r="G192">
        <f t="shared" si="48"/>
        <v>1.0748674806417853</v>
      </c>
      <c r="H192">
        <f t="shared" si="49"/>
        <v>-19.670506206418416</v>
      </c>
      <c r="I192">
        <f t="shared" si="38"/>
        <v>375.59707014016556</v>
      </c>
      <c r="J192">
        <f t="shared" si="50"/>
        <v>25.418812679829028</v>
      </c>
      <c r="K192">
        <f t="shared" si="39"/>
        <v>0</v>
      </c>
      <c r="L192">
        <f t="shared" si="40"/>
        <v>-1.823131196051901</v>
      </c>
      <c r="M192">
        <f t="shared" si="41"/>
        <v>27.241943875880928</v>
      </c>
      <c r="N192">
        <f t="shared" si="42"/>
        <v>0.26538391478450013</v>
      </c>
      <c r="O192">
        <f t="shared" si="43"/>
        <v>0.47762985976880179</v>
      </c>
      <c r="P192">
        <f t="shared" si="44"/>
        <v>0.23233560426294678</v>
      </c>
      <c r="Q192">
        <f t="shared" si="45"/>
        <v>1.969583243170564</v>
      </c>
      <c r="R192">
        <f t="shared" si="55"/>
        <v>112.84880723336224</v>
      </c>
      <c r="S192">
        <f t="shared" si="51"/>
        <v>51.263437056728229</v>
      </c>
      <c r="T192">
        <f t="shared" si="52"/>
        <v>114.58060924330211</v>
      </c>
      <c r="U192">
        <f t="shared" si="46"/>
        <v>25.758745752078113</v>
      </c>
      <c r="V192">
        <f t="shared" si="53"/>
        <v>29.052061421685586</v>
      </c>
      <c r="W192">
        <f t="shared" si="56"/>
        <v>0</v>
      </c>
    </row>
    <row r="193" spans="5:23">
      <c r="E193">
        <f t="shared" si="47"/>
        <v>0.17200000000000013</v>
      </c>
      <c r="F193">
        <f t="shared" si="54"/>
        <v>60.458333190120342</v>
      </c>
      <c r="G193">
        <f t="shared" si="48"/>
        <v>1.0551969744353669</v>
      </c>
      <c r="H193">
        <f t="shared" si="49"/>
        <v>-19.29490913627825</v>
      </c>
      <c r="I193">
        <f t="shared" si="38"/>
        <v>375.97965078411835</v>
      </c>
      <c r="J193">
        <f t="shared" si="50"/>
        <v>25.444704111090552</v>
      </c>
      <c r="K193">
        <f t="shared" si="39"/>
        <v>0</v>
      </c>
      <c r="L193">
        <f t="shared" si="40"/>
        <v>-1.8890589843009191</v>
      </c>
      <c r="M193">
        <f t="shared" si="41"/>
        <v>27.333763095391472</v>
      </c>
      <c r="N193">
        <f t="shared" si="42"/>
        <v>0.27062878234912163</v>
      </c>
      <c r="O193">
        <f t="shared" si="43"/>
        <v>0.47472519657071022</v>
      </c>
      <c r="P193">
        <f t="shared" si="44"/>
        <v>0.22765243433923471</v>
      </c>
      <c r="Q193">
        <f t="shared" si="45"/>
        <v>1.9533058076330723</v>
      </c>
      <c r="R193">
        <f t="shared" si="55"/>
        <v>111.9161788757677</v>
      </c>
      <c r="S193">
        <f t="shared" si="51"/>
        <v>51.457845685647357</v>
      </c>
      <c r="T193">
        <f t="shared" si="52"/>
        <v>114.65538216784745</v>
      </c>
      <c r="U193">
        <f t="shared" si="46"/>
        <v>25.775555374275292</v>
      </c>
      <c r="V193">
        <f t="shared" si="53"/>
        <v>29.071020193251876</v>
      </c>
      <c r="W193">
        <f t="shared" si="56"/>
        <v>0</v>
      </c>
    </row>
    <row r="194" spans="5:23">
      <c r="E194">
        <f t="shared" si="47"/>
        <v>0.17300000000000013</v>
      </c>
      <c r="F194">
        <f t="shared" si="54"/>
        <v>59.35281633052319</v>
      </c>
      <c r="G194">
        <f t="shared" si="48"/>
        <v>1.0359020652990887</v>
      </c>
      <c r="H194">
        <f t="shared" si="49"/>
        <v>-18.918929485494132</v>
      </c>
      <c r="I194">
        <f t="shared" si="38"/>
        <v>376.27765411236425</v>
      </c>
      <c r="J194">
        <f t="shared" si="50"/>
        <v>25.464871709245195</v>
      </c>
      <c r="K194">
        <f t="shared" si="39"/>
        <v>0</v>
      </c>
      <c r="L194">
        <f t="shared" si="40"/>
        <v>-1.9530179689381686</v>
      </c>
      <c r="M194">
        <f t="shared" si="41"/>
        <v>27.417889678183364</v>
      </c>
      <c r="N194">
        <f t="shared" si="42"/>
        <v>0.27571702226888012</v>
      </c>
      <c r="O194">
        <f t="shared" si="43"/>
        <v>0.47177630845292307</v>
      </c>
      <c r="P194">
        <f t="shared" si="44"/>
        <v>0.22304685069183358</v>
      </c>
      <c r="Q194">
        <f t="shared" si="45"/>
        <v>1.9370760133812839</v>
      </c>
      <c r="R194">
        <f t="shared" si="55"/>
        <v>110.98628016277455</v>
      </c>
      <c r="S194">
        <f t="shared" si="51"/>
        <v>51.633463832251358</v>
      </c>
      <c r="T194">
        <f t="shared" si="52"/>
        <v>114.72865963390186</v>
      </c>
      <c r="U194">
        <f t="shared" si="46"/>
        <v>25.792028804028526</v>
      </c>
      <c r="V194">
        <f t="shared" si="53"/>
        <v>29.089599789386838</v>
      </c>
      <c r="W194">
        <f t="shared" si="56"/>
        <v>0</v>
      </c>
    </row>
    <row r="195" spans="5:23">
      <c r="E195">
        <f t="shared" si="47"/>
        <v>0.17400000000000013</v>
      </c>
      <c r="F195">
        <f t="shared" si="54"/>
        <v>58.268841518098768</v>
      </c>
      <c r="G195">
        <f t="shared" si="48"/>
        <v>1.0169831358135946</v>
      </c>
      <c r="H195">
        <f t="shared" si="49"/>
        <v>-18.542651831381768</v>
      </c>
      <c r="I195">
        <f t="shared" si="38"/>
        <v>376.49142617909411</v>
      </c>
      <c r="J195">
        <f t="shared" si="50"/>
        <v>25.479338893769182</v>
      </c>
      <c r="K195">
        <f t="shared" si="39"/>
        <v>0</v>
      </c>
      <c r="L195">
        <f t="shared" si="40"/>
        <v>-2.0150248410134965</v>
      </c>
      <c r="M195">
        <f t="shared" si="41"/>
        <v>27.494363734782677</v>
      </c>
      <c r="N195">
        <f t="shared" si="42"/>
        <v>0.28064996239578277</v>
      </c>
      <c r="O195">
        <f t="shared" si="43"/>
        <v>0.46879008785917287</v>
      </c>
      <c r="P195">
        <f t="shared" si="44"/>
        <v>0.21852062701426503</v>
      </c>
      <c r="Q195">
        <f t="shared" si="45"/>
        <v>1.9208927551208914</v>
      </c>
      <c r="R195">
        <f t="shared" si="55"/>
        <v>110.05904776568383</v>
      </c>
      <c r="S195">
        <f t="shared" si="51"/>
        <v>51.790206247585061</v>
      </c>
      <c r="T195">
        <f t="shared" si="52"/>
        <v>114.80047155063519</v>
      </c>
      <c r="U195">
        <f t="shared" si="46"/>
        <v>25.808172765186697</v>
      </c>
      <c r="V195">
        <f t="shared" si="53"/>
        <v>29.107807793599104</v>
      </c>
      <c r="W195">
        <f t="shared" si="56"/>
        <v>0</v>
      </c>
    </row>
    <row r="196" spans="5:23">
      <c r="E196">
        <f t="shared" si="47"/>
        <v>0.17500000000000013</v>
      </c>
      <c r="F196">
        <f t="shared" si="54"/>
        <v>57.206425827180063</v>
      </c>
      <c r="G196">
        <f t="shared" si="48"/>
        <v>0.99844048398221275</v>
      </c>
      <c r="H196">
        <f t="shared" si="49"/>
        <v>-18.166160405202675</v>
      </c>
      <c r="I196">
        <f t="shared" si="38"/>
        <v>376.62127464107755</v>
      </c>
      <c r="J196">
        <f t="shared" si="50"/>
        <v>25.488126485564532</v>
      </c>
      <c r="K196">
        <f t="shared" si="39"/>
        <v>0</v>
      </c>
      <c r="L196">
        <f t="shared" si="40"/>
        <v>-2.0750987684253452</v>
      </c>
      <c r="M196">
        <f t="shared" si="41"/>
        <v>27.563225253989877</v>
      </c>
      <c r="N196">
        <f t="shared" si="42"/>
        <v>0.28542912762686456</v>
      </c>
      <c r="O196">
        <f t="shared" si="43"/>
        <v>0.46577321682331635</v>
      </c>
      <c r="P196">
        <f t="shared" si="44"/>
        <v>0.21407543655874686</v>
      </c>
      <c r="Q196">
        <f t="shared" si="45"/>
        <v>1.904755184045299</v>
      </c>
      <c r="R196">
        <f t="shared" si="55"/>
        <v>109.13443305145999</v>
      </c>
      <c r="S196">
        <f t="shared" si="51"/>
        <v>51.928007224279931</v>
      </c>
      <c r="T196">
        <f t="shared" si="52"/>
        <v>114.87084722903387</v>
      </c>
      <c r="U196">
        <f t="shared" si="46"/>
        <v>25.823993847121706</v>
      </c>
      <c r="V196">
        <f t="shared" si="53"/>
        <v>29.125651637727124</v>
      </c>
      <c r="W196">
        <f t="shared" si="56"/>
        <v>0</v>
      </c>
    </row>
    <row r="197" spans="5:23">
      <c r="E197">
        <f t="shared" si="47"/>
        <v>0.17600000000000013</v>
      </c>
      <c r="F197">
        <f t="shared" si="54"/>
        <v>56.165581506004287</v>
      </c>
      <c r="G197">
        <f t="shared" si="48"/>
        <v>0.98027432357701005</v>
      </c>
      <c r="H197">
        <f t="shared" si="49"/>
        <v>-17.789539130561597</v>
      </c>
      <c r="I197">
        <f t="shared" si="38"/>
        <v>376.66747754027921</v>
      </c>
      <c r="J197">
        <f t="shared" si="50"/>
        <v>25.491253301329184</v>
      </c>
      <c r="K197">
        <f t="shared" si="39"/>
        <v>0</v>
      </c>
      <c r="L197">
        <f t="shared" si="40"/>
        <v>-2.1332612061129193</v>
      </c>
      <c r="M197">
        <f t="shared" si="41"/>
        <v>27.624514507442104</v>
      </c>
      <c r="N197">
        <f t="shared" si="42"/>
        <v>0.29005622480407683</v>
      </c>
      <c r="O197">
        <f t="shared" si="43"/>
        <v>0.46273216378716342</v>
      </c>
      <c r="P197">
        <f t="shared" si="44"/>
        <v>0.20971285266063086</v>
      </c>
      <c r="Q197">
        <f t="shared" si="45"/>
        <v>1.8886627434421825</v>
      </c>
      <c r="R197">
        <f t="shared" si="55"/>
        <v>108.21240412283646</v>
      </c>
      <c r="S197">
        <f t="shared" si="51"/>
        <v>52.046822616832173</v>
      </c>
      <c r="T197">
        <f t="shared" si="52"/>
        <v>114.93981539386458</v>
      </c>
      <c r="U197">
        <f t="shared" si="46"/>
        <v>25.839498507418014</v>
      </c>
      <c r="V197">
        <f t="shared" si="53"/>
        <v>29.143138604972581</v>
      </c>
      <c r="W197">
        <f t="shared" si="56"/>
        <v>0</v>
      </c>
    </row>
    <row r="198" spans="5:23">
      <c r="E198">
        <f t="shared" si="47"/>
        <v>0.17700000000000013</v>
      </c>
      <c r="F198">
        <f t="shared" si="54"/>
        <v>55.146315994340277</v>
      </c>
      <c r="G198">
        <f t="shared" si="48"/>
        <v>0.96248478444644847</v>
      </c>
      <c r="H198">
        <f t="shared" si="49"/>
        <v>-17.412871653021316</v>
      </c>
      <c r="I198">
        <f t="shared" si="38"/>
        <v>376.63029340569688</v>
      </c>
      <c r="J198">
        <f t="shared" si="50"/>
        <v>25.488736837206456</v>
      </c>
      <c r="K198">
        <f t="shared" si="39"/>
        <v>0</v>
      </c>
      <c r="L198">
        <f t="shared" si="40"/>
        <v>-2.1895357102860218</v>
      </c>
      <c r="M198">
        <f t="shared" si="41"/>
        <v>27.67827254749248</v>
      </c>
      <c r="N198">
        <f t="shared" si="42"/>
        <v>0.29453312793539127</v>
      </c>
      <c r="O198">
        <f t="shared" si="43"/>
        <v>0.45967318117594574</v>
      </c>
      <c r="P198">
        <f t="shared" si="44"/>
        <v>0.20543434922716047</v>
      </c>
      <c r="Q198">
        <f t="shared" si="45"/>
        <v>1.8726152063063399</v>
      </c>
      <c r="R198">
        <f t="shared" si="55"/>
        <v>107.29294797337322</v>
      </c>
      <c r="S198">
        <f t="shared" si="51"/>
        <v>52.146631979032939</v>
      </c>
      <c r="T198">
        <f t="shared" si="52"/>
        <v>115.00740419539865</v>
      </c>
      <c r="U198">
        <f t="shared" si="46"/>
        <v>25.854693074508393</v>
      </c>
      <c r="V198">
        <f t="shared" si="53"/>
        <v>29.160275832873129</v>
      </c>
      <c r="W198">
        <f t="shared" si="56"/>
        <v>0</v>
      </c>
    </row>
    <row r="199" spans="5:23">
      <c r="E199">
        <f t="shared" si="47"/>
        <v>0.17800000000000013</v>
      </c>
      <c r="F199">
        <f t="shared" si="54"/>
        <v>54.148631939419168</v>
      </c>
      <c r="G199">
        <f t="shared" si="48"/>
        <v>0.94507191279342717</v>
      </c>
      <c r="H199">
        <f t="shared" si="49"/>
        <v>-17.036241359615619</v>
      </c>
      <c r="I199">
        <f t="shared" si="38"/>
        <v>376.50997274487139</v>
      </c>
      <c r="J199">
        <f t="shared" si="50"/>
        <v>25.480594046481556</v>
      </c>
      <c r="K199">
        <f t="shared" si="39"/>
        <v>0</v>
      </c>
      <c r="L199">
        <f t="shared" si="40"/>
        <v>-2.2439477570440678</v>
      </c>
      <c r="M199">
        <f t="shared" si="41"/>
        <v>27.724541803525625</v>
      </c>
      <c r="N199">
        <f t="shared" si="42"/>
        <v>0.29886186376508433</v>
      </c>
      <c r="O199">
        <f t="shared" si="43"/>
        <v>0.45660230368928734</v>
      </c>
      <c r="P199">
        <f t="shared" si="44"/>
        <v>0.20124130118675226</v>
      </c>
      <c r="Q199">
        <f t="shared" si="45"/>
        <v>1.8566127148669938</v>
      </c>
      <c r="R199">
        <f t="shared" si="55"/>
        <v>106.37607275220445</v>
      </c>
      <c r="S199">
        <f t="shared" si="51"/>
        <v>52.227440812785282</v>
      </c>
      <c r="T199">
        <f t="shared" si="52"/>
        <v>115.07364122090203</v>
      </c>
      <c r="U199">
        <f t="shared" si="46"/>
        <v>25.869583750256965</v>
      </c>
      <c r="V199">
        <f t="shared" si="53"/>
        <v>29.177070316215666</v>
      </c>
      <c r="W199">
        <f t="shared" si="56"/>
        <v>0</v>
      </c>
    </row>
    <row r="200" spans="5:23">
      <c r="E200">
        <f t="shared" si="47"/>
        <v>0.17900000000000013</v>
      </c>
      <c r="F200">
        <f t="shared" si="54"/>
        <v>53.172527210746985</v>
      </c>
      <c r="G200">
        <f t="shared" si="48"/>
        <v>0.9280356714338116</v>
      </c>
      <c r="H200">
        <f t="shared" si="49"/>
        <v>-16.65973138687075</v>
      </c>
      <c r="I200">
        <f t="shared" si="38"/>
        <v>376.30677098720918</v>
      </c>
      <c r="J200">
        <f t="shared" si="50"/>
        <v>25.46684221553064</v>
      </c>
      <c r="K200">
        <f t="shared" si="39"/>
        <v>0</v>
      </c>
      <c r="L200">
        <f t="shared" si="40"/>
        <v>-2.2965245656918096</v>
      </c>
      <c r="M200">
        <f t="shared" si="41"/>
        <v>27.763366781222452</v>
      </c>
      <c r="N200">
        <f t="shared" si="42"/>
        <v>0.30304459771766712</v>
      </c>
      <c r="O200">
        <f t="shared" si="43"/>
        <v>0.45352534726607463</v>
      </c>
      <c r="P200">
        <f t="shared" si="44"/>
        <v>0.19713498489686399</v>
      </c>
      <c r="Q200">
        <f t="shared" si="45"/>
        <v>1.840655821895431</v>
      </c>
      <c r="R200">
        <f t="shared" si="55"/>
        <v>105.46181013079193</v>
      </c>
      <c r="S200">
        <f t="shared" si="51"/>
        <v>52.289282920044947</v>
      </c>
      <c r="T200">
        <f t="shared" si="52"/>
        <v>115.13855350589537</v>
      </c>
      <c r="U200">
        <f t="shared" si="46"/>
        <v>25.884176612490567</v>
      </c>
      <c r="V200">
        <f t="shared" si="53"/>
        <v>29.193528909891352</v>
      </c>
      <c r="W200">
        <f t="shared" si="56"/>
        <v>0</v>
      </c>
    </row>
    <row r="201" spans="5:23">
      <c r="E201">
        <f t="shared" si="47"/>
        <v>0.18000000000000013</v>
      </c>
      <c r="F201">
        <f t="shared" si="54"/>
        <v>52.217994914457655</v>
      </c>
      <c r="G201">
        <f t="shared" si="48"/>
        <v>0.91137594004694089</v>
      </c>
      <c r="H201">
        <f t="shared" si="49"/>
        <v>-16.28342461588354</v>
      </c>
      <c r="I201">
        <f t="shared" si="38"/>
        <v>376.02096292960113</v>
      </c>
      <c r="J201">
        <f t="shared" si="50"/>
        <v>25.447499941438846</v>
      </c>
      <c r="K201">
        <f t="shared" si="39"/>
        <v>0</v>
      </c>
      <c r="L201">
        <f t="shared" si="40"/>
        <v>-2.3472949270173227</v>
      </c>
      <c r="M201">
        <f t="shared" si="41"/>
        <v>27.794794868456169</v>
      </c>
      <c r="N201">
        <f t="shared" si="42"/>
        <v>0.30708362023658597</v>
      </c>
      <c r="O201">
        <f t="shared" si="43"/>
        <v>0.45044790868237988</v>
      </c>
      <c r="P201">
        <f t="shared" si="44"/>
        <v>0.19311657851056996</v>
      </c>
      <c r="Q201">
        <f t="shared" si="45"/>
        <v>1.8247455336114282</v>
      </c>
      <c r="R201">
        <f t="shared" si="55"/>
        <v>104.55021776128214</v>
      </c>
      <c r="S201">
        <f t="shared" si="51"/>
        <v>52.332222846824486</v>
      </c>
      <c r="T201">
        <f t="shared" si="52"/>
        <v>115.20216754518883</v>
      </c>
      <c r="U201">
        <f t="shared" si="46"/>
        <v>25.898477617479493</v>
      </c>
      <c r="V201">
        <f t="shared" si="53"/>
        <v>29.209658331693525</v>
      </c>
      <c r="W201">
        <f t="shared" si="56"/>
        <v>0</v>
      </c>
    </row>
    <row r="202" spans="5:23">
      <c r="E202">
        <f t="shared" si="47"/>
        <v>0.18100000000000013</v>
      </c>
      <c r="F202">
        <f t="shared" si="54"/>
        <v>51.285023407948103</v>
      </c>
      <c r="G202">
        <f t="shared" si="48"/>
        <v>0.89509251543105739</v>
      </c>
      <c r="H202">
        <f t="shared" si="49"/>
        <v>-15.907403652953938</v>
      </c>
      <c r="I202">
        <f t="shared" si="38"/>
        <v>375.65285871939068</v>
      </c>
      <c r="J202">
        <f t="shared" si="50"/>
        <v>25.422588213659651</v>
      </c>
      <c r="K202">
        <f t="shared" si="39"/>
        <v>0</v>
      </c>
      <c r="L202">
        <f t="shared" si="40"/>
        <v>-2.3962890367579002</v>
      </c>
      <c r="M202">
        <f t="shared" si="41"/>
        <v>27.81887725041755</v>
      </c>
      <c r="N202">
        <f t="shared" si="42"/>
        <v>0.31098133353564678</v>
      </c>
      <c r="O202">
        <f t="shared" si="43"/>
        <v>0.44737536574255299</v>
      </c>
      <c r="P202">
        <f t="shared" si="44"/>
        <v>0.18918716230423169</v>
      </c>
      <c r="Q202">
        <f t="shared" si="45"/>
        <v>1.8088833539544782</v>
      </c>
      <c r="R202">
        <f t="shared" si="55"/>
        <v>103.64138181306063</v>
      </c>
      <c r="S202">
        <f t="shared" si="51"/>
        <v>52.35635840511253</v>
      </c>
      <c r="T202">
        <f t="shared" si="52"/>
        <v>115.26450930369643</v>
      </c>
      <c r="U202">
        <f t="shared" si="46"/>
        <v>25.912492602368648</v>
      </c>
      <c r="V202">
        <f t="shared" si="53"/>
        <v>29.225465165059656</v>
      </c>
      <c r="W202">
        <f t="shared" si="56"/>
        <v>0</v>
      </c>
    </row>
    <row r="203" spans="5:23">
      <c r="E203">
        <f t="shared" si="47"/>
        <v>0.18200000000000013</v>
      </c>
      <c r="F203">
        <f t="shared" si="54"/>
        <v>50.373596315622848</v>
      </c>
      <c r="G203">
        <f t="shared" si="48"/>
        <v>0.87918511177810343</v>
      </c>
      <c r="H203">
        <f t="shared" si="49"/>
        <v>-15.531750794234547</v>
      </c>
      <c r="I203">
        <f t="shared" si="38"/>
        <v>375.20282139017843</v>
      </c>
      <c r="J203">
        <f t="shared" si="50"/>
        <v>25.392131600763527</v>
      </c>
      <c r="K203">
        <f t="shared" si="39"/>
        <v>0</v>
      </c>
      <c r="L203">
        <f t="shared" si="40"/>
        <v>-2.4435383344417181</v>
      </c>
      <c r="M203">
        <f t="shared" si="41"/>
        <v>27.835669935205246</v>
      </c>
      <c r="N203">
        <f t="shared" si="42"/>
        <v>0.31474023877810642</v>
      </c>
      <c r="O203">
        <f t="shared" si="43"/>
        <v>0.44431287802473912</v>
      </c>
      <c r="P203">
        <f t="shared" si="44"/>
        <v>0.18534771897112223</v>
      </c>
      <c r="Q203">
        <f t="shared" si="45"/>
        <v>1.7930713299287229</v>
      </c>
      <c r="R203">
        <f t="shared" si="55"/>
        <v>102.7354195708254</v>
      </c>
      <c r="S203">
        <f t="shared" si="51"/>
        <v>52.361823255202552</v>
      </c>
      <c r="T203">
        <f t="shared" si="52"/>
        <v>115.32560422703386</v>
      </c>
      <c r="U203">
        <f t="shared" si="46"/>
        <v>25.926227287560014</v>
      </c>
      <c r="V203">
        <f t="shared" si="53"/>
        <v>29.240955861758465</v>
      </c>
      <c r="W203">
        <f t="shared" si="56"/>
        <v>0</v>
      </c>
    </row>
    <row r="204" spans="5:23">
      <c r="E204">
        <f t="shared" si="47"/>
        <v>0.18300000000000013</v>
      </c>
      <c r="F204">
        <f t="shared" si="54"/>
        <v>49.483692546664244</v>
      </c>
      <c r="G204">
        <f t="shared" si="48"/>
        <v>0.86365336098386891</v>
      </c>
      <c r="H204">
        <f t="shared" si="49"/>
        <v>-15.156547972844368</v>
      </c>
      <c r="I204">
        <f t="shared" si="38"/>
        <v>374.67128594188495</v>
      </c>
      <c r="J204">
        <f t="shared" si="50"/>
        <v>25.356159541695497</v>
      </c>
      <c r="K204">
        <f t="shared" si="39"/>
        <v>0</v>
      </c>
      <c r="L204">
        <f t="shared" si="40"/>
        <v>-2.489075347757491</v>
      </c>
      <c r="M204">
        <f t="shared" si="41"/>
        <v>27.845234889452989</v>
      </c>
      <c r="N204">
        <f t="shared" si="42"/>
        <v>0.31836292369554248</v>
      </c>
      <c r="O204">
        <f t="shared" si="43"/>
        <v>0.4412653881433769</v>
      </c>
      <c r="P204">
        <f t="shared" si="44"/>
        <v>0.18159913388852456</v>
      </c>
      <c r="Q204">
        <f t="shared" si="45"/>
        <v>1.7773120976692469</v>
      </c>
      <c r="R204">
        <f t="shared" si="55"/>
        <v>101.832482073991</v>
      </c>
      <c r="S204">
        <f t="shared" si="51"/>
        <v>52.348789527326758</v>
      </c>
      <c r="T204">
        <f t="shared" si="52"/>
        <v>115.38547725190456</v>
      </c>
      <c r="U204">
        <f t="shared" si="46"/>
        <v>25.939687279047554</v>
      </c>
      <c r="V204">
        <f t="shared" si="53"/>
        <v>29.256136744523296</v>
      </c>
      <c r="W204">
        <f t="shared" si="56"/>
        <v>0</v>
      </c>
    </row>
    <row r="205" spans="5:23">
      <c r="E205">
        <f t="shared" si="47"/>
        <v>0.18400000000000014</v>
      </c>
      <c r="F205">
        <f t="shared" si="54"/>
        <v>48.615286315832698</v>
      </c>
      <c r="G205">
        <f t="shared" si="48"/>
        <v>0.84849681301102453</v>
      </c>
      <c r="H205">
        <f t="shared" si="49"/>
        <v>-14.781876686902484</v>
      </c>
      <c r="I205">
        <f t="shared" si="38"/>
        <v>374.05877992772855</v>
      </c>
      <c r="J205">
        <f t="shared" si="50"/>
        <v>25.314707739014239</v>
      </c>
      <c r="K205">
        <f t="shared" si="39"/>
        <v>0</v>
      </c>
      <c r="L205">
        <f t="shared" si="40"/>
        <v>-2.5329335425708432</v>
      </c>
      <c r="M205">
        <f t="shared" si="41"/>
        <v>27.847641281585084</v>
      </c>
      <c r="N205">
        <f t="shared" si="42"/>
        <v>0.32185205065594569</v>
      </c>
      <c r="O205">
        <f t="shared" si="43"/>
        <v>0.43823762349266393</v>
      </c>
      <c r="P205">
        <f t="shared" si="44"/>
        <v>0.17794219536865952</v>
      </c>
      <c r="Q205">
        <f t="shared" si="45"/>
        <v>1.7616089288128065</v>
      </c>
      <c r="R205">
        <f t="shared" si="55"/>
        <v>100.93275677353569</v>
      </c>
      <c r="S205">
        <f t="shared" si="51"/>
        <v>52.317470457702989</v>
      </c>
      <c r="T205">
        <f t="shared" si="52"/>
        <v>115.44415281627785</v>
      </c>
      <c r="U205">
        <f t="shared" si="46"/>
        <v>25.952878070705346</v>
      </c>
      <c r="V205">
        <f t="shared" si="53"/>
        <v>29.271014009632832</v>
      </c>
      <c r="W205">
        <f t="shared" si="56"/>
        <v>0</v>
      </c>
    </row>
    <row r="206" spans="5:23">
      <c r="E206">
        <f t="shared" si="47"/>
        <v>0.18500000000000014</v>
      </c>
      <c r="F206">
        <f t="shared" si="54"/>
        <v>47.76834716839037</v>
      </c>
      <c r="G206">
        <f t="shared" si="48"/>
        <v>0.83371493632412208</v>
      </c>
      <c r="H206">
        <f t="shared" si="49"/>
        <v>-14.407817906974755</v>
      </c>
      <c r="I206">
        <f t="shared" si="38"/>
        <v>373.36594547715578</v>
      </c>
      <c r="J206">
        <f t="shared" si="50"/>
        <v>25.267819649310368</v>
      </c>
      <c r="K206">
        <f t="shared" si="39"/>
        <v>0</v>
      </c>
      <c r="L206">
        <f t="shared" si="40"/>
        <v>-2.5751471786747691</v>
      </c>
      <c r="M206">
        <f t="shared" si="41"/>
        <v>27.842966827985137</v>
      </c>
      <c r="N206">
        <f t="shared" si="42"/>
        <v>0.32521034518798642</v>
      </c>
      <c r="O206">
        <f t="shared" si="43"/>
        <v>0.43523409843652094</v>
      </c>
      <c r="P206">
        <f t="shared" si="44"/>
        <v>0.17437759490678892</v>
      </c>
      <c r="Q206">
        <f t="shared" si="45"/>
        <v>1.7459657766892418</v>
      </c>
      <c r="R206">
        <f t="shared" si="55"/>
        <v>100.03647017857433</v>
      </c>
      <c r="S206">
        <f t="shared" si="51"/>
        <v>52.268123010183963</v>
      </c>
      <c r="T206">
        <f t="shared" si="52"/>
        <v>115.50165486936366</v>
      </c>
      <c r="U206">
        <f t="shared" si="46"/>
        <v>25.965805046529979</v>
      </c>
      <c r="V206">
        <f t="shared" si="53"/>
        <v>29.285593729440176</v>
      </c>
      <c r="W206">
        <f t="shared" si="56"/>
        <v>0</v>
      </c>
    </row>
    <row r="207" spans="5:23">
      <c r="E207">
        <f t="shared" si="47"/>
        <v>0.18600000000000014</v>
      </c>
      <c r="F207">
        <f t="shared" si="54"/>
        <v>46.9428400103277</v>
      </c>
      <c r="G207">
        <f t="shared" si="48"/>
        <v>0.81930711841714732</v>
      </c>
      <c r="H207">
        <f t="shared" si="49"/>
        <v>-14.034451961497599</v>
      </c>
      <c r="I207">
        <f t="shared" si="38"/>
        <v>372.59356264534489</v>
      </c>
      <c r="J207">
        <f t="shared" si="50"/>
        <v>25.215548063401592</v>
      </c>
      <c r="K207">
        <f t="shared" si="39"/>
        <v>0</v>
      </c>
      <c r="L207">
        <f t="shared" si="40"/>
        <v>-2.615751171332346</v>
      </c>
      <c r="M207">
        <f t="shared" si="41"/>
        <v>27.831299234733937</v>
      </c>
      <c r="N207">
        <f t="shared" si="42"/>
        <v>0.32844058496608219</v>
      </c>
      <c r="O207">
        <f t="shared" si="43"/>
        <v>0.43225911691221369</v>
      </c>
      <c r="P207">
        <f t="shared" si="44"/>
        <v>0.17090592744293334</v>
      </c>
      <c r="Q207">
        <f t="shared" si="45"/>
        <v>1.7303873217821313</v>
      </c>
      <c r="R207">
        <f t="shared" si="55"/>
        <v>99.143890461062028</v>
      </c>
      <c r="S207">
        <f t="shared" si="51"/>
        <v>52.201050450734328</v>
      </c>
      <c r="T207">
        <f t="shared" si="52"/>
        <v>115.55800688138777</v>
      </c>
      <c r="U207">
        <f t="shared" si="46"/>
        <v>25.978473482838123</v>
      </c>
      <c r="V207">
        <f t="shared" si="53"/>
        <v>29.299881854851375</v>
      </c>
      <c r="W207">
        <f t="shared" si="56"/>
        <v>0</v>
      </c>
    </row>
    <row r="208" spans="5:23">
      <c r="E208">
        <f t="shared" si="47"/>
        <v>0.18700000000000014</v>
      </c>
      <c r="F208">
        <f t="shared" si="54"/>
        <v>46.138725145154794</v>
      </c>
      <c r="G208">
        <f t="shared" si="48"/>
        <v>0.80527266645564977</v>
      </c>
      <c r="H208">
        <f t="shared" si="49"/>
        <v>-13.661858398852253</v>
      </c>
      <c r="I208">
        <f t="shared" si="38"/>
        <v>371.74257393690419</v>
      </c>
      <c r="J208">
        <f t="shared" si="50"/>
        <v>25.157956765992292</v>
      </c>
      <c r="K208">
        <f t="shared" si="39"/>
        <v>0</v>
      </c>
      <c r="L208">
        <f t="shared" si="40"/>
        <v>-2.6547809586427351</v>
      </c>
      <c r="M208">
        <f t="shared" si="41"/>
        <v>27.812737724635028</v>
      </c>
      <c r="N208">
        <f t="shared" si="42"/>
        <v>0.33154558925873545</v>
      </c>
      <c r="O208">
        <f t="shared" si="43"/>
        <v>0.42931677541648244</v>
      </c>
      <c r="P208">
        <f t="shared" si="44"/>
        <v>0.16752769165680884</v>
      </c>
      <c r="Q208">
        <f t="shared" si="45"/>
        <v>1.7148790158403917</v>
      </c>
      <c r="R208">
        <f t="shared" si="55"/>
        <v>98.255329983202685</v>
      </c>
      <c r="S208">
        <f t="shared" si="51"/>
        <v>52.116604838047891</v>
      </c>
      <c r="T208">
        <f t="shared" si="52"/>
        <v>115.61323185317138</v>
      </c>
      <c r="U208">
        <f t="shared" si="46"/>
        <v>25.990888550420102</v>
      </c>
      <c r="V208">
        <f t="shared" si="53"/>
        <v>29.313884217754349</v>
      </c>
      <c r="W208">
        <f t="shared" si="56"/>
        <v>0</v>
      </c>
    </row>
    <row r="209" spans="5:23">
      <c r="E209">
        <f t="shared" si="47"/>
        <v>0.18800000000000014</v>
      </c>
      <c r="F209">
        <f t="shared" si="54"/>
        <v>45.355958318595206</v>
      </c>
      <c r="G209">
        <f t="shared" si="48"/>
        <v>0.79161080805679751</v>
      </c>
      <c r="H209">
        <f t="shared" si="49"/>
        <v>-13.290115824915349</v>
      </c>
      <c r="I209">
        <f t="shared" si="38"/>
        <v>370.81410980427285</v>
      </c>
      <c r="J209">
        <f t="shared" si="50"/>
        <v>25.095122261296904</v>
      </c>
      <c r="K209">
        <f t="shared" si="39"/>
        <v>0</v>
      </c>
      <c r="L209">
        <f t="shared" si="40"/>
        <v>-2.6922723747364534</v>
      </c>
      <c r="M209">
        <f t="shared" si="41"/>
        <v>27.787394636033358</v>
      </c>
      <c r="N209">
        <f t="shared" si="42"/>
        <v>0.33452820884061718</v>
      </c>
      <c r="O209">
        <f t="shared" si="43"/>
        <v>0.42641096634475306</v>
      </c>
      <c r="P209">
        <f t="shared" si="44"/>
        <v>0.1642432903187484</v>
      </c>
      <c r="Q209">
        <f t="shared" si="45"/>
        <v>1.6994471239585245</v>
      </c>
      <c r="R209">
        <f t="shared" si="55"/>
        <v>97.371147708469493</v>
      </c>
      <c r="S209">
        <f t="shared" si="51"/>
        <v>52.015189389874287</v>
      </c>
      <c r="T209">
        <f t="shared" si="52"/>
        <v>115.66735232551935</v>
      </c>
      <c r="U209">
        <f t="shared" si="46"/>
        <v>26.003055316650443</v>
      </c>
      <c r="V209">
        <f t="shared" si="53"/>
        <v>29.327606533399262</v>
      </c>
      <c r="W209">
        <f t="shared" si="56"/>
        <v>0</v>
      </c>
    </row>
    <row r="210" spans="5:23">
      <c r="E210">
        <f t="shared" si="47"/>
        <v>0.18900000000000014</v>
      </c>
      <c r="F210">
        <f t="shared" si="54"/>
        <v>44.59449077258752</v>
      </c>
      <c r="G210">
        <f t="shared" si="48"/>
        <v>0.77832069223188216</v>
      </c>
      <c r="H210">
        <f t="shared" si="49"/>
        <v>-12.919301715111075</v>
      </c>
      <c r="I210">
        <f t="shared" si="38"/>
        <v>369.80951487081575</v>
      </c>
      <c r="J210">
        <f t="shared" si="50"/>
        <v>25.027135547707466</v>
      </c>
      <c r="K210">
        <f t="shared" si="39"/>
        <v>0</v>
      </c>
      <c r="L210">
        <f t="shared" si="40"/>
        <v>-2.7282615287828396</v>
      </c>
      <c r="M210">
        <f t="shared" si="41"/>
        <v>27.755397076490308</v>
      </c>
      <c r="N210">
        <f t="shared" si="42"/>
        <v>0.33739131636703823</v>
      </c>
      <c r="O210">
        <f t="shared" si="43"/>
        <v>0.42354538165574074</v>
      </c>
      <c r="P210">
        <f t="shared" si="44"/>
        <v>0.16105303072247418</v>
      </c>
      <c r="Q210">
        <f t="shared" si="45"/>
        <v>1.6840987638843612</v>
      </c>
      <c r="R210">
        <f t="shared" si="55"/>
        <v>96.491751453772849</v>
      </c>
      <c r="S210">
        <f t="shared" si="51"/>
        <v>51.89726068118533</v>
      </c>
      <c r="T210">
        <f t="shared" si="52"/>
        <v>115.72039038842033</v>
      </c>
      <c r="U210">
        <f t="shared" si="46"/>
        <v>26.014978747556174</v>
      </c>
      <c r="V210">
        <f t="shared" si="53"/>
        <v>29.341054402731277</v>
      </c>
      <c r="W210">
        <f t="shared" si="56"/>
        <v>0</v>
      </c>
    </row>
    <row r="211" spans="5:23">
      <c r="E211">
        <f t="shared" si="47"/>
        <v>0.19000000000000014</v>
      </c>
      <c r="F211">
        <f t="shared" si="54"/>
        <v>43.854269310055535</v>
      </c>
      <c r="G211">
        <f t="shared" si="48"/>
        <v>0.76540139051677114</v>
      </c>
      <c r="H211">
        <f t="shared" si="49"/>
        <v>-12.549492200240259</v>
      </c>
      <c r="I211">
        <f t="shared" si="38"/>
        <v>368.73037457570393</v>
      </c>
      <c r="J211">
        <f t="shared" si="50"/>
        <v>24.954103921005839</v>
      </c>
      <c r="K211">
        <f t="shared" si="39"/>
        <v>0</v>
      </c>
      <c r="L211">
        <f t="shared" si="40"/>
        <v>-2.7627846897715584</v>
      </c>
      <c r="M211">
        <f t="shared" si="41"/>
        <v>27.716888610777396</v>
      </c>
      <c r="N211">
        <f t="shared" si="42"/>
        <v>0.34013779720777293</v>
      </c>
      <c r="O211">
        <f t="shared" si="43"/>
        <v>0.42072351683547282</v>
      </c>
      <c r="P211">
        <f t="shared" si="44"/>
        <v>0.15795712522852645</v>
      </c>
      <c r="Q211">
        <f t="shared" si="45"/>
        <v>1.6688419417620068</v>
      </c>
      <c r="R211">
        <f t="shared" si="55"/>
        <v>95.61759993738012</v>
      </c>
      <c r="S211">
        <f t="shared" si="51"/>
        <v>51.763330627324585</v>
      </c>
      <c r="T211">
        <f t="shared" si="52"/>
        <v>115.77236769006328</v>
      </c>
      <c r="U211">
        <f t="shared" si="46"/>
        <v>26.026663709843788</v>
      </c>
      <c r="V211">
        <f t="shared" si="53"/>
        <v>29.354233314676652</v>
      </c>
      <c r="W211">
        <f t="shared" si="56"/>
        <v>0</v>
      </c>
    </row>
    <row r="212" spans="5:23">
      <c r="E212">
        <f t="shared" si="47"/>
        <v>0.19100000000000014</v>
      </c>
      <c r="F212">
        <f t="shared" si="54"/>
        <v>43.135236371949425</v>
      </c>
      <c r="G212">
        <f t="shared" si="48"/>
        <v>0.75285189831653088</v>
      </c>
      <c r="H212">
        <f t="shared" si="49"/>
        <v>-12.180761825664556</v>
      </c>
      <c r="I212">
        <f t="shared" si="38"/>
        <v>367.57854188370078</v>
      </c>
      <c r="J212">
        <f t="shared" si="50"/>
        <v>24.87615278196845</v>
      </c>
      <c r="K212">
        <f t="shared" si="39"/>
        <v>0</v>
      </c>
      <c r="L212">
        <f t="shared" si="40"/>
        <v>-2.7958781770107626</v>
      </c>
      <c r="M212">
        <f t="shared" si="41"/>
        <v>27.672030958979214</v>
      </c>
      <c r="N212">
        <f t="shared" si="42"/>
        <v>0.34277054073566915</v>
      </c>
      <c r="O212">
        <f t="shared" si="43"/>
        <v>0.4179486751364353</v>
      </c>
      <c r="P212">
        <f t="shared" si="44"/>
        <v>0.15495569194985523</v>
      </c>
      <c r="Q212">
        <f t="shared" si="45"/>
        <v>1.6536855834770012</v>
      </c>
      <c r="R212">
        <f t="shared" si="55"/>
        <v>94.749204574861167</v>
      </c>
      <c r="S212">
        <f t="shared" si="51"/>
        <v>51.613968202911742</v>
      </c>
      <c r="T212">
        <f t="shared" si="52"/>
        <v>115.82330544567338</v>
      </c>
      <c r="U212">
        <f t="shared" si="46"/>
        <v>26.038114972885655</v>
      </c>
      <c r="V212">
        <f t="shared" si="53"/>
        <v>29.367148648383118</v>
      </c>
      <c r="W212">
        <f t="shared" si="56"/>
        <v>0</v>
      </c>
    </row>
    <row r="213" spans="5:23">
      <c r="E213">
        <f t="shared" si="47"/>
        <v>0.19200000000000014</v>
      </c>
      <c r="F213">
        <f t="shared" si="54"/>
        <v>42.437330128084781</v>
      </c>
      <c r="G213">
        <f t="shared" si="48"/>
        <v>0.74067113649086636</v>
      </c>
      <c r="H213">
        <f t="shared" si="49"/>
        <v>-11.813183283780855</v>
      </c>
      <c r="I213">
        <f t="shared" ref="I213:I276" si="57">J213/$B$32</f>
        <v>366.35616364954319</v>
      </c>
      <c r="J213">
        <f t="shared" si="50"/>
        <v>24.793427420595538</v>
      </c>
      <c r="K213">
        <f t="shared" ref="K213:K276" si="58">IF(G213&gt;$B$27,-(MIN(($K$13*(G213-$B$27)),$K$14)),0)</f>
        <v>0</v>
      </c>
      <c r="L213">
        <f t="shared" ref="L213:L276" si="59">-$B$54*$B$30*$B$31*COS(G213)</f>
        <v>-2.8275782562671532</v>
      </c>
      <c r="M213">
        <f t="shared" ref="M213:M276" si="60">$B$35*T213*SIN(Q213-G213)</f>
        <v>27.621005676862691</v>
      </c>
      <c r="N213">
        <f t="shared" ref="N213:N276" si="61">$B$39+$B$35*COS(G213)</f>
        <v>0.34529243206409926</v>
      </c>
      <c r="O213">
        <f t="shared" ref="O213:O276" si="62">$B$41+$B$35*SIN(G213)</f>
        <v>0.41522397206914713</v>
      </c>
      <c r="P213">
        <f t="shared" ref="P213:P276" si="63">SQRT((N213-$B$45)^2+(O213-$B$47)^2)</f>
        <v>0.15204875561341857</v>
      </c>
      <c r="Q213">
        <f t="shared" ref="Q213:Q276" si="64">ATAN2((N213-$B$45),(O213-$B$47))</f>
        <v>1.6386395607432991</v>
      </c>
      <c r="R213">
        <f t="shared" si="55"/>
        <v>93.887130973762126</v>
      </c>
      <c r="S213">
        <f t="shared" si="51"/>
        <v>51.449800845677345</v>
      </c>
      <c r="T213">
        <f t="shared" si="52"/>
        <v>115.87322444617129</v>
      </c>
      <c r="U213">
        <f t="shared" ref="U213:U276" si="65">$B$50*V213*$B$49</f>
        <v>26.049337210666682</v>
      </c>
      <c r="V213">
        <f t="shared" si="53"/>
        <v>29.379805675415458</v>
      </c>
      <c r="W213">
        <f t="shared" si="56"/>
        <v>0</v>
      </c>
    </row>
    <row r="214" spans="5:23">
      <c r="E214">
        <f t="shared" ref="E214:E277" si="66">E213+$B$21</f>
        <v>0.19300000000000014</v>
      </c>
      <c r="F214">
        <f t="shared" si="54"/>
        <v>41.760484583309648</v>
      </c>
      <c r="G214">
        <f t="shared" ref="G214:G277" si="67">G213+$B$21*H213</f>
        <v>0.72885795320708546</v>
      </c>
      <c r="H214">
        <f t="shared" ref="H214:H277" si="68">H213+$B$21*I213</f>
        <v>-11.446827120131312</v>
      </c>
      <c r="I214">
        <f t="shared" si="57"/>
        <v>365.06570617565342</v>
      </c>
      <c r="J214">
        <f t="shared" ref="J214:J277" si="69">K214+L214+M214</f>
        <v>24.706094745748398</v>
      </c>
      <c r="K214">
        <f t="shared" si="58"/>
        <v>0</v>
      </c>
      <c r="L214">
        <f t="shared" si="59"/>
        <v>-2.8579210414575309</v>
      </c>
      <c r="M214">
        <f t="shared" si="60"/>
        <v>27.564015787205928</v>
      </c>
      <c r="N214">
        <f t="shared" si="61"/>
        <v>0.34770634422605717</v>
      </c>
      <c r="O214">
        <f t="shared" si="62"/>
        <v>0.41255234012497999</v>
      </c>
      <c r="P214">
        <f t="shared" si="63"/>
        <v>0.14923624863351387</v>
      </c>
      <c r="Q214">
        <f t="shared" si="64"/>
        <v>1.6237147110604258</v>
      </c>
      <c r="R214">
        <f t="shared" si="55"/>
        <v>93.032000077066314</v>
      </c>
      <c r="S214">
        <f t="shared" ref="S214:S277" si="70">R214-F214</f>
        <v>51.271515493756667</v>
      </c>
      <c r="T214">
        <f t="shared" ref="T214:T277" si="71" xml:space="preserve"> 4.4482216*U214</f>
        <v>115.92214506665924</v>
      </c>
      <c r="U214">
        <f t="shared" si="65"/>
        <v>26.060335003692092</v>
      </c>
      <c r="V214">
        <f t="shared" ref="V214:V277" si="72">$B$52*($B$51)+(1-$B$52)*V213</f>
        <v>29.392209561907151</v>
      </c>
      <c r="W214">
        <f t="shared" si="56"/>
        <v>0</v>
      </c>
    </row>
    <row r="215" spans="5:23">
      <c r="E215">
        <f t="shared" si="66"/>
        <v>0.19400000000000014</v>
      </c>
      <c r="F215">
        <f t="shared" ref="F215:F278" si="73">G215*180/PI()</f>
        <v>41.104629700510223</v>
      </c>
      <c r="G215">
        <f t="shared" si="67"/>
        <v>0.71741112608695412</v>
      </c>
      <c r="H215">
        <f t="shared" si="68"/>
        <v>-11.081761413955659</v>
      </c>
      <c r="I215">
        <f t="shared" si="57"/>
        <v>363.70997945556229</v>
      </c>
      <c r="J215">
        <f t="shared" si="69"/>
        <v>24.614344925841191</v>
      </c>
      <c r="K215">
        <f t="shared" si="58"/>
        <v>0</v>
      </c>
      <c r="L215">
        <f t="shared" si="59"/>
        <v>-2.8869424017874366</v>
      </c>
      <c r="M215">
        <f t="shared" si="60"/>
        <v>27.501287327628628</v>
      </c>
      <c r="N215">
        <f t="shared" si="61"/>
        <v>0.35001513078659802</v>
      </c>
      <c r="O215">
        <f t="shared" si="62"/>
        <v>0.40993653371042504</v>
      </c>
      <c r="P215">
        <f t="shared" si="63"/>
        <v>0.14651801243386334</v>
      </c>
      <c r="Q215">
        <f t="shared" si="64"/>
        <v>1.6089228506766877</v>
      </c>
      <c r="R215">
        <f t="shared" ref="R215:R278" si="74">Q215*180/PI()</f>
        <v>92.184488905931374</v>
      </c>
      <c r="S215">
        <f t="shared" si="70"/>
        <v>51.079859205421151</v>
      </c>
      <c r="T215">
        <f t="shared" si="71"/>
        <v>115.97008727473744</v>
      </c>
      <c r="U215">
        <f t="shared" si="65"/>
        <v>26.071112840856991</v>
      </c>
      <c r="V215">
        <f t="shared" si="72"/>
        <v>29.404365370669009</v>
      </c>
      <c r="W215">
        <f t="shared" ref="W215:W278" si="75">IF(F215&lt;$B$26,IF(W214&gt;0,E215,0),0)</f>
        <v>0</v>
      </c>
    </row>
    <row r="216" spans="5:23">
      <c r="E216">
        <f t="shared" si="66"/>
        <v>0.19500000000000015</v>
      </c>
      <c r="F216">
        <f t="shared" si="73"/>
        <v>40.469691541919637</v>
      </c>
      <c r="G216">
        <f t="shared" si="67"/>
        <v>0.70632936467299845</v>
      </c>
      <c r="H216">
        <f t="shared" si="68"/>
        <v>-10.718051434500097</v>
      </c>
      <c r="I216">
        <f t="shared" si="57"/>
        <v>362.29215955605667</v>
      </c>
      <c r="J216">
        <f t="shared" si="69"/>
        <v>24.518392903569509</v>
      </c>
      <c r="K216">
        <f t="shared" si="58"/>
        <v>0</v>
      </c>
      <c r="L216">
        <f t="shared" si="59"/>
        <v>-2.9146778742200472</v>
      </c>
      <c r="M216">
        <f t="shared" si="60"/>
        <v>27.433070777789556</v>
      </c>
      <c r="N216">
        <f t="shared" si="61"/>
        <v>0.35222161887932452</v>
      </c>
      <c r="O216">
        <f t="shared" si="62"/>
        <v>0.4073791342742521</v>
      </c>
      <c r="P216">
        <f t="shared" si="63"/>
        <v>0.14389379905607846</v>
      </c>
      <c r="Q216">
        <f t="shared" si="64"/>
        <v>1.5942767797230899</v>
      </c>
      <c r="R216">
        <f t="shared" si="74"/>
        <v>91.345330853841077</v>
      </c>
      <c r="S216">
        <f t="shared" si="70"/>
        <v>50.875639311921439</v>
      </c>
      <c r="T216">
        <f t="shared" si="71"/>
        <v>116.01707063865405</v>
      </c>
      <c r="U216">
        <f t="shared" si="65"/>
        <v>26.08167512127859</v>
      </c>
      <c r="V216">
        <f t="shared" si="72"/>
        <v>29.416278063255628</v>
      </c>
      <c r="W216">
        <f t="shared" si="75"/>
        <v>0</v>
      </c>
    </row>
    <row r="217" spans="5:23">
      <c r="E217">
        <f t="shared" si="66"/>
        <v>0.19600000000000015</v>
      </c>
      <c r="F217">
        <f t="shared" si="73"/>
        <v>39.855592430118641</v>
      </c>
      <c r="G217">
        <f t="shared" si="67"/>
        <v>0.69561131323849834</v>
      </c>
      <c r="H217">
        <f t="shared" si="68"/>
        <v>-10.35575927494404</v>
      </c>
      <c r="I217">
        <f t="shared" si="57"/>
        <v>360.81580856110099</v>
      </c>
      <c r="J217">
        <f t="shared" si="69"/>
        <v>24.418479745630197</v>
      </c>
      <c r="K217">
        <f t="shared" si="58"/>
        <v>0</v>
      </c>
      <c r="L217">
        <f t="shared" si="59"/>
        <v>-2.9411625811475663</v>
      </c>
      <c r="M217">
        <f t="shared" si="60"/>
        <v>27.359642326777763</v>
      </c>
      <c r="N217">
        <f t="shared" si="61"/>
        <v>0.35432860265675648</v>
      </c>
      <c r="O217">
        <f t="shared" si="62"/>
        <v>0.40488255561008307</v>
      </c>
      <c r="P217">
        <f t="shared" si="63"/>
        <v>0.1413632730919249</v>
      </c>
      <c r="Q217">
        <f t="shared" si="64"/>
        <v>1.579790278734464</v>
      </c>
      <c r="R217">
        <f t="shared" si="74"/>
        <v>90.515315487280716</v>
      </c>
      <c r="S217">
        <f t="shared" si="70"/>
        <v>50.659723057162076</v>
      </c>
      <c r="T217">
        <f t="shared" si="71"/>
        <v>116.06311433529235</v>
      </c>
      <c r="U217">
        <f t="shared" si="65"/>
        <v>26.092026156091762</v>
      </c>
      <c r="V217">
        <f t="shared" si="72"/>
        <v>29.427952501990518</v>
      </c>
      <c r="W217">
        <f t="shared" si="75"/>
        <v>0</v>
      </c>
    </row>
    <row r="218" spans="5:23">
      <c r="E218">
        <f t="shared" si="66"/>
        <v>0.19700000000000015</v>
      </c>
      <c r="F218">
        <f t="shared" si="73"/>
        <v>39.262251130010895</v>
      </c>
      <c r="G218">
        <f t="shared" si="67"/>
        <v>0.68525555396355431</v>
      </c>
      <c r="H218">
        <f t="shared" si="68"/>
        <v>-9.9949434663829386</v>
      </c>
      <c r="I218">
        <f t="shared" si="57"/>
        <v>359.28489148247837</v>
      </c>
      <c r="J218">
        <f t="shared" si="69"/>
        <v>24.314873787161623</v>
      </c>
      <c r="K218">
        <f t="shared" si="58"/>
        <v>0</v>
      </c>
      <c r="L218">
        <f t="shared" si="59"/>
        <v>-2.9664311531277585</v>
      </c>
      <c r="M218">
        <f t="shared" si="60"/>
        <v>27.281304940289381</v>
      </c>
      <c r="N218">
        <f t="shared" si="61"/>
        <v>0.35633883714365644</v>
      </c>
      <c r="O218">
        <f t="shared" si="62"/>
        <v>0.4024490493177928</v>
      </c>
      <c r="P218">
        <f t="shared" si="63"/>
        <v>0.13892601397570351</v>
      </c>
      <c r="Q218">
        <f t="shared" si="64"/>
        <v>1.5654780958505916</v>
      </c>
      <c r="R218">
        <f t="shared" si="74"/>
        <v>89.695287812415458</v>
      </c>
      <c r="S218">
        <f t="shared" si="70"/>
        <v>50.433036682404563</v>
      </c>
      <c r="T218">
        <f t="shared" si="71"/>
        <v>116.10823715799786</v>
      </c>
      <c r="U218">
        <f t="shared" si="65"/>
        <v>26.102170170208666</v>
      </c>
      <c r="V218">
        <f t="shared" si="72"/>
        <v>29.439393451950707</v>
      </c>
      <c r="W218">
        <f t="shared" si="75"/>
        <v>0</v>
      </c>
    </row>
    <row r="219" spans="5:23">
      <c r="E219">
        <f t="shared" si="66"/>
        <v>0.19800000000000015</v>
      </c>
      <c r="F219">
        <f t="shared" si="73"/>
        <v>38.689583052915296</v>
      </c>
      <c r="G219">
        <f t="shared" si="67"/>
        <v>0.67526061049717134</v>
      </c>
      <c r="H219">
        <f t="shared" si="68"/>
        <v>-9.6356585749004608</v>
      </c>
      <c r="I219">
        <f t="shared" si="57"/>
        <v>357.70378953813321</v>
      </c>
      <c r="J219">
        <f t="shared" si="69"/>
        <v>24.207871530365463</v>
      </c>
      <c r="K219">
        <f t="shared" si="58"/>
        <v>0</v>
      </c>
      <c r="L219">
        <f t="shared" si="59"/>
        <v>-2.9905176565399985</v>
      </c>
      <c r="M219">
        <f t="shared" si="60"/>
        <v>27.198389186905462</v>
      </c>
      <c r="N219">
        <f t="shared" si="61"/>
        <v>0.35825503248172602</v>
      </c>
      <c r="O219">
        <f t="shared" si="62"/>
        <v>0.40008071040784243</v>
      </c>
      <c r="P219">
        <f t="shared" si="63"/>
        <v>0.13658151867097373</v>
      </c>
      <c r="Q219">
        <f t="shared" si="64"/>
        <v>1.5513559240912282</v>
      </c>
      <c r="R219">
        <f t="shared" si="74"/>
        <v>88.886146973045101</v>
      </c>
      <c r="S219">
        <f t="shared" si="70"/>
        <v>50.196563920129805</v>
      </c>
      <c r="T219">
        <f t="shared" si="71"/>
        <v>116.15245752424929</v>
      </c>
      <c r="U219">
        <f t="shared" si="65"/>
        <v>26.112111304043236</v>
      </c>
      <c r="V219">
        <f t="shared" si="72"/>
        <v>29.450605582911695</v>
      </c>
      <c r="W219">
        <f t="shared" si="75"/>
        <v>0</v>
      </c>
    </row>
    <row r="220" spans="5:23">
      <c r="E220">
        <f t="shared" si="66"/>
        <v>0.19900000000000015</v>
      </c>
      <c r="F220">
        <f t="shared" si="73"/>
        <v>38.137500483744454</v>
      </c>
      <c r="G220">
        <f t="shared" si="67"/>
        <v>0.66562495192227089</v>
      </c>
      <c r="H220">
        <f t="shared" si="68"/>
        <v>-9.2779547853623274</v>
      </c>
      <c r="I220">
        <f t="shared" si="57"/>
        <v>356.07730921137875</v>
      </c>
      <c r="J220">
        <f t="shared" si="69"/>
        <v>24.097798257595336</v>
      </c>
      <c r="K220">
        <f t="shared" si="58"/>
        <v>0</v>
      </c>
      <c r="L220">
        <f t="shared" si="59"/>
        <v>-3.0134555260080935</v>
      </c>
      <c r="M220">
        <f t="shared" si="60"/>
        <v>27.111253783603431</v>
      </c>
      <c r="N220">
        <f t="shared" si="61"/>
        <v>0.36007984855352143</v>
      </c>
      <c r="O220">
        <f t="shared" si="62"/>
        <v>0.3977794830331306</v>
      </c>
      <c r="P220">
        <f t="shared" si="63"/>
        <v>0.13432920478271149</v>
      </c>
      <c r="Q220">
        <f t="shared" si="64"/>
        <v>1.5374403682244779</v>
      </c>
      <c r="R220">
        <f t="shared" si="74"/>
        <v>88.088844352301777</v>
      </c>
      <c r="S220">
        <f t="shared" si="70"/>
        <v>49.951343868557323</v>
      </c>
      <c r="T220">
        <f t="shared" si="71"/>
        <v>116.19579348317568</v>
      </c>
      <c r="U220">
        <f t="shared" si="65"/>
        <v>26.121853615201111</v>
      </c>
      <c r="V220">
        <f t="shared" si="72"/>
        <v>29.461593471253462</v>
      </c>
      <c r="W220">
        <f t="shared" si="75"/>
        <v>0</v>
      </c>
    </row>
    <row r="221" spans="5:23">
      <c r="E221">
        <f t="shared" si="66"/>
        <v>0.20000000000000015</v>
      </c>
      <c r="F221">
        <f t="shared" si="73"/>
        <v>37.605912832029986</v>
      </c>
      <c r="G221">
        <f t="shared" si="67"/>
        <v>0.65634699713690858</v>
      </c>
      <c r="H221">
        <f t="shared" si="68"/>
        <v>-8.9218774761509483</v>
      </c>
      <c r="I221">
        <f t="shared" si="57"/>
        <v>354.4106865340143</v>
      </c>
      <c r="J221">
        <f t="shared" si="69"/>
        <v>23.985008321219976</v>
      </c>
      <c r="K221">
        <f t="shared" si="58"/>
        <v>0</v>
      </c>
      <c r="L221">
        <f t="shared" si="59"/>
        <v>-3.0352775014310924</v>
      </c>
      <c r="M221">
        <f t="shared" si="60"/>
        <v>27.020285822651068</v>
      </c>
      <c r="N221">
        <f t="shared" si="61"/>
        <v>0.36181588997295672</v>
      </c>
      <c r="O221">
        <f t="shared" si="62"/>
        <v>0.39554716633321124</v>
      </c>
      <c r="P221">
        <f t="shared" si="63"/>
        <v>0.13216841412179384</v>
      </c>
      <c r="Q221">
        <f t="shared" si="64"/>
        <v>1.5237489008963525</v>
      </c>
      <c r="R221">
        <f t="shared" si="74"/>
        <v>87.304381059058954</v>
      </c>
      <c r="S221">
        <f t="shared" si="70"/>
        <v>49.698468227028968</v>
      </c>
      <c r="T221">
        <f t="shared" si="71"/>
        <v>116.23826272292354</v>
      </c>
      <c r="U221">
        <f t="shared" si="65"/>
        <v>26.131401080135831</v>
      </c>
      <c r="V221">
        <f t="shared" si="72"/>
        <v>29.472361601828393</v>
      </c>
      <c r="W221">
        <f t="shared" si="75"/>
        <v>0</v>
      </c>
    </row>
    <row r="222" spans="5:23">
      <c r="E222">
        <f t="shared" si="66"/>
        <v>0.20100000000000015</v>
      </c>
      <c r="F222">
        <f t="shared" si="73"/>
        <v>37.094726907313714</v>
      </c>
      <c r="G222">
        <f t="shared" si="67"/>
        <v>0.64742511966075766</v>
      </c>
      <c r="H222">
        <f t="shared" si="68"/>
        <v>-8.5674667896169332</v>
      </c>
      <c r="I222">
        <f t="shared" si="57"/>
        <v>352.70958608494379</v>
      </c>
      <c r="J222">
        <f t="shared" si="69"/>
        <v>23.869885075853976</v>
      </c>
      <c r="K222">
        <f t="shared" si="58"/>
        <v>0</v>
      </c>
      <c r="L222">
        <f t="shared" si="59"/>
        <v>-3.0560155694582418</v>
      </c>
      <c r="M222">
        <f t="shared" si="60"/>
        <v>26.925900645312218</v>
      </c>
      <c r="N222">
        <f t="shared" si="61"/>
        <v>0.36346570142935924</v>
      </c>
      <c r="O222">
        <f t="shared" si="62"/>
        <v>0.3933854203757724</v>
      </c>
      <c r="P222">
        <f t="shared" si="63"/>
        <v>0.13009841674343367</v>
      </c>
      <c r="Q222">
        <f t="shared" si="64"/>
        <v>1.5102998078579997</v>
      </c>
      <c r="R222">
        <f t="shared" si="74"/>
        <v>86.533804789682549</v>
      </c>
      <c r="S222">
        <f t="shared" si="70"/>
        <v>49.439077882368835</v>
      </c>
      <c r="T222">
        <f t="shared" si="71"/>
        <v>116.27988257787642</v>
      </c>
      <c r="U222">
        <f t="shared" si="65"/>
        <v>26.140757595771852</v>
      </c>
      <c r="V222">
        <f t="shared" si="72"/>
        <v>29.482914369791825</v>
      </c>
      <c r="W222">
        <f t="shared" si="75"/>
        <v>0</v>
      </c>
    </row>
    <row r="223" spans="5:23">
      <c r="E223">
        <f t="shared" si="66"/>
        <v>0.20200000000000015</v>
      </c>
      <c r="F223">
        <f t="shared" si="73"/>
        <v>36.603847219150161</v>
      </c>
      <c r="G223">
        <f t="shared" si="67"/>
        <v>0.63885765287114071</v>
      </c>
      <c r="H223">
        <f t="shared" si="68"/>
        <v>-8.21475720353199</v>
      </c>
      <c r="I223">
        <f t="shared" si="57"/>
        <v>350.98009426332681</v>
      </c>
      <c r="J223">
        <f t="shared" si="69"/>
        <v>23.75284042311328</v>
      </c>
      <c r="K223">
        <f t="shared" si="58"/>
        <v>0</v>
      </c>
      <c r="L223">
        <f t="shared" si="59"/>
        <v>-3.0757009092400409</v>
      </c>
      <c r="M223">
        <f t="shared" si="60"/>
        <v>26.828541332353321</v>
      </c>
      <c r="N223">
        <f t="shared" si="61"/>
        <v>0.36503176337170945</v>
      </c>
      <c r="O223">
        <f t="shared" si="62"/>
        <v>0.39129577218010447</v>
      </c>
      <c r="P223">
        <f t="shared" si="63"/>
        <v>0.12811841547490382</v>
      </c>
      <c r="Q223">
        <f t="shared" si="64"/>
        <v>1.4971121223121706</v>
      </c>
      <c r="R223">
        <f t="shared" si="74"/>
        <v>85.778206066360866</v>
      </c>
      <c r="S223">
        <f t="shared" si="70"/>
        <v>49.174358847210705</v>
      </c>
      <c r="T223">
        <f t="shared" si="71"/>
        <v>116.32067003573027</v>
      </c>
      <c r="U223">
        <f t="shared" si="65"/>
        <v>26.149926981095156</v>
      </c>
      <c r="V223">
        <f t="shared" si="72"/>
        <v>29.493256082395988</v>
      </c>
      <c r="W223">
        <f t="shared" si="75"/>
        <v>0</v>
      </c>
    </row>
    <row r="224" spans="5:23">
      <c r="E224">
        <f t="shared" si="66"/>
        <v>0.20300000000000015</v>
      </c>
      <c r="F224">
        <f t="shared" si="73"/>
        <v>36.133176301663084</v>
      </c>
      <c r="G224">
        <f t="shared" si="67"/>
        <v>0.63064289566760867</v>
      </c>
      <c r="H224">
        <f t="shared" si="68"/>
        <v>-7.8637771092686632</v>
      </c>
      <c r="I224">
        <f t="shared" si="57"/>
        <v>349.22870648106272</v>
      </c>
      <c r="J224">
        <f t="shared" si="69"/>
        <v>23.634313944856945</v>
      </c>
      <c r="K224">
        <f t="shared" si="58"/>
        <v>0</v>
      </c>
      <c r="L224">
        <f t="shared" si="59"/>
        <v>-3.0943638422839386</v>
      </c>
      <c r="M224">
        <f t="shared" si="60"/>
        <v>26.728677787140885</v>
      </c>
      <c r="N224">
        <f t="shared" si="61"/>
        <v>0.36651648801942432</v>
      </c>
      <c r="O224">
        <f t="shared" si="62"/>
        <v>0.38927962180691766</v>
      </c>
      <c r="P224">
        <f t="shared" si="63"/>
        <v>0.12622755094066876</v>
      </c>
      <c r="Q224">
        <f t="shared" si="64"/>
        <v>1.4842055485973131</v>
      </c>
      <c r="R224">
        <f t="shared" si="74"/>
        <v>85.038713864525036</v>
      </c>
      <c r="S224">
        <f t="shared" si="70"/>
        <v>48.905537562861952</v>
      </c>
      <c r="T224">
        <f t="shared" si="71"/>
        <v>116.36064174442703</v>
      </c>
      <c r="U224">
        <f t="shared" si="65"/>
        <v>26.158912978711992</v>
      </c>
      <c r="V224">
        <f t="shared" si="72"/>
        <v>29.503390960748067</v>
      </c>
      <c r="W224">
        <f t="shared" si="75"/>
        <v>0</v>
      </c>
    </row>
    <row r="225" spans="5:23">
      <c r="E225">
        <f t="shared" si="66"/>
        <v>0.20400000000000015</v>
      </c>
      <c r="F225">
        <f t="shared" si="73"/>
        <v>35.682615062270401</v>
      </c>
      <c r="G225">
        <f t="shared" si="67"/>
        <v>0.62277911855834001</v>
      </c>
      <c r="H225">
        <f t="shared" si="68"/>
        <v>-7.5145484027876002</v>
      </c>
      <c r="I225">
        <f t="shared" si="57"/>
        <v>347.46230802200688</v>
      </c>
      <c r="J225">
        <f t="shared" si="69"/>
        <v>23.514771607820279</v>
      </c>
      <c r="K225">
        <f t="shared" si="58"/>
        <v>0</v>
      </c>
      <c r="L225">
        <f t="shared" si="59"/>
        <v>-3.1120337862404894</v>
      </c>
      <c r="M225">
        <f t="shared" si="60"/>
        <v>26.626805394060767</v>
      </c>
      <c r="N225">
        <f t="shared" si="61"/>
        <v>0.36792221568582717</v>
      </c>
      <c r="O225">
        <f t="shared" si="62"/>
        <v>0.38733824849831811</v>
      </c>
      <c r="P225">
        <f t="shared" si="63"/>
        <v>0.12442490708501378</v>
      </c>
      <c r="Q225">
        <f t="shared" si="64"/>
        <v>1.4716003756304636</v>
      </c>
      <c r="R225">
        <f t="shared" si="74"/>
        <v>84.316490653492167</v>
      </c>
      <c r="S225">
        <f t="shared" si="70"/>
        <v>48.633875591221766</v>
      </c>
      <c r="T225">
        <f t="shared" si="71"/>
        <v>116.39981401894985</v>
      </c>
      <c r="U225">
        <f t="shared" si="65"/>
        <v>26.167719256376493</v>
      </c>
      <c r="V225">
        <f t="shared" si="72"/>
        <v>29.513323141533107</v>
      </c>
      <c r="W225">
        <f t="shared" si="75"/>
        <v>0</v>
      </c>
    </row>
    <row r="226" spans="5:23">
      <c r="E226">
        <f t="shared" si="66"/>
        <v>0.20500000000000015</v>
      </c>
      <c r="F226">
        <f t="shared" si="73"/>
        <v>35.252063153843899</v>
      </c>
      <c r="G226">
        <f t="shared" si="67"/>
        <v>0.61526457015555236</v>
      </c>
      <c r="H226">
        <f t="shared" si="68"/>
        <v>-7.167086094765593</v>
      </c>
      <c r="I226">
        <f t="shared" si="57"/>
        <v>345.68814843241825</v>
      </c>
      <c r="J226">
        <f t="shared" si="69"/>
        <v>23.394704030469249</v>
      </c>
      <c r="K226">
        <f t="shared" si="58"/>
        <v>0</v>
      </c>
      <c r="L226">
        <f t="shared" si="59"/>
        <v>-3.1287392124436439</v>
      </c>
      <c r="M226">
        <f t="shared" si="60"/>
        <v>26.523443242912894</v>
      </c>
      <c r="N226">
        <f t="shared" si="61"/>
        <v>0.369251211400277</v>
      </c>
      <c r="O226">
        <f t="shared" si="62"/>
        <v>0.38547281685104173</v>
      </c>
      <c r="P226">
        <f t="shared" si="63"/>
        <v>0.12270951718359203</v>
      </c>
      <c r="Q226">
        <f t="shared" si="64"/>
        <v>1.4593173807325659</v>
      </c>
      <c r="R226">
        <f t="shared" si="74"/>
        <v>83.612726886061907</v>
      </c>
      <c r="S226">
        <f t="shared" si="70"/>
        <v>48.360663732218008</v>
      </c>
      <c r="T226">
        <f t="shared" si="71"/>
        <v>116.43820284798224</v>
      </c>
      <c r="U226">
        <f t="shared" si="65"/>
        <v>26.176349408487706</v>
      </c>
      <c r="V226">
        <f t="shared" si="72"/>
        <v>29.523056678702446</v>
      </c>
      <c r="W226">
        <f t="shared" si="75"/>
        <v>0</v>
      </c>
    </row>
    <row r="227" spans="5:23">
      <c r="E227">
        <f t="shared" si="66"/>
        <v>0.20600000000000016</v>
      </c>
      <c r="F227">
        <f t="shared" si="73"/>
        <v>34.841419369206932</v>
      </c>
      <c r="G227">
        <f t="shared" si="67"/>
        <v>0.60809748406078679</v>
      </c>
      <c r="H227">
        <f t="shared" si="68"/>
        <v>-6.8213979463331746</v>
      </c>
      <c r="I227">
        <f t="shared" si="57"/>
        <v>343.91380943552559</v>
      </c>
      <c r="J227">
        <f t="shared" si="69"/>
        <v>23.274624311594714</v>
      </c>
      <c r="K227">
        <f t="shared" si="58"/>
        <v>0</v>
      </c>
      <c r="L227">
        <f t="shared" si="59"/>
        <v>-3.144507607027287</v>
      </c>
      <c r="M227">
        <f t="shared" si="60"/>
        <v>26.419131918622</v>
      </c>
      <c r="N227">
        <f t="shared" si="61"/>
        <v>0.37050566181480521</v>
      </c>
      <c r="O227">
        <f t="shared" si="62"/>
        <v>0.38368438300520502</v>
      </c>
      <c r="P227">
        <f t="shared" si="63"/>
        <v>0.12108037032619652</v>
      </c>
      <c r="Q227">
        <f t="shared" si="64"/>
        <v>1.4473777246551811</v>
      </c>
      <c r="R227">
        <f t="shared" si="74"/>
        <v>82.928634983990037</v>
      </c>
      <c r="S227">
        <f t="shared" si="70"/>
        <v>48.087215614783105</v>
      </c>
      <c r="T227">
        <f t="shared" si="71"/>
        <v>116.47582390043397</v>
      </c>
      <c r="U227">
        <f t="shared" si="65"/>
        <v>26.184806957556692</v>
      </c>
      <c r="V227">
        <f t="shared" si="72"/>
        <v>29.532595545128398</v>
      </c>
      <c r="W227">
        <f t="shared" si="75"/>
        <v>0</v>
      </c>
    </row>
    <row r="228" spans="5:23">
      <c r="E228">
        <f t="shared" si="66"/>
        <v>0.20700000000000016</v>
      </c>
      <c r="F228">
        <f t="shared" si="73"/>
        <v>34.450582056502832</v>
      </c>
      <c r="G228">
        <f t="shared" si="67"/>
        <v>0.6012760861144536</v>
      </c>
      <c r="H228">
        <f t="shared" si="68"/>
        <v>-6.4774841368976492</v>
      </c>
      <c r="I228">
        <f t="shared" si="57"/>
        <v>342.14716649887646</v>
      </c>
      <c r="J228">
        <f t="shared" si="69"/>
        <v>23.155065429354046</v>
      </c>
      <c r="K228">
        <f t="shared" si="58"/>
        <v>0</v>
      </c>
      <c r="L228">
        <f t="shared" si="59"/>
        <v>-3.1593654354390175</v>
      </c>
      <c r="M228">
        <f t="shared" si="60"/>
        <v>26.314430864793064</v>
      </c>
      <c r="N228">
        <f t="shared" si="61"/>
        <v>0.37168767238101824</v>
      </c>
      <c r="O228">
        <f t="shared" si="62"/>
        <v>0.38197390082989396</v>
      </c>
      <c r="P228">
        <f t="shared" si="63"/>
        <v>0.11953641834373753</v>
      </c>
      <c r="Q228">
        <f t="shared" si="64"/>
        <v>1.4358028388089856</v>
      </c>
      <c r="R228">
        <f t="shared" si="74"/>
        <v>82.265442876657318</v>
      </c>
      <c r="S228">
        <f t="shared" si="70"/>
        <v>47.814860820154486</v>
      </c>
      <c r="T228">
        <f t="shared" si="71"/>
        <v>116.51269253183666</v>
      </c>
      <c r="U228">
        <f t="shared" si="65"/>
        <v>26.193095355644299</v>
      </c>
      <c r="V228">
        <f t="shared" si="72"/>
        <v>29.541943634225831</v>
      </c>
      <c r="W228">
        <f t="shared" si="75"/>
        <v>0</v>
      </c>
    </row>
    <row r="229" spans="5:23">
      <c r="E229">
        <f t="shared" si="66"/>
        <v>0.20800000000000016</v>
      </c>
      <c r="F229">
        <f t="shared" si="73"/>
        <v>34.079449553595659</v>
      </c>
      <c r="G229">
        <f t="shared" si="67"/>
        <v>0.59479860197755596</v>
      </c>
      <c r="H229">
        <f t="shared" si="68"/>
        <v>-6.1353369703987726</v>
      </c>
      <c r="I229">
        <f t="shared" si="57"/>
        <v>340.39634432183988</v>
      </c>
      <c r="J229">
        <f t="shared" si="69"/>
        <v>23.036577228854572</v>
      </c>
      <c r="K229">
        <f t="shared" si="58"/>
        <v>0</v>
      </c>
      <c r="L229">
        <f t="shared" si="59"/>
        <v>-3.1733381101715055</v>
      </c>
      <c r="M229">
        <f t="shared" si="60"/>
        <v>26.209915339026079</v>
      </c>
      <c r="N229">
        <f t="shared" si="61"/>
        <v>0.37279926478297515</v>
      </c>
      <c r="O229">
        <f t="shared" si="62"/>
        <v>0.38034222808592144</v>
      </c>
      <c r="P229">
        <f t="shared" si="63"/>
        <v>0.11807658314311555</v>
      </c>
      <c r="Q229">
        <f t="shared" si="64"/>
        <v>1.4246143058554472</v>
      </c>
      <c r="R229">
        <f t="shared" si="74"/>
        <v>81.624387159476527</v>
      </c>
      <c r="S229">
        <f t="shared" si="70"/>
        <v>47.544937605880868</v>
      </c>
      <c r="T229">
        <f t="shared" si="71"/>
        <v>116.54882379061129</v>
      </c>
      <c r="U229">
        <f t="shared" si="65"/>
        <v>26.201217985770153</v>
      </c>
      <c r="V229">
        <f t="shared" si="72"/>
        <v>29.551104761541314</v>
      </c>
      <c r="W229">
        <f t="shared" si="75"/>
        <v>0</v>
      </c>
    </row>
    <row r="230" spans="5:23">
      <c r="E230">
        <f t="shared" si="66"/>
        <v>0.20900000000000016</v>
      </c>
      <c r="F230">
        <f t="shared" si="73"/>
        <v>33.727920639301225</v>
      </c>
      <c r="G230">
        <f t="shared" si="67"/>
        <v>0.58866326500715715</v>
      </c>
      <c r="H230">
        <f t="shared" si="68"/>
        <v>-5.7949406260769329</v>
      </c>
      <c r="I230">
        <f t="shared" si="57"/>
        <v>338.66966664751402</v>
      </c>
      <c r="J230">
        <f t="shared" si="69"/>
        <v>22.91972302563687</v>
      </c>
      <c r="K230">
        <f t="shared" si="58"/>
        <v>0</v>
      </c>
      <c r="L230">
        <f t="shared" si="59"/>
        <v>-3.1864499615315323</v>
      </c>
      <c r="M230">
        <f t="shared" si="60"/>
        <v>26.106172987168403</v>
      </c>
      <c r="N230">
        <f t="shared" si="61"/>
        <v>0.37384237461172581</v>
      </c>
      <c r="O230">
        <f t="shared" si="62"/>
        <v>0.3787901325450681</v>
      </c>
      <c r="P230">
        <f t="shared" si="63"/>
        <v>0.11669976440467501</v>
      </c>
      <c r="Q230">
        <f t="shared" si="64"/>
        <v>1.4138337349578591</v>
      </c>
      <c r="R230">
        <f t="shared" si="74"/>
        <v>81.006705946303171</v>
      </c>
      <c r="S230">
        <f t="shared" si="70"/>
        <v>47.278785307001947</v>
      </c>
      <c r="T230">
        <f t="shared" si="71"/>
        <v>116.58423242421046</v>
      </c>
      <c r="U230">
        <f t="shared" si="65"/>
        <v>26.209178163293494</v>
      </c>
      <c r="V230">
        <f t="shared" si="72"/>
        <v>29.560082666310489</v>
      </c>
      <c r="W230">
        <f t="shared" si="75"/>
        <v>0</v>
      </c>
    </row>
    <row r="231" spans="5:23">
      <c r="E231">
        <f t="shared" si="66"/>
        <v>0.21000000000000016</v>
      </c>
      <c r="F231">
        <f t="shared" si="73"/>
        <v>33.395894998898122</v>
      </c>
      <c r="G231">
        <f t="shared" si="67"/>
        <v>0.58286832438108027</v>
      </c>
      <c r="H231">
        <f t="shared" si="68"/>
        <v>-5.4562709594294185</v>
      </c>
      <c r="I231">
        <f t="shared" si="57"/>
        <v>336.97560093348608</v>
      </c>
      <c r="J231">
        <f t="shared" si="69"/>
        <v>22.805075861227074</v>
      </c>
      <c r="K231">
        <f t="shared" si="58"/>
        <v>0</v>
      </c>
      <c r="L231">
        <f t="shared" si="59"/>
        <v>-3.1987242112669834</v>
      </c>
      <c r="M231">
        <f t="shared" si="60"/>
        <v>26.003800072494059</v>
      </c>
      <c r="N231">
        <f t="shared" si="61"/>
        <v>0.37481884926721359</v>
      </c>
      <c r="O231">
        <f t="shared" si="62"/>
        <v>0.37731829804413941</v>
      </c>
      <c r="P231">
        <f t="shared" si="63"/>
        <v>0.11540484758847097</v>
      </c>
      <c r="Q231">
        <f t="shared" si="64"/>
        <v>1.4034826330915915</v>
      </c>
      <c r="R231">
        <f t="shared" si="74"/>
        <v>80.413631496056041</v>
      </c>
      <c r="S231">
        <f t="shared" si="70"/>
        <v>47.017736497157919</v>
      </c>
      <c r="T231">
        <f t="shared" si="71"/>
        <v>116.61893288513761</v>
      </c>
      <c r="U231">
        <f t="shared" si="65"/>
        <v>26.216979137266364</v>
      </c>
      <c r="V231">
        <f t="shared" si="72"/>
        <v>29.568881012984281</v>
      </c>
      <c r="W231">
        <f t="shared" si="75"/>
        <v>0</v>
      </c>
    </row>
    <row r="232" spans="5:23">
      <c r="E232">
        <f t="shared" si="66"/>
        <v>0.21100000000000016</v>
      </c>
      <c r="F232">
        <f t="shared" si="73"/>
        <v>33.083273701043019</v>
      </c>
      <c r="G232">
        <f t="shared" si="67"/>
        <v>0.57741205342165081</v>
      </c>
      <c r="H232">
        <f t="shared" si="68"/>
        <v>-5.1192953584959326</v>
      </c>
      <c r="I232">
        <f t="shared" si="57"/>
        <v>335.32269853482239</v>
      </c>
      <c r="J232">
        <f t="shared" si="69"/>
        <v>22.693214454975973</v>
      </c>
      <c r="K232">
        <f t="shared" si="58"/>
        <v>0</v>
      </c>
      <c r="L232">
        <f t="shared" si="59"/>
        <v>-3.2101829488726801</v>
      </c>
      <c r="M232">
        <f t="shared" si="60"/>
        <v>25.903397403848654</v>
      </c>
      <c r="N232">
        <f t="shared" si="61"/>
        <v>0.37573044607329215</v>
      </c>
      <c r="O232">
        <f t="shared" si="62"/>
        <v>0.37592733045124882</v>
      </c>
      <c r="P232">
        <f t="shared" si="63"/>
        <v>0.11419071218790719</v>
      </c>
      <c r="Q232">
        <f t="shared" si="64"/>
        <v>1.3935822738825974</v>
      </c>
      <c r="R232">
        <f t="shared" si="74"/>
        <v>79.846382697717203</v>
      </c>
      <c r="S232">
        <f t="shared" si="70"/>
        <v>46.763108996674184</v>
      </c>
      <c r="T232">
        <f t="shared" si="71"/>
        <v>116.65293933684623</v>
      </c>
      <c r="U232">
        <f t="shared" si="65"/>
        <v>26.224624091759779</v>
      </c>
      <c r="V232">
        <f t="shared" si="72"/>
        <v>29.577503392724598</v>
      </c>
      <c r="W232">
        <f t="shared" si="75"/>
        <v>0</v>
      </c>
    </row>
    <row r="233" spans="5:23">
      <c r="E233">
        <f t="shared" si="66"/>
        <v>0.21200000000000016</v>
      </c>
      <c r="F233">
        <f t="shared" si="73"/>
        <v>32.789959682920284</v>
      </c>
      <c r="G233">
        <f t="shared" si="67"/>
        <v>0.57229275806315483</v>
      </c>
      <c r="H233">
        <f t="shared" si="68"/>
        <v>-4.7839726599611101</v>
      </c>
      <c r="I233">
        <f t="shared" si="57"/>
        <v>333.7195311561677</v>
      </c>
      <c r="J233">
        <f t="shared" si="69"/>
        <v>22.5847189034073</v>
      </c>
      <c r="K233">
        <f t="shared" si="58"/>
        <v>0</v>
      </c>
      <c r="L233">
        <f t="shared" si="59"/>
        <v>-3.2208471103969929</v>
      </c>
      <c r="M233">
        <f t="shared" si="60"/>
        <v>25.805566013804292</v>
      </c>
      <c r="N233">
        <f t="shared" si="61"/>
        <v>0.37657883059169112</v>
      </c>
      <c r="O233">
        <f t="shared" si="62"/>
        <v>0.37461776352092735</v>
      </c>
      <c r="P233">
        <f t="shared" si="63"/>
        <v>0.11305624016263568</v>
      </c>
      <c r="Q233">
        <f t="shared" si="64"/>
        <v>1.3841535654758743</v>
      </c>
      <c r="R233">
        <f t="shared" si="74"/>
        <v>79.306157499752459</v>
      </c>
      <c r="S233">
        <f t="shared" si="70"/>
        <v>46.516197816832175</v>
      </c>
      <c r="T233">
        <f t="shared" si="71"/>
        <v>116.68626565952069</v>
      </c>
      <c r="U233">
        <f t="shared" si="65"/>
        <v>26.232116147163325</v>
      </c>
      <c r="V233">
        <f t="shared" si="72"/>
        <v>29.585953324870108</v>
      </c>
      <c r="W233">
        <f t="shared" si="75"/>
        <v>0</v>
      </c>
    </row>
    <row r="234" spans="5:23">
      <c r="E234">
        <f t="shared" si="66"/>
        <v>0.21300000000000016</v>
      </c>
      <c r="F234">
        <f t="shared" si="73"/>
        <v>32.51585824019854</v>
      </c>
      <c r="G234">
        <f t="shared" si="67"/>
        <v>0.56750878540319372</v>
      </c>
      <c r="H234">
        <f t="shared" si="68"/>
        <v>-4.4502531288049427</v>
      </c>
      <c r="I234">
        <f t="shared" si="57"/>
        <v>332.17462441449914</v>
      </c>
      <c r="J234">
        <f t="shared" si="69"/>
        <v>22.480166184027397</v>
      </c>
      <c r="K234">
        <f t="shared" si="58"/>
        <v>0</v>
      </c>
      <c r="L234">
        <f t="shared" si="59"/>
        <v>-3.2307364595727757</v>
      </c>
      <c r="M234">
        <f t="shared" si="60"/>
        <v>25.710902643600171</v>
      </c>
      <c r="N234">
        <f t="shared" si="61"/>
        <v>0.3773655751208928</v>
      </c>
      <c r="O234">
        <f t="shared" si="62"/>
        <v>0.37339006461398744</v>
      </c>
      <c r="P234">
        <f t="shared" si="63"/>
        <v>0.11200032447711417</v>
      </c>
      <c r="Q234">
        <f t="shared" si="64"/>
        <v>1.3752169189314185</v>
      </c>
      <c r="R234">
        <f t="shared" si="74"/>
        <v>78.794125369754966</v>
      </c>
      <c r="S234">
        <f t="shared" si="70"/>
        <v>46.278267129556426</v>
      </c>
      <c r="T234">
        <f t="shared" si="71"/>
        <v>116.71892545574164</v>
      </c>
      <c r="U234">
        <f t="shared" si="65"/>
        <v>26.239458361458798</v>
      </c>
      <c r="V234">
        <f t="shared" si="72"/>
        <v>29.594234258372705</v>
      </c>
      <c r="W234">
        <f t="shared" si="75"/>
        <v>0</v>
      </c>
    </row>
    <row r="235" spans="5:23">
      <c r="E235">
        <f t="shared" si="66"/>
        <v>0.21400000000000016</v>
      </c>
      <c r="F235">
        <f t="shared" si="73"/>
        <v>32.260877518153123</v>
      </c>
      <c r="G235">
        <f t="shared" si="67"/>
        <v>0.56305853227438873</v>
      </c>
      <c r="H235">
        <f t="shared" si="68"/>
        <v>-4.1180785043904438</v>
      </c>
      <c r="I235">
        <f t="shared" si="57"/>
        <v>330.69638941743318</v>
      </c>
      <c r="J235">
        <f t="shared" si="69"/>
        <v>22.380125524835979</v>
      </c>
      <c r="K235">
        <f t="shared" si="58"/>
        <v>0</v>
      </c>
      <c r="L235">
        <f t="shared" si="59"/>
        <v>-3.2398695710982954</v>
      </c>
      <c r="M235">
        <f t="shared" si="60"/>
        <v>25.619995095934275</v>
      </c>
      <c r="N235">
        <f t="shared" si="61"/>
        <v>0.37809215736605073</v>
      </c>
      <c r="O235">
        <f t="shared" si="62"/>
        <v>0.37224464025757964</v>
      </c>
      <c r="P235">
        <f t="shared" si="63"/>
        <v>0.11102187766704685</v>
      </c>
      <c r="Q235">
        <f t="shared" si="64"/>
        <v>1.3667921186057141</v>
      </c>
      <c r="R235">
        <f t="shared" si="74"/>
        <v>78.311419867851654</v>
      </c>
      <c r="S235">
        <f t="shared" si="70"/>
        <v>46.050542349698532</v>
      </c>
      <c r="T235">
        <f t="shared" si="71"/>
        <v>116.7509320560382</v>
      </c>
      <c r="U235">
        <f t="shared" si="65"/>
        <v>26.246653731468367</v>
      </c>
      <c r="V235">
        <f t="shared" si="72"/>
        <v>29.602349573205252</v>
      </c>
      <c r="W235">
        <f t="shared" si="75"/>
        <v>0</v>
      </c>
    </row>
    <row r="236" spans="5:23">
      <c r="E236">
        <f t="shared" si="66"/>
        <v>0.21500000000000016</v>
      </c>
      <c r="F236">
        <f t="shared" si="73"/>
        <v>32.024929000148006</v>
      </c>
      <c r="G236">
        <f t="shared" si="67"/>
        <v>0.55894045376999824</v>
      </c>
      <c r="H236">
        <f t="shared" si="68"/>
        <v>-3.7873821149730107</v>
      </c>
      <c r="I236">
        <f t="shared" si="57"/>
        <v>329.29305330251304</v>
      </c>
      <c r="J236">
        <f t="shared" si="69"/>
        <v>22.285153703520432</v>
      </c>
      <c r="K236">
        <f t="shared" si="58"/>
        <v>0</v>
      </c>
      <c r="L236">
        <f t="shared" si="59"/>
        <v>-3.2482638158966353</v>
      </c>
      <c r="M236">
        <f t="shared" si="60"/>
        <v>25.533417519417068</v>
      </c>
      <c r="N236">
        <f t="shared" si="61"/>
        <v>0.37875995926630579</v>
      </c>
      <c r="O236">
        <f t="shared" si="62"/>
        <v>0.37118184152059042</v>
      </c>
      <c r="P236">
        <f t="shared" si="63"/>
        <v>0.11011984035316461</v>
      </c>
      <c r="Q236">
        <f t="shared" si="64"/>
        <v>1.3588981959048303</v>
      </c>
      <c r="R236">
        <f t="shared" si="74"/>
        <v>77.859131413288509</v>
      </c>
      <c r="S236">
        <f t="shared" si="70"/>
        <v>45.834202413140503</v>
      </c>
      <c r="T236">
        <f t="shared" si="71"/>
        <v>116.78229852432879</v>
      </c>
      <c r="U236">
        <f t="shared" si="65"/>
        <v>26.253705194077739</v>
      </c>
      <c r="V236">
        <f t="shared" si="72"/>
        <v>29.610302581741148</v>
      </c>
      <c r="W236">
        <f t="shared" si="75"/>
        <v>0</v>
      </c>
    </row>
    <row r="237" spans="5:23">
      <c r="E237">
        <f t="shared" si="66"/>
        <v>0.21600000000000016</v>
      </c>
      <c r="F237">
        <f t="shared" si="73"/>
        <v>31.80792798955672</v>
      </c>
      <c r="G237">
        <f t="shared" si="67"/>
        <v>0.55515307165502525</v>
      </c>
      <c r="H237">
        <f t="shared" si="68"/>
        <v>-3.4580890616704978</v>
      </c>
      <c r="I237">
        <f t="shared" si="57"/>
        <v>327.97258970030373</v>
      </c>
      <c r="J237">
        <f t="shared" si="69"/>
        <v>22.195790341493765</v>
      </c>
      <c r="K237">
        <f t="shared" si="58"/>
        <v>0</v>
      </c>
      <c r="L237">
        <f t="shared" si="59"/>
        <v>-3.2559353481855879</v>
      </c>
      <c r="M237">
        <f t="shared" si="60"/>
        <v>25.451725689679353</v>
      </c>
      <c r="N237">
        <f t="shared" si="61"/>
        <v>0.37937026596613466</v>
      </c>
      <c r="O237">
        <f t="shared" si="62"/>
        <v>0.37020196917946457</v>
      </c>
      <c r="P237">
        <f t="shared" si="63"/>
        <v>0.10929318962047549</v>
      </c>
      <c r="Q237">
        <f t="shared" si="64"/>
        <v>1.3515533076952779</v>
      </c>
      <c r="R237">
        <f t="shared" si="74"/>
        <v>77.438300317885762</v>
      </c>
      <c r="S237">
        <f t="shared" si="70"/>
        <v>45.630372328329045</v>
      </c>
      <c r="T237">
        <f t="shared" si="71"/>
        <v>116.8130376632536</v>
      </c>
      <c r="U237">
        <f t="shared" si="65"/>
        <v>26.260615627434927</v>
      </c>
      <c r="V237">
        <f t="shared" si="72"/>
        <v>29.618096530106328</v>
      </c>
      <c r="W237">
        <f t="shared" si="75"/>
        <v>0</v>
      </c>
    </row>
    <row r="238" spans="5:23">
      <c r="E238">
        <f t="shared" si="66"/>
        <v>0.21700000000000016</v>
      </c>
      <c r="F238">
        <f t="shared" si="73"/>
        <v>31.609794081142645</v>
      </c>
      <c r="G238">
        <f t="shared" si="67"/>
        <v>0.55169498259335481</v>
      </c>
      <c r="H238">
        <f t="shared" si="68"/>
        <v>-3.1301164719701942</v>
      </c>
      <c r="I238">
        <f t="shared" si="57"/>
        <v>326.74265007901505</v>
      </c>
      <c r="J238">
        <f t="shared" si="69"/>
        <v>22.112553257590609</v>
      </c>
      <c r="K238">
        <f t="shared" si="58"/>
        <v>0</v>
      </c>
      <c r="L238">
        <f t="shared" si="59"/>
        <v>-3.2628990941943696</v>
      </c>
      <c r="M238">
        <f t="shared" si="60"/>
        <v>25.375452351784979</v>
      </c>
      <c r="N238">
        <f t="shared" si="61"/>
        <v>0.37992426491771125</v>
      </c>
      <c r="O238">
        <f t="shared" si="62"/>
        <v>0.36930527864971063</v>
      </c>
      <c r="P238">
        <f t="shared" si="63"/>
        <v>0.10854094718122476</v>
      </c>
      <c r="Q238">
        <f t="shared" si="64"/>
        <v>1.3447746205363524</v>
      </c>
      <c r="R238">
        <f t="shared" si="74"/>
        <v>77.049910153039804</v>
      </c>
      <c r="S238">
        <f t="shared" si="70"/>
        <v>45.440116071897158</v>
      </c>
      <c r="T238">
        <f t="shared" si="71"/>
        <v>116.8431620193999</v>
      </c>
      <c r="U238">
        <f t="shared" si="65"/>
        <v>26.267387852124969</v>
      </c>
      <c r="V238">
        <f t="shared" si="72"/>
        <v>29.625734599504202</v>
      </c>
      <c r="W238">
        <f t="shared" si="75"/>
        <v>0</v>
      </c>
    </row>
    <row r="239" spans="5:23">
      <c r="E239">
        <f t="shared" si="66"/>
        <v>0.21800000000000017</v>
      </c>
      <c r="F239">
        <f t="shared" si="73"/>
        <v>31.430451617914375</v>
      </c>
      <c r="G239">
        <f t="shared" si="67"/>
        <v>0.54856486612138466</v>
      </c>
      <c r="H239">
        <f t="shared" si="68"/>
        <v>-2.8033738218911792</v>
      </c>
      <c r="I239">
        <f t="shared" si="57"/>
        <v>325.61049690248933</v>
      </c>
      <c r="J239">
        <f t="shared" si="69"/>
        <v>22.035933944484036</v>
      </c>
      <c r="K239">
        <f t="shared" si="58"/>
        <v>0</v>
      </c>
      <c r="L239">
        <f t="shared" si="59"/>
        <v>-3.2691687423687288</v>
      </c>
      <c r="M239">
        <f t="shared" si="60"/>
        <v>25.305102686852766</v>
      </c>
      <c r="N239">
        <f t="shared" si="61"/>
        <v>0.38042304510167674</v>
      </c>
      <c r="O239">
        <f t="shared" si="62"/>
        <v>0.3684919846587687</v>
      </c>
      <c r="P239">
        <f t="shared" si="63"/>
        <v>0.10786218724128516</v>
      </c>
      <c r="Q239">
        <f t="shared" si="64"/>
        <v>1.338578201759127</v>
      </c>
      <c r="R239">
        <f t="shared" si="74"/>
        <v>76.694881509009164</v>
      </c>
      <c r="S239">
        <f t="shared" si="70"/>
        <v>45.264429891094792</v>
      </c>
      <c r="T239">
        <f t="shared" si="71"/>
        <v>116.87268388842327</v>
      </c>
      <c r="U239">
        <f t="shared" si="65"/>
        <v>26.274024632321211</v>
      </c>
      <c r="V239">
        <f t="shared" si="72"/>
        <v>29.633219907514118</v>
      </c>
      <c r="W239">
        <f t="shared" si="75"/>
        <v>0</v>
      </c>
    </row>
    <row r="240" spans="5:23">
      <c r="E240">
        <f t="shared" si="66"/>
        <v>0.21900000000000017</v>
      </c>
      <c r="F240">
        <f t="shared" si="73"/>
        <v>31.269830129522553</v>
      </c>
      <c r="G240">
        <f t="shared" si="67"/>
        <v>0.54576149229949344</v>
      </c>
      <c r="H240">
        <f t="shared" si="68"/>
        <v>-2.4777633249886897</v>
      </c>
      <c r="I240">
        <f t="shared" si="57"/>
        <v>324.58293948911506</v>
      </c>
      <c r="J240">
        <f t="shared" si="69"/>
        <v>21.966393227889569</v>
      </c>
      <c r="K240">
        <f t="shared" si="58"/>
        <v>0</v>
      </c>
      <c r="L240">
        <f t="shared" si="59"/>
        <v>-3.2747567349122106</v>
      </c>
      <c r="M240">
        <f t="shared" si="60"/>
        <v>25.241149962801778</v>
      </c>
      <c r="N240">
        <f t="shared" si="61"/>
        <v>0.38086759635420708</v>
      </c>
      <c r="O240">
        <f t="shared" si="62"/>
        <v>0.36776226563658543</v>
      </c>
      <c r="P240">
        <f t="shared" si="63"/>
        <v>0.10725604399245391</v>
      </c>
      <c r="Q240">
        <f t="shared" si="64"/>
        <v>1.3329789182692056</v>
      </c>
      <c r="R240">
        <f t="shared" si="74"/>
        <v>76.374066196739378</v>
      </c>
      <c r="S240">
        <f t="shared" si="70"/>
        <v>45.104236067216824</v>
      </c>
      <c r="T240">
        <f t="shared" si="71"/>
        <v>116.90161532006617</v>
      </c>
      <c r="U240">
        <f t="shared" si="65"/>
        <v>26.280528676913526</v>
      </c>
      <c r="V240">
        <f t="shared" si="72"/>
        <v>29.640555509363836</v>
      </c>
      <c r="W240">
        <f t="shared" si="75"/>
        <v>0</v>
      </c>
    </row>
    <row r="241" spans="5:23">
      <c r="E241">
        <f t="shared" si="66"/>
        <v>0.22000000000000017</v>
      </c>
      <c r="F241">
        <f t="shared" si="73"/>
        <v>31.127864748368399</v>
      </c>
      <c r="G241">
        <f t="shared" si="67"/>
        <v>0.54328372897450472</v>
      </c>
      <c r="H241">
        <f t="shared" si="68"/>
        <v>-2.1531803854995744</v>
      </c>
      <c r="I241">
        <f t="shared" si="57"/>
        <v>323.66627339966573</v>
      </c>
      <c r="J241">
        <f t="shared" si="69"/>
        <v>21.904357164591818</v>
      </c>
      <c r="K241">
        <f t="shared" si="58"/>
        <v>0</v>
      </c>
      <c r="L241">
        <f t="shared" si="59"/>
        <v>-3.2796742605185503</v>
      </c>
      <c r="M241">
        <f t="shared" si="60"/>
        <v>25.184031425110369</v>
      </c>
      <c r="N241">
        <f t="shared" si="61"/>
        <v>0.38125880878884039</v>
      </c>
      <c r="O241">
        <f t="shared" si="62"/>
        <v>0.36711626780115092</v>
      </c>
      <c r="P241">
        <f t="shared" si="63"/>
        <v>0.10672171865703829</v>
      </c>
      <c r="Q241">
        <f t="shared" si="64"/>
        <v>1.3279903437995595</v>
      </c>
      <c r="R241">
        <f t="shared" si="74"/>
        <v>76.088241933841957</v>
      </c>
      <c r="S241">
        <f t="shared" si="70"/>
        <v>44.960377185473561</v>
      </c>
      <c r="T241">
        <f t="shared" si="71"/>
        <v>116.92996812307624</v>
      </c>
      <c r="U241">
        <f t="shared" si="65"/>
        <v>26.286902640613999</v>
      </c>
      <c r="V241">
        <f t="shared" si="72"/>
        <v>29.64774439917656</v>
      </c>
      <c r="W241">
        <f t="shared" si="75"/>
        <v>0</v>
      </c>
    </row>
    <row r="242" spans="5:23">
      <c r="E242">
        <f t="shared" si="66"/>
        <v>0.22100000000000017</v>
      </c>
      <c r="F242">
        <f t="shared" si="73"/>
        <v>31.004496599748915</v>
      </c>
      <c r="G242">
        <f t="shared" si="67"/>
        <v>0.54113054858900511</v>
      </c>
      <c r="H242">
        <f t="shared" si="68"/>
        <v>-1.8295141120999086</v>
      </c>
      <c r="I242">
        <f t="shared" si="57"/>
        <v>322.86622411053617</v>
      </c>
      <c r="J242">
        <f t="shared" si="69"/>
        <v>21.850213230488645</v>
      </c>
      <c r="K242">
        <f t="shared" si="58"/>
        <v>0</v>
      </c>
      <c r="L242">
        <f t="shared" si="59"/>
        <v>-3.2839312481584706</v>
      </c>
      <c r="M242">
        <f t="shared" si="60"/>
        <v>25.134144478647116</v>
      </c>
      <c r="N242">
        <f t="shared" si="61"/>
        <v>0.38159747230218743</v>
      </c>
      <c r="O242">
        <f t="shared" si="62"/>
        <v>0.36655410891739026</v>
      </c>
      <c r="P242">
        <f t="shared" si="63"/>
        <v>0.1062584860160094</v>
      </c>
      <c r="Q242">
        <f t="shared" si="64"/>
        <v>1.3236246751924727</v>
      </c>
      <c r="R242">
        <f t="shared" si="74"/>
        <v>75.838107547903121</v>
      </c>
      <c r="S242">
        <f t="shared" si="70"/>
        <v>44.833610948154202</v>
      </c>
      <c r="T242">
        <f t="shared" si="71"/>
        <v>116.95775387002607</v>
      </c>
      <c r="U242">
        <f t="shared" si="65"/>
        <v>26.293149125040458</v>
      </c>
      <c r="V242">
        <f t="shared" si="72"/>
        <v>29.65478951119303</v>
      </c>
      <c r="W242">
        <f t="shared" si="75"/>
        <v>0</v>
      </c>
    </row>
    <row r="243" spans="5:23">
      <c r="E243">
        <f t="shared" si="66"/>
        <v>0.22200000000000017</v>
      </c>
      <c r="F243">
        <f t="shared" si="73"/>
        <v>30.899673162565971</v>
      </c>
      <c r="G243">
        <f t="shared" si="67"/>
        <v>0.53930103447690525</v>
      </c>
      <c r="H243">
        <f t="shared" si="68"/>
        <v>-1.5066478879893723</v>
      </c>
      <c r="I243">
        <f t="shared" si="57"/>
        <v>322.18789564888249</v>
      </c>
      <c r="J243">
        <f t="shared" si="69"/>
        <v>21.804306844435803</v>
      </c>
      <c r="K243">
        <f t="shared" si="58"/>
        <v>0</v>
      </c>
      <c r="L243">
        <f t="shared" si="59"/>
        <v>-3.2875363617935349</v>
      </c>
      <c r="M243">
        <f t="shared" si="60"/>
        <v>25.091843206229338</v>
      </c>
      <c r="N243">
        <f t="shared" si="61"/>
        <v>0.3818842761533936</v>
      </c>
      <c r="O243">
        <f t="shared" si="62"/>
        <v>0.36607588170915828</v>
      </c>
      <c r="P243">
        <f t="shared" si="63"/>
        <v>0.1058657003577345</v>
      </c>
      <c r="Q243">
        <f t="shared" si="64"/>
        <v>1.3198926581514618</v>
      </c>
      <c r="R243">
        <f t="shared" si="74"/>
        <v>75.6242787223823</v>
      </c>
      <c r="S243">
        <f t="shared" si="70"/>
        <v>44.724605559816325</v>
      </c>
      <c r="T243">
        <f t="shared" si="71"/>
        <v>116.98498390203693</v>
      </c>
      <c r="U243">
        <f t="shared" si="65"/>
        <v>26.299270679778392</v>
      </c>
      <c r="V243">
        <f t="shared" si="72"/>
        <v>29.661693720969172</v>
      </c>
      <c r="W243">
        <f t="shared" si="75"/>
        <v>0</v>
      </c>
    </row>
    <row r="244" spans="5:23">
      <c r="E244">
        <f t="shared" si="66"/>
        <v>0.22300000000000017</v>
      </c>
      <c r="F244">
        <f t="shared" si="73"/>
        <v>30.813348597371881</v>
      </c>
      <c r="G244">
        <f t="shared" si="67"/>
        <v>0.53779438658891587</v>
      </c>
      <c r="H244">
        <f t="shared" si="68"/>
        <v>-1.1844599923404897</v>
      </c>
      <c r="I244">
        <f t="shared" si="57"/>
        <v>321.63572478103089</v>
      </c>
      <c r="J244">
        <f t="shared" si="69"/>
        <v>21.76693826791325</v>
      </c>
      <c r="K244">
        <f t="shared" si="58"/>
        <v>0</v>
      </c>
      <c r="L244">
        <f t="shared" si="59"/>
        <v>-3.2904969959002144</v>
      </c>
      <c r="M244">
        <f t="shared" si="60"/>
        <v>25.057435263813463</v>
      </c>
      <c r="N244">
        <f t="shared" si="61"/>
        <v>0.38211980860805722</v>
      </c>
      <c r="O244">
        <f t="shared" si="62"/>
        <v>0.36568165690563359</v>
      </c>
      <c r="P244">
        <f t="shared" si="63"/>
        <v>0.10554280079069021</v>
      </c>
      <c r="Q244">
        <f t="shared" si="64"/>
        <v>1.3168035227794375</v>
      </c>
      <c r="R244">
        <f t="shared" si="74"/>
        <v>75.447284303220727</v>
      </c>
      <c r="S244">
        <f t="shared" si="70"/>
        <v>44.633935705848842</v>
      </c>
      <c r="T244">
        <f t="shared" si="71"/>
        <v>117.01166933340757</v>
      </c>
      <c r="U244">
        <f t="shared" si="65"/>
        <v>26.305269803421567</v>
      </c>
      <c r="V244">
        <f t="shared" si="72"/>
        <v>29.668459846549791</v>
      </c>
      <c r="W244">
        <f t="shared" si="75"/>
        <v>0</v>
      </c>
    </row>
    <row r="245" spans="5:23">
      <c r="E245">
        <f t="shared" si="66"/>
        <v>0.22400000000000017</v>
      </c>
      <c r="F245">
        <f t="shared" si="73"/>
        <v>30.745484038808669</v>
      </c>
      <c r="G245">
        <f t="shared" si="67"/>
        <v>0.53660992659657536</v>
      </c>
      <c r="H245">
        <f t="shared" si="68"/>
        <v>-0.86282426755945885</v>
      </c>
      <c r="I245">
        <f t="shared" si="57"/>
        <v>321.21344125821895</v>
      </c>
      <c r="J245">
        <f t="shared" si="69"/>
        <v>21.738359914625967</v>
      </c>
      <c r="K245">
        <f t="shared" si="58"/>
        <v>0</v>
      </c>
      <c r="L245">
        <f t="shared" si="59"/>
        <v>-3.2928192716988871</v>
      </c>
      <c r="M245">
        <f t="shared" si="60"/>
        <v>25.031179186324852</v>
      </c>
      <c r="N245">
        <f t="shared" si="61"/>
        <v>0.38230455663822865</v>
      </c>
      <c r="O245">
        <f t="shared" si="62"/>
        <v>0.36537148590513879</v>
      </c>
      <c r="P245">
        <f t="shared" si="63"/>
        <v>0.10528931587046234</v>
      </c>
      <c r="Q245">
        <f t="shared" si="64"/>
        <v>1.3143649291117354</v>
      </c>
      <c r="R245">
        <f t="shared" si="74"/>
        <v>75.307563178114066</v>
      </c>
      <c r="S245">
        <f t="shared" si="70"/>
        <v>44.562079139305396</v>
      </c>
      <c r="T245">
        <f t="shared" si="71"/>
        <v>117.03782105615078</v>
      </c>
      <c r="U245">
        <f t="shared" si="65"/>
        <v>26.311148944591874</v>
      </c>
      <c r="V245">
        <f t="shared" si="72"/>
        <v>29.675090649618795</v>
      </c>
      <c r="W245">
        <f t="shared" si="75"/>
        <v>0</v>
      </c>
    </row>
    <row r="246" spans="5:23">
      <c r="E246">
        <f t="shared" si="66"/>
        <v>0.22500000000000017</v>
      </c>
      <c r="F246">
        <f t="shared" si="73"/>
        <v>30.696047849816047</v>
      </c>
      <c r="G246">
        <f t="shared" si="67"/>
        <v>0.5357471023290159</v>
      </c>
      <c r="H246">
        <f t="shared" si="68"/>
        <v>-0.54161082630123991</v>
      </c>
      <c r="I246">
        <f t="shared" si="57"/>
        <v>320.92403453666424</v>
      </c>
      <c r="J246">
        <f t="shared" si="69"/>
        <v>21.718774098259672</v>
      </c>
      <c r="K246">
        <f t="shared" si="58"/>
        <v>0</v>
      </c>
      <c r="L246">
        <f t="shared" si="59"/>
        <v>-3.2945080339951165</v>
      </c>
      <c r="M246">
        <f t="shared" si="60"/>
        <v>25.01328213225479</v>
      </c>
      <c r="N246">
        <f t="shared" si="61"/>
        <v>0.38243890567111893</v>
      </c>
      <c r="O246">
        <f t="shared" si="62"/>
        <v>0.36514540304128823</v>
      </c>
      <c r="P246">
        <f t="shared" si="63"/>
        <v>0.10510486749859436</v>
      </c>
      <c r="Q246">
        <f t="shared" si="64"/>
        <v>1.312582922763821</v>
      </c>
      <c r="R246">
        <f t="shared" si="74"/>
        <v>75.205461735313065</v>
      </c>
      <c r="S246">
        <f t="shared" si="70"/>
        <v>44.509413885497018</v>
      </c>
      <c r="T246">
        <f t="shared" si="71"/>
        <v>117.06344974443914</v>
      </c>
      <c r="U246">
        <f t="shared" si="65"/>
        <v>26.316910502938779</v>
      </c>
      <c r="V246">
        <f t="shared" si="72"/>
        <v>29.681588836626421</v>
      </c>
      <c r="W246">
        <f t="shared" si="75"/>
        <v>0</v>
      </c>
    </row>
    <row r="247" spans="5:23">
      <c r="E247">
        <f t="shared" si="66"/>
        <v>0.22600000000000017</v>
      </c>
      <c r="F247">
        <f t="shared" si="73"/>
        <v>30.665015835330397</v>
      </c>
      <c r="G247">
        <f t="shared" si="67"/>
        <v>0.53520549150271468</v>
      </c>
      <c r="H247">
        <f t="shared" si="68"/>
        <v>-0.22068679176457567</v>
      </c>
      <c r="I247">
        <f t="shared" si="57"/>
        <v>320.76972730394777</v>
      </c>
      <c r="J247">
        <f t="shared" si="69"/>
        <v>21.70833124085906</v>
      </c>
      <c r="K247">
        <f t="shared" si="58"/>
        <v>0</v>
      </c>
      <c r="L247">
        <f t="shared" si="59"/>
        <v>-3.2955668485541163</v>
      </c>
      <c r="M247">
        <f t="shared" si="60"/>
        <v>25.003898089413177</v>
      </c>
      <c r="N247">
        <f t="shared" si="61"/>
        <v>0.38252313938022608</v>
      </c>
      <c r="O247">
        <f t="shared" si="62"/>
        <v>0.36500342743837633</v>
      </c>
      <c r="P247">
        <f t="shared" si="63"/>
        <v>0.10498917405834225</v>
      </c>
      <c r="Q247">
        <f t="shared" si="64"/>
        <v>1.3114619007440456</v>
      </c>
      <c r="R247">
        <f t="shared" si="74"/>
        <v>75.141231904838691</v>
      </c>
      <c r="S247">
        <f t="shared" si="70"/>
        <v>44.476216069508297</v>
      </c>
      <c r="T247">
        <f t="shared" si="71"/>
        <v>117.08856585896174</v>
      </c>
      <c r="U247">
        <f t="shared" si="65"/>
        <v>26.322556830118746</v>
      </c>
      <c r="V247">
        <f t="shared" si="72"/>
        <v>29.687957059893893</v>
      </c>
      <c r="W247">
        <f t="shared" si="75"/>
        <v>0</v>
      </c>
    </row>
    <row r="248" spans="5:23">
      <c r="E248">
        <f t="shared" si="66"/>
        <v>0.22700000000000017</v>
      </c>
      <c r="F248">
        <f t="shared" si="73"/>
        <v>30.652371413568002</v>
      </c>
      <c r="G248">
        <f t="shared" si="67"/>
        <v>0.53498480471095011</v>
      </c>
      <c r="H248">
        <f t="shared" si="68"/>
        <v>0.10008293553937209</v>
      </c>
      <c r="I248">
        <f t="shared" si="57"/>
        <v>320.75195606187935</v>
      </c>
      <c r="J248">
        <f t="shared" si="69"/>
        <v>21.707128558758647</v>
      </c>
      <c r="K248">
        <f t="shared" si="58"/>
        <v>0</v>
      </c>
      <c r="L248">
        <f t="shared" si="59"/>
        <v>-3.2959979999437583</v>
      </c>
      <c r="M248">
        <f t="shared" si="60"/>
        <v>25.003126558702405</v>
      </c>
      <c r="N248">
        <f t="shared" si="61"/>
        <v>0.38255743951373633</v>
      </c>
      <c r="O248">
        <f t="shared" si="62"/>
        <v>0.36494556444503501</v>
      </c>
      <c r="P248">
        <f t="shared" si="63"/>
        <v>0.10494205276001728</v>
      </c>
      <c r="Q248">
        <f t="shared" si="64"/>
        <v>1.311004587430977</v>
      </c>
      <c r="R248">
        <f t="shared" si="74"/>
        <v>75.115029782084719</v>
      </c>
      <c r="S248">
        <f t="shared" si="70"/>
        <v>44.462658368516713</v>
      </c>
      <c r="T248">
        <f t="shared" si="71"/>
        <v>117.11317965119387</v>
      </c>
      <c r="U248">
        <f t="shared" si="65"/>
        <v>26.328090230755112</v>
      </c>
      <c r="V248">
        <f t="shared" si="72"/>
        <v>29.694197918696016</v>
      </c>
      <c r="W248">
        <f t="shared" si="75"/>
        <v>0</v>
      </c>
    </row>
    <row r="249" spans="5:23">
      <c r="E249">
        <f t="shared" si="66"/>
        <v>0.22800000000000017</v>
      </c>
      <c r="F249">
        <f t="shared" si="73"/>
        <v>30.658105743375692</v>
      </c>
      <c r="G249">
        <f t="shared" si="67"/>
        <v>0.53508488764648954</v>
      </c>
      <c r="H249">
        <f t="shared" si="68"/>
        <v>0.42083489160125143</v>
      </c>
      <c r="I249">
        <f t="shared" si="57"/>
        <v>320.87135893780078</v>
      </c>
      <c r="J249">
        <f t="shared" si="69"/>
        <v>21.715209237703629</v>
      </c>
      <c r="K249">
        <f t="shared" si="58"/>
        <v>0</v>
      </c>
      <c r="L249">
        <f t="shared" si="59"/>
        <v>-3.295802489796678</v>
      </c>
      <c r="M249">
        <f t="shared" si="60"/>
        <v>25.011011727500307</v>
      </c>
      <c r="N249">
        <f t="shared" si="61"/>
        <v>0.38254188575626602</v>
      </c>
      <c r="O249">
        <f t="shared" si="62"/>
        <v>0.36497180663738893</v>
      </c>
      <c r="P249">
        <f t="shared" si="63"/>
        <v>0.104963421176272</v>
      </c>
      <c r="Q249">
        <f t="shared" si="64"/>
        <v>1.3112120206804798</v>
      </c>
      <c r="R249">
        <f t="shared" si="74"/>
        <v>75.126914831811916</v>
      </c>
      <c r="S249">
        <f t="shared" si="70"/>
        <v>44.468809088436224</v>
      </c>
      <c r="T249">
        <f t="shared" si="71"/>
        <v>117.13730116758136</v>
      </c>
      <c r="U249">
        <f t="shared" si="65"/>
        <v>26.333512963378748</v>
      </c>
      <c r="V249">
        <f t="shared" si="72"/>
        <v>29.700313960322095</v>
      </c>
      <c r="W249">
        <f t="shared" si="75"/>
        <v>0</v>
      </c>
    </row>
    <row r="250" spans="5:23">
      <c r="E250">
        <f t="shared" si="66"/>
        <v>0.22900000000000018</v>
      </c>
      <c r="F250">
        <f t="shared" si="73"/>
        <v>30.682217806536293</v>
      </c>
      <c r="G250">
        <f t="shared" si="67"/>
        <v>0.53550572253809081</v>
      </c>
      <c r="H250">
        <f t="shared" si="68"/>
        <v>0.74170625053905215</v>
      </c>
      <c r="I250">
        <f t="shared" si="57"/>
        <v>321.12777082155202</v>
      </c>
      <c r="J250">
        <f t="shared" si="69"/>
        <v>21.732562103740424</v>
      </c>
      <c r="K250">
        <f t="shared" si="58"/>
        <v>0</v>
      </c>
      <c r="L250">
        <f t="shared" si="59"/>
        <v>-3.2949800354578302</v>
      </c>
      <c r="M250">
        <f t="shared" si="60"/>
        <v>25.027542139198253</v>
      </c>
      <c r="N250">
        <f t="shared" si="61"/>
        <v>0.38247645562126875</v>
      </c>
      <c r="O250">
        <f t="shared" si="62"/>
        <v>0.36508213438520376</v>
      </c>
      <c r="P250">
        <f t="shared" si="63"/>
        <v>0.1050532979553539</v>
      </c>
      <c r="Q250">
        <f t="shared" si="64"/>
        <v>1.3120835480067816</v>
      </c>
      <c r="R250">
        <f t="shared" si="74"/>
        <v>75.176849669339319</v>
      </c>
      <c r="S250">
        <f t="shared" si="70"/>
        <v>44.494631862803026</v>
      </c>
      <c r="T250">
        <f t="shared" si="71"/>
        <v>117.1609402536411</v>
      </c>
      <c r="U250">
        <f t="shared" si="65"/>
        <v>26.338827241349914</v>
      </c>
      <c r="V250">
        <f t="shared" si="72"/>
        <v>29.706307681115653</v>
      </c>
      <c r="W250">
        <f t="shared" si="75"/>
        <v>0</v>
      </c>
    </row>
    <row r="251" spans="5:23">
      <c r="E251">
        <f t="shared" si="66"/>
        <v>0.23000000000000018</v>
      </c>
      <c r="F251">
        <f t="shared" si="73"/>
        <v>30.724714444330651</v>
      </c>
      <c r="G251">
        <f t="shared" si="67"/>
        <v>0.53624742878862985</v>
      </c>
      <c r="H251">
        <f t="shared" si="68"/>
        <v>1.0628340213606042</v>
      </c>
      <c r="I251">
        <f t="shared" si="57"/>
        <v>321.52022585342013</v>
      </c>
      <c r="J251">
        <f t="shared" si="69"/>
        <v>21.759121791590463</v>
      </c>
      <c r="K251">
        <f t="shared" si="58"/>
        <v>0</v>
      </c>
      <c r="L251">
        <f t="shared" si="59"/>
        <v>-3.2935290690001113</v>
      </c>
      <c r="M251">
        <f t="shared" si="60"/>
        <v>25.052650860590575</v>
      </c>
      <c r="N251">
        <f t="shared" si="61"/>
        <v>0.38236102437272301</v>
      </c>
      <c r="O251">
        <f t="shared" si="62"/>
        <v>0.36527651597683164</v>
      </c>
      <c r="P251">
        <f t="shared" si="63"/>
        <v>0.10521180270797044</v>
      </c>
      <c r="Q251">
        <f t="shared" si="64"/>
        <v>1.3136168327703732</v>
      </c>
      <c r="R251">
        <f t="shared" si="74"/>
        <v>75.264700415084832</v>
      </c>
      <c r="S251">
        <f t="shared" si="70"/>
        <v>44.539985970754181</v>
      </c>
      <c r="T251">
        <f t="shared" si="71"/>
        <v>117.18410655797966</v>
      </c>
      <c r="U251">
        <f t="shared" si="65"/>
        <v>26.344035233761659</v>
      </c>
      <c r="V251">
        <f t="shared" si="72"/>
        <v>29.712181527493343</v>
      </c>
      <c r="W251">
        <f t="shared" si="75"/>
        <v>0</v>
      </c>
    </row>
    <row r="252" spans="5:23">
      <c r="E252">
        <f t="shared" si="66"/>
        <v>0.23100000000000018</v>
      </c>
      <c r="F252">
        <f t="shared" si="73"/>
        <v>30.785610348077533</v>
      </c>
      <c r="G252">
        <f t="shared" si="67"/>
        <v>0.5373102628099905</v>
      </c>
      <c r="H252">
        <f t="shared" si="68"/>
        <v>1.3843542472140244</v>
      </c>
      <c r="I252">
        <f t="shared" si="57"/>
        <v>322.04696721830027</v>
      </c>
      <c r="J252">
        <f t="shared" si="69"/>
        <v>21.794769407477375</v>
      </c>
      <c r="K252">
        <f t="shared" si="58"/>
        <v>0</v>
      </c>
      <c r="L252">
        <f t="shared" si="59"/>
        <v>-3.2914467366072091</v>
      </c>
      <c r="M252">
        <f t="shared" si="60"/>
        <v>25.086216144084585</v>
      </c>
      <c r="N252">
        <f t="shared" si="61"/>
        <v>0.38219536497603523</v>
      </c>
      <c r="O252">
        <f t="shared" si="62"/>
        <v>0.36555490730109474</v>
      </c>
      <c r="P252">
        <f t="shared" si="63"/>
        <v>0.10543915507096263</v>
      </c>
      <c r="Q252">
        <f t="shared" si="64"/>
        <v>1.3158078702992126</v>
      </c>
      <c r="R252">
        <f t="shared" si="74"/>
        <v>75.390237618242111</v>
      </c>
      <c r="S252">
        <f t="shared" si="70"/>
        <v>44.604627270164578</v>
      </c>
      <c r="T252">
        <f t="shared" si="71"/>
        <v>117.20680953623143</v>
      </c>
      <c r="U252">
        <f t="shared" si="65"/>
        <v>26.349139066325165</v>
      </c>
      <c r="V252">
        <f t="shared" si="72"/>
        <v>29.717937896943475</v>
      </c>
      <c r="W252">
        <f t="shared" si="75"/>
        <v>0</v>
      </c>
    </row>
    <row r="253" spans="5:23">
      <c r="E253">
        <f t="shared" si="66"/>
        <v>0.23200000000000018</v>
      </c>
      <c r="F253">
        <f t="shared" si="73"/>
        <v>30.864928003793906</v>
      </c>
      <c r="G253">
        <f t="shared" si="67"/>
        <v>0.53869461705720456</v>
      </c>
      <c r="H253">
        <f t="shared" si="68"/>
        <v>1.7064012144323248</v>
      </c>
      <c r="I253">
        <f t="shared" si="57"/>
        <v>322.70546413189049</v>
      </c>
      <c r="J253">
        <f t="shared" si="69"/>
        <v>21.839333678680418</v>
      </c>
      <c r="K253">
        <f t="shared" si="58"/>
        <v>0</v>
      </c>
      <c r="L253">
        <f t="shared" si="59"/>
        <v>-3.2887288983395169</v>
      </c>
      <c r="M253">
        <f t="shared" si="60"/>
        <v>25.128062577019936</v>
      </c>
      <c r="N253">
        <f t="shared" si="61"/>
        <v>0.38197914807941702</v>
      </c>
      <c r="O253">
        <f t="shared" si="62"/>
        <v>0.3659172510865909</v>
      </c>
      <c r="P253">
        <f t="shared" si="63"/>
        <v>0.10573567295844521</v>
      </c>
      <c r="Q253">
        <f t="shared" si="64"/>
        <v>1.3186510138637337</v>
      </c>
      <c r="R253">
        <f t="shared" si="74"/>
        <v>75.553137745038953</v>
      </c>
      <c r="S253">
        <f t="shared" si="70"/>
        <v>44.688209741245046</v>
      </c>
      <c r="T253">
        <f t="shared" si="71"/>
        <v>117.22905845491819</v>
      </c>
      <c r="U253">
        <f t="shared" si="65"/>
        <v>26.354140822237405</v>
      </c>
      <c r="V253">
        <f t="shared" si="72"/>
        <v>29.723579139004606</v>
      </c>
      <c r="W253">
        <f t="shared" si="75"/>
        <v>0</v>
      </c>
    </row>
    <row r="254" spans="5:23">
      <c r="E254">
        <f t="shared" si="66"/>
        <v>0.23300000000000018</v>
      </c>
      <c r="F254">
        <f t="shared" si="73"/>
        <v>30.962697591536877</v>
      </c>
      <c r="G254">
        <f t="shared" si="67"/>
        <v>0.54040101827163689</v>
      </c>
      <c r="H254">
        <f t="shared" si="68"/>
        <v>2.0291066785642151</v>
      </c>
      <c r="I254">
        <f t="shared" si="57"/>
        <v>323.49243583486617</v>
      </c>
      <c r="J254">
        <f t="shared" si="69"/>
        <v>21.892592577358197</v>
      </c>
      <c r="K254">
        <f t="shared" si="58"/>
        <v>0</v>
      </c>
      <c r="L254">
        <f t="shared" si="59"/>
        <v>-3.2853701283155226</v>
      </c>
      <c r="M254">
        <f t="shared" si="60"/>
        <v>25.177962705673721</v>
      </c>
      <c r="N254">
        <f t="shared" si="61"/>
        <v>0.38171194202831554</v>
      </c>
      <c r="O254">
        <f t="shared" si="62"/>
        <v>0.36636347570124189</v>
      </c>
      <c r="P254">
        <f t="shared" si="63"/>
        <v>0.10610177001843574</v>
      </c>
      <c r="Q254">
        <f t="shared" si="64"/>
        <v>1.3221390104159538</v>
      </c>
      <c r="R254">
        <f t="shared" si="74"/>
        <v>75.752985226437346</v>
      </c>
      <c r="S254">
        <f t="shared" si="70"/>
        <v>44.790287634900466</v>
      </c>
      <c r="T254">
        <f t="shared" si="71"/>
        <v>117.2508623952312</v>
      </c>
      <c r="U254">
        <f t="shared" si="65"/>
        <v>26.359042543031396</v>
      </c>
      <c r="V254">
        <f t="shared" si="72"/>
        <v>29.729107556224516</v>
      </c>
      <c r="W254">
        <f t="shared" si="75"/>
        <v>0</v>
      </c>
    </row>
    <row r="255" spans="5:23">
      <c r="E255">
        <f t="shared" si="66"/>
        <v>0.23400000000000018</v>
      </c>
      <c r="F255">
        <f t="shared" si="73"/>
        <v>31.078956840400419</v>
      </c>
      <c r="G255">
        <f t="shared" si="67"/>
        <v>0.54243012495020115</v>
      </c>
      <c r="H255">
        <f t="shared" si="68"/>
        <v>2.3525991143990814</v>
      </c>
      <c r="I255">
        <f t="shared" si="57"/>
        <v>324.4038823396923</v>
      </c>
      <c r="J255">
        <f t="shared" si="69"/>
        <v>21.95427540136216</v>
      </c>
      <c r="K255">
        <f t="shared" si="58"/>
        <v>0</v>
      </c>
      <c r="L255">
        <f t="shared" si="59"/>
        <v>-3.2813637153574589</v>
      </c>
      <c r="M255">
        <f t="shared" si="60"/>
        <v>25.235639116719618</v>
      </c>
      <c r="N255">
        <f t="shared" si="61"/>
        <v>0.3813932129167783</v>
      </c>
      <c r="O255">
        <f t="shared" si="62"/>
        <v>0.36689349351721406</v>
      </c>
      <c r="P255">
        <f t="shared" si="63"/>
        <v>0.10653795232023461</v>
      </c>
      <c r="Q255">
        <f t="shared" si="64"/>
        <v>1.3262630459842197</v>
      </c>
      <c r="R255">
        <f t="shared" si="74"/>
        <v>75.989275059060816</v>
      </c>
      <c r="S255">
        <f t="shared" si="70"/>
        <v>44.910318218660393</v>
      </c>
      <c r="T255">
        <f t="shared" si="71"/>
        <v>117.27223025673794</v>
      </c>
      <c r="U255">
        <f t="shared" si="65"/>
        <v>26.363846229409511</v>
      </c>
      <c r="V255">
        <f t="shared" si="72"/>
        <v>29.734525405100026</v>
      </c>
      <c r="W255">
        <f t="shared" si="75"/>
        <v>0</v>
      </c>
    </row>
    <row r="256" spans="5:23">
      <c r="E256">
        <f t="shared" si="66"/>
        <v>0.23500000000000018</v>
      </c>
      <c r="F256">
        <f t="shared" si="73"/>
        <v>31.213750840541703</v>
      </c>
      <c r="G256">
        <f t="shared" si="67"/>
        <v>0.54478272406460027</v>
      </c>
      <c r="H256">
        <f t="shared" si="68"/>
        <v>2.6770029967387736</v>
      </c>
      <c r="I256">
        <f t="shared" si="57"/>
        <v>325.43512160146429</v>
      </c>
      <c r="J256">
        <f t="shared" si="69"/>
        <v>22.024065289801079</v>
      </c>
      <c r="K256">
        <f t="shared" si="58"/>
        <v>0</v>
      </c>
      <c r="L256">
        <f t="shared" si="59"/>
        <v>-3.2767016641659343</v>
      </c>
      <c r="M256">
        <f t="shared" si="60"/>
        <v>25.300766953967013</v>
      </c>
      <c r="N256">
        <f t="shared" si="61"/>
        <v>0.38102232468090003</v>
      </c>
      <c r="O256">
        <f t="shared" si="62"/>
        <v>0.3675071988486075</v>
      </c>
      <c r="P256">
        <f t="shared" si="63"/>
        <v>0.10704481430490898</v>
      </c>
      <c r="Q256">
        <f t="shared" si="64"/>
        <v>1.3310128005842889</v>
      </c>
      <c r="R256">
        <f t="shared" si="74"/>
        <v>76.261415951367624</v>
      </c>
      <c r="S256">
        <f t="shared" si="70"/>
        <v>45.047665110825918</v>
      </c>
      <c r="T256">
        <f t="shared" si="71"/>
        <v>117.29317076101455</v>
      </c>
      <c r="U256">
        <f t="shared" si="65"/>
        <v>26.368553842060059</v>
      </c>
      <c r="V256">
        <f t="shared" si="72"/>
        <v>29.739834896998026</v>
      </c>
      <c r="W256">
        <f t="shared" si="75"/>
        <v>0</v>
      </c>
    </row>
    <row r="257" spans="5:23">
      <c r="E257">
        <f t="shared" si="66"/>
        <v>0.23600000000000018</v>
      </c>
      <c r="F257">
        <f t="shared" si="73"/>
        <v>31.367131813998707</v>
      </c>
      <c r="G257">
        <f t="shared" si="67"/>
        <v>0.54745972706133905</v>
      </c>
      <c r="H257">
        <f t="shared" si="68"/>
        <v>3.0024381183402378</v>
      </c>
      <c r="I257">
        <f t="shared" si="57"/>
        <v>326.58083270883554</v>
      </c>
      <c r="J257">
        <f t="shared" si="69"/>
        <v>22.101602146019371</v>
      </c>
      <c r="K257">
        <f t="shared" si="58"/>
        <v>0</v>
      </c>
      <c r="L257">
        <f t="shared" si="59"/>
        <v>-3.2713746971036137</v>
      </c>
      <c r="M257">
        <f t="shared" si="60"/>
        <v>25.372976843122984</v>
      </c>
      <c r="N257">
        <f t="shared" si="61"/>
        <v>0.38059853924072357</v>
      </c>
      <c r="O257">
        <f t="shared" si="62"/>
        <v>0.36820446547151736</v>
      </c>
      <c r="P257">
        <f t="shared" si="63"/>
        <v>0.10762303403813046</v>
      </c>
      <c r="Q257">
        <f t="shared" si="64"/>
        <v>1.3363765124616802</v>
      </c>
      <c r="R257">
        <f t="shared" si="74"/>
        <v>76.568734004466336</v>
      </c>
      <c r="S257">
        <f t="shared" si="70"/>
        <v>45.201602190467625</v>
      </c>
      <c r="T257">
        <f t="shared" si="71"/>
        <v>117.31369245520563</v>
      </c>
      <c r="U257">
        <f t="shared" si="65"/>
        <v>26.373167302457599</v>
      </c>
      <c r="V257">
        <f t="shared" si="72"/>
        <v>29.745038199058065</v>
      </c>
      <c r="W257">
        <f t="shared" si="75"/>
        <v>0</v>
      </c>
    </row>
    <row r="258" spans="5:23">
      <c r="E258">
        <f t="shared" si="66"/>
        <v>0.23700000000000018</v>
      </c>
      <c r="F258">
        <f t="shared" si="73"/>
        <v>31.539158846428808</v>
      </c>
      <c r="G258">
        <f t="shared" si="67"/>
        <v>0.55046216517967927</v>
      </c>
      <c r="H258">
        <f t="shared" si="68"/>
        <v>3.3290189510490733</v>
      </c>
      <c r="I258">
        <f t="shared" si="57"/>
        <v>327.83510461421019</v>
      </c>
      <c r="J258">
        <f t="shared" si="69"/>
        <v>22.186485935449337</v>
      </c>
      <c r="K258">
        <f t="shared" si="58"/>
        <v>0</v>
      </c>
      <c r="L258">
        <f t="shared" si="59"/>
        <v>-3.2653722566826922</v>
      </c>
      <c r="M258">
        <f t="shared" si="60"/>
        <v>25.451858192132029</v>
      </c>
      <c r="N258">
        <f t="shared" si="61"/>
        <v>0.38012101669812964</v>
      </c>
      <c r="O258">
        <f t="shared" si="62"/>
        <v>0.3689851437381978</v>
      </c>
      <c r="P258">
        <f t="shared" si="63"/>
        <v>0.10827336781125491</v>
      </c>
      <c r="Q258">
        <f t="shared" si="64"/>
        <v>1.3423410514179641</v>
      </c>
      <c r="R258">
        <f t="shared" si="74"/>
        <v>76.910476913402775</v>
      </c>
      <c r="S258">
        <f t="shared" si="70"/>
        <v>45.37131806697397</v>
      </c>
      <c r="T258">
        <f t="shared" si="71"/>
        <v>117.33380371551289</v>
      </c>
      <c r="U258">
        <f t="shared" si="65"/>
        <v>26.377688493647188</v>
      </c>
      <c r="V258">
        <f t="shared" si="72"/>
        <v>29.750137435076905</v>
      </c>
      <c r="W258">
        <f t="shared" si="75"/>
        <v>0</v>
      </c>
    </row>
    <row r="259" spans="5:23">
      <c r="E259">
        <f t="shared" si="66"/>
        <v>0.23800000000000018</v>
      </c>
      <c r="F259">
        <f t="shared" si="73"/>
        <v>31.729897582242987</v>
      </c>
      <c r="G259">
        <f t="shared" si="67"/>
        <v>0.55379118413072836</v>
      </c>
      <c r="H259">
        <f t="shared" si="68"/>
        <v>3.6568540556632834</v>
      </c>
      <c r="I259">
        <f t="shared" si="57"/>
        <v>329.19148984506558</v>
      </c>
      <c r="J259">
        <f t="shared" si="69"/>
        <v>22.278280320565106</v>
      </c>
      <c r="K259">
        <f t="shared" si="58"/>
        <v>0</v>
      </c>
      <c r="L259">
        <f t="shared" si="59"/>
        <v>-3.2586825088646667</v>
      </c>
      <c r="M259">
        <f t="shared" si="60"/>
        <v>25.536962829429772</v>
      </c>
      <c r="N259">
        <f t="shared" si="61"/>
        <v>0.3795888155993497</v>
      </c>
      <c r="O259">
        <f t="shared" si="62"/>
        <v>0.36984905729908907</v>
      </c>
      <c r="P259">
        <f t="shared" si="63"/>
        <v>0.10899664414283393</v>
      </c>
      <c r="Q259">
        <f t="shared" si="64"/>
        <v>1.3488920008943583</v>
      </c>
      <c r="R259">
        <f t="shared" si="74"/>
        <v>77.285818670203597</v>
      </c>
      <c r="S259">
        <f t="shared" si="70"/>
        <v>45.555921087960613</v>
      </c>
      <c r="T259">
        <f t="shared" si="71"/>
        <v>117.353512750614</v>
      </c>
      <c r="U259">
        <f t="shared" si="65"/>
        <v>26.382119261012985</v>
      </c>
      <c r="V259">
        <f t="shared" si="72"/>
        <v>29.755134686375367</v>
      </c>
      <c r="W259">
        <f t="shared" si="75"/>
        <v>0</v>
      </c>
    </row>
    <row r="260" spans="5:23">
      <c r="E260">
        <f t="shared" si="66"/>
        <v>0.23900000000000018</v>
      </c>
      <c r="F260">
        <f t="shared" si="73"/>
        <v>31.939419885927791</v>
      </c>
      <c r="G260">
        <f t="shared" si="67"/>
        <v>0.55744803818639166</v>
      </c>
      <c r="H260">
        <f t="shared" si="68"/>
        <v>3.986045545508349</v>
      </c>
      <c r="I260">
        <f t="shared" si="57"/>
        <v>330.64306256231106</v>
      </c>
      <c r="J260">
        <f t="shared" si="69"/>
        <v>22.376516590025471</v>
      </c>
      <c r="K260">
        <f t="shared" si="58"/>
        <v>0</v>
      </c>
      <c r="L260">
        <f t="shared" si="59"/>
        <v>-3.2512923472937891</v>
      </c>
      <c r="M260">
        <f t="shared" si="60"/>
        <v>25.627808937319259</v>
      </c>
      <c r="N260">
        <f t="shared" si="61"/>
        <v>0.3790008932717569</v>
      </c>
      <c r="O260">
        <f t="shared" si="62"/>
        <v>0.37079599944837965</v>
      </c>
      <c r="P260">
        <f t="shared" si="63"/>
        <v>0.10979375723860817</v>
      </c>
      <c r="Q260">
        <f t="shared" si="64"/>
        <v>1.3560137483905705</v>
      </c>
      <c r="R260">
        <f t="shared" si="74"/>
        <v>77.693864744494419</v>
      </c>
      <c r="S260">
        <f t="shared" si="70"/>
        <v>45.754444858566629</v>
      </c>
      <c r="T260">
        <f t="shared" si="71"/>
        <v>117.37282760501309</v>
      </c>
      <c r="U260">
        <f t="shared" si="65"/>
        <v>26.386461413031466</v>
      </c>
      <c r="V260">
        <f t="shared" si="72"/>
        <v>29.76003199264786</v>
      </c>
      <c r="W260">
        <f t="shared" si="75"/>
        <v>0</v>
      </c>
    </row>
    <row r="261" spans="5:23">
      <c r="E261">
        <f t="shared" si="66"/>
        <v>0.24000000000000019</v>
      </c>
      <c r="F261">
        <f t="shared" si="73"/>
        <v>32.167803472632336</v>
      </c>
      <c r="G261">
        <f t="shared" si="67"/>
        <v>0.56143408373189996</v>
      </c>
      <c r="H261">
        <f t="shared" si="68"/>
        <v>4.3166886080706597</v>
      </c>
      <c r="I261">
        <f t="shared" si="57"/>
        <v>332.18248025925135</v>
      </c>
      <c r="J261">
        <f t="shared" si="69"/>
        <v>22.480697834197414</v>
      </c>
      <c r="K261">
        <f t="shared" si="58"/>
        <v>0</v>
      </c>
      <c r="L261">
        <f t="shared" si="59"/>
        <v>-3.2431873985973629</v>
      </c>
      <c r="M261">
        <f t="shared" si="60"/>
        <v>25.723885232794778</v>
      </c>
      <c r="N261">
        <f t="shared" si="61"/>
        <v>0.3783561062455299</v>
      </c>
      <c r="O261">
        <f t="shared" si="62"/>
        <v>0.37182572911054945</v>
      </c>
      <c r="P261">
        <f t="shared" si="63"/>
        <v>0.11066565997333795</v>
      </c>
      <c r="Q261">
        <f t="shared" si="64"/>
        <v>1.363689583687351</v>
      </c>
      <c r="R261">
        <f t="shared" si="74"/>
        <v>78.13365771123749</v>
      </c>
      <c r="S261">
        <f t="shared" si="70"/>
        <v>45.965854238605154</v>
      </c>
      <c r="T261">
        <f t="shared" si="71"/>
        <v>117.3917561623242</v>
      </c>
      <c r="U261">
        <f t="shared" si="65"/>
        <v>26.390716722009579</v>
      </c>
      <c r="V261">
        <f t="shared" si="72"/>
        <v>29.764831352794904</v>
      </c>
      <c r="W261">
        <f t="shared" si="75"/>
        <v>0</v>
      </c>
    </row>
    <row r="262" spans="5:23">
      <c r="E262">
        <f t="shared" si="66"/>
        <v>0.24100000000000019</v>
      </c>
      <c r="F262">
        <f t="shared" si="73"/>
        <v>32.415131511346985</v>
      </c>
      <c r="G262">
        <f t="shared" si="67"/>
        <v>0.56575077233997062</v>
      </c>
      <c r="H262">
        <f t="shared" si="68"/>
        <v>4.6488710883299111</v>
      </c>
      <c r="I262">
        <f t="shared" si="57"/>
        <v>333.80204832876314</v>
      </c>
      <c r="J262">
        <f t="shared" si="69"/>
        <v>22.590303314788063</v>
      </c>
      <c r="K262">
        <f t="shared" si="58"/>
        <v>0</v>
      </c>
      <c r="L262">
        <f t="shared" si="59"/>
        <v>-3.2343520288967933</v>
      </c>
      <c r="M262">
        <f t="shared" si="60"/>
        <v>25.824655343684856</v>
      </c>
      <c r="N262">
        <f t="shared" si="61"/>
        <v>0.37765321077163772</v>
      </c>
      <c r="O262">
        <f t="shared" si="62"/>
        <v>0.37293796648695643</v>
      </c>
      <c r="P262">
        <f t="shared" si="63"/>
        <v>0.11161335646245088</v>
      </c>
      <c r="Q262">
        <f t="shared" si="64"/>
        <v>1.3719018042210531</v>
      </c>
      <c r="R262">
        <f t="shared" si="74"/>
        <v>78.604183288249288</v>
      </c>
      <c r="S262">
        <f t="shared" si="70"/>
        <v>46.189051776902303</v>
      </c>
      <c r="T262">
        <f t="shared" si="71"/>
        <v>117.41030614848908</v>
      </c>
      <c r="U262">
        <f t="shared" si="65"/>
        <v>26.394886924808127</v>
      </c>
      <c r="V262">
        <f t="shared" si="72"/>
        <v>29.769534725739007</v>
      </c>
      <c r="W262">
        <f t="shared" si="75"/>
        <v>0</v>
      </c>
    </row>
    <row r="263" spans="5:23">
      <c r="E263">
        <f t="shared" si="66"/>
        <v>0.24200000000000019</v>
      </c>
      <c r="F263">
        <f t="shared" si="73"/>
        <v>32.681492204208681</v>
      </c>
      <c r="G263">
        <f t="shared" si="67"/>
        <v>0.57039964342830052</v>
      </c>
      <c r="H263">
        <f t="shared" si="68"/>
        <v>4.9826731366586738</v>
      </c>
      <c r="I263">
        <f t="shared" si="57"/>
        <v>335.4937866696734</v>
      </c>
      <c r="J263">
        <f t="shared" si="69"/>
        <v>22.704792972481172</v>
      </c>
      <c r="K263">
        <f t="shared" si="58"/>
        <v>0</v>
      </c>
      <c r="L263">
        <f t="shared" si="59"/>
        <v>-3.2247693516828928</v>
      </c>
      <c r="M263">
        <f t="shared" si="60"/>
        <v>25.929562324164063</v>
      </c>
      <c r="N263">
        <f t="shared" si="61"/>
        <v>0.37689086344835748</v>
      </c>
      <c r="O263">
        <f t="shared" si="62"/>
        <v>0.37413238838296803</v>
      </c>
      <c r="P263">
        <f t="shared" si="63"/>
        <v>0.11263789429529181</v>
      </c>
      <c r="Q263">
        <f t="shared" si="64"/>
        <v>1.3806318268320197</v>
      </c>
      <c r="R263">
        <f t="shared" si="74"/>
        <v>79.104376738911455</v>
      </c>
      <c r="S263">
        <f t="shared" si="70"/>
        <v>46.422884534702774</v>
      </c>
      <c r="T263">
        <f t="shared" si="71"/>
        <v>117.42848513493068</v>
      </c>
      <c r="U263">
        <f t="shared" si="65"/>
        <v>26.398973723550707</v>
      </c>
      <c r="V263">
        <f t="shared" si="72"/>
        <v>29.774144031224228</v>
      </c>
      <c r="W263">
        <f t="shared" si="75"/>
        <v>0</v>
      </c>
    </row>
    <row r="264" spans="5:23">
      <c r="E264">
        <f t="shared" si="66"/>
        <v>0.24300000000000019</v>
      </c>
      <c r="F264">
        <f t="shared" si="73"/>
        <v>32.966978345632434</v>
      </c>
      <c r="G264">
        <f t="shared" si="67"/>
        <v>0.5753823165649592</v>
      </c>
      <c r="H264">
        <f t="shared" si="68"/>
        <v>5.3181669233283468</v>
      </c>
      <c r="I264">
        <f t="shared" si="57"/>
        <v>337.249497459103</v>
      </c>
      <c r="J264">
        <f t="shared" si="69"/>
        <v>22.823612013481178</v>
      </c>
      <c r="K264">
        <f t="shared" si="58"/>
        <v>0</v>
      </c>
      <c r="L264">
        <f t="shared" si="59"/>
        <v>-3.2144212372174157</v>
      </c>
      <c r="M264">
        <f t="shared" si="60"/>
        <v>26.038033250698593</v>
      </c>
      <c r="N264">
        <f t="shared" si="61"/>
        <v>0.37606762196921112</v>
      </c>
      <c r="O264">
        <f t="shared" si="62"/>
        <v>0.37540862323738489</v>
      </c>
      <c r="P264">
        <f t="shared" si="63"/>
        <v>0.1137403565046269</v>
      </c>
      <c r="Q264">
        <f t="shared" si="64"/>
        <v>1.3898603049810645</v>
      </c>
      <c r="R264">
        <f t="shared" si="74"/>
        <v>79.633129588180424</v>
      </c>
      <c r="S264">
        <f t="shared" si="70"/>
        <v>46.66615124254799</v>
      </c>
      <c r="T264">
        <f t="shared" si="71"/>
        <v>117.44630054164345</v>
      </c>
      <c r="U264">
        <f t="shared" si="65"/>
        <v>26.402978786318435</v>
      </c>
      <c r="V264">
        <f t="shared" si="72"/>
        <v>29.778661150599746</v>
      </c>
      <c r="W264">
        <f t="shared" si="75"/>
        <v>0</v>
      </c>
    </row>
    <row r="265" spans="5:23">
      <c r="E265">
        <f t="shared" si="66"/>
        <v>0.24400000000000019</v>
      </c>
      <c r="F265">
        <f t="shared" si="73"/>
        <v>33.271686865085222</v>
      </c>
      <c r="G265">
        <f t="shared" si="67"/>
        <v>0.58070048348828751</v>
      </c>
      <c r="H265">
        <f t="shared" si="68"/>
        <v>5.65541642078745</v>
      </c>
      <c r="I265">
        <f t="shared" si="57"/>
        <v>339.06083318857009</v>
      </c>
      <c r="J265">
        <f t="shared" si="69"/>
        <v>22.946195513907373</v>
      </c>
      <c r="K265">
        <f t="shared" si="58"/>
        <v>0</v>
      </c>
      <c r="L265">
        <f t="shared" si="59"/>
        <v>-3.2032883236301992</v>
      </c>
      <c r="M265">
        <f t="shared" si="60"/>
        <v>26.149483837537574</v>
      </c>
      <c r="N265">
        <f t="shared" si="61"/>
        <v>0.37518194600579524</v>
      </c>
      <c r="O265">
        <f t="shared" si="62"/>
        <v>0.37676624587694174</v>
      </c>
      <c r="P265">
        <f t="shared" si="63"/>
        <v>0.1149218533488555</v>
      </c>
      <c r="Q265">
        <f t="shared" si="64"/>
        <v>1.3995672504054273</v>
      </c>
      <c r="R265">
        <f t="shared" si="74"/>
        <v>80.189296592960233</v>
      </c>
      <c r="S265">
        <f t="shared" si="70"/>
        <v>46.917609727875011</v>
      </c>
      <c r="T265">
        <f t="shared" si="71"/>
        <v>117.46375964022195</v>
      </c>
      <c r="U265">
        <f t="shared" si="65"/>
        <v>26.406903747830807</v>
      </c>
      <c r="V265">
        <f t="shared" si="72"/>
        <v>29.783087927587751</v>
      </c>
      <c r="W265">
        <f t="shared" si="75"/>
        <v>0</v>
      </c>
    </row>
    <row r="266" spans="5:23">
      <c r="E266">
        <f t="shared" si="66"/>
        <v>0.24500000000000019</v>
      </c>
      <c r="F266">
        <f t="shared" si="73"/>
        <v>33.59571835738533</v>
      </c>
      <c r="G266">
        <f t="shared" si="67"/>
        <v>0.586355899909075</v>
      </c>
      <c r="H266">
        <f t="shared" si="68"/>
        <v>5.9944772539760205</v>
      </c>
      <c r="I266">
        <f t="shared" si="57"/>
        <v>340.91936405040684</v>
      </c>
      <c r="J266">
        <f t="shared" si="69"/>
        <v>23.071972980220089</v>
      </c>
      <c r="K266">
        <f t="shared" si="58"/>
        <v>0</v>
      </c>
      <c r="L266">
        <f t="shared" si="59"/>
        <v>-3.1913500298875941</v>
      </c>
      <c r="M266">
        <f t="shared" si="60"/>
        <v>26.263323010107683</v>
      </c>
      <c r="N266">
        <f t="shared" si="61"/>
        <v>0.37423219823948145</v>
      </c>
      <c r="O266">
        <f t="shared" si="62"/>
        <v>0.37820477201948832</v>
      </c>
      <c r="P266">
        <f t="shared" si="63"/>
        <v>0.11618351398402937</v>
      </c>
      <c r="Q266">
        <f t="shared" si="64"/>
        <v>1.4097321580733615</v>
      </c>
      <c r="R266">
        <f t="shared" si="74"/>
        <v>80.771702901473034</v>
      </c>
      <c r="S266">
        <f t="shared" si="70"/>
        <v>47.175984544087704</v>
      </c>
      <c r="T266">
        <f t="shared" si="71"/>
        <v>117.48086955682888</v>
      </c>
      <c r="U266">
        <f t="shared" si="65"/>
        <v>26.41075021011293</v>
      </c>
      <c r="V266">
        <f t="shared" si="72"/>
        <v>29.787426169035996</v>
      </c>
      <c r="W266">
        <f t="shared" si="75"/>
        <v>0</v>
      </c>
    </row>
    <row r="267" spans="5:23">
      <c r="E267">
        <f t="shared" si="66"/>
        <v>0.24600000000000019</v>
      </c>
      <c r="F267">
        <f t="shared" si="73"/>
        <v>33.939176604425327</v>
      </c>
      <c r="G267">
        <f t="shared" si="67"/>
        <v>0.59235037716305106</v>
      </c>
      <c r="H267">
        <f t="shared" si="68"/>
        <v>6.3353966180264276</v>
      </c>
      <c r="I267">
        <f t="shared" si="57"/>
        <v>342.81664376943041</v>
      </c>
      <c r="J267">
        <f t="shared" si="69"/>
        <v>23.200372804428255</v>
      </c>
      <c r="K267">
        <f t="shared" si="58"/>
        <v>0</v>
      </c>
      <c r="L267">
        <f t="shared" si="59"/>
        <v>-3.1785845708131957</v>
      </c>
      <c r="M267">
        <f t="shared" si="60"/>
        <v>26.378957375241452</v>
      </c>
      <c r="N267">
        <f t="shared" si="61"/>
        <v>0.37321664555638634</v>
      </c>
      <c r="O267">
        <f t="shared" si="62"/>
        <v>0.37972365255004542</v>
      </c>
      <c r="P267">
        <f t="shared" si="63"/>
        <v>0.11752647810219415</v>
      </c>
      <c r="Q267">
        <f t="shared" si="64"/>
        <v>1.4203341332008315</v>
      </c>
      <c r="R267">
        <f t="shared" si="74"/>
        <v>81.379151330779735</v>
      </c>
      <c r="S267">
        <f t="shared" si="70"/>
        <v>47.439974726354407</v>
      </c>
      <c r="T267">
        <f t="shared" si="71"/>
        <v>117.49763727510367</v>
      </c>
      <c r="U267">
        <f t="shared" si="65"/>
        <v>26.414519743149413</v>
      </c>
      <c r="V267">
        <f t="shared" si="72"/>
        <v>29.791677645655277</v>
      </c>
      <c r="W267">
        <f t="shared" si="75"/>
        <v>0</v>
      </c>
    </row>
    <row r="268" spans="5:23">
      <c r="E268">
        <f t="shared" si="66"/>
        <v>0.24700000000000019</v>
      </c>
      <c r="F268">
        <f t="shared" si="73"/>
        <v>34.302168092179699</v>
      </c>
      <c r="G268">
        <f t="shared" si="67"/>
        <v>0.59868577378107746</v>
      </c>
      <c r="H268">
        <f t="shared" si="68"/>
        <v>6.6782132617958583</v>
      </c>
      <c r="I268">
        <f t="shared" si="57"/>
        <v>344.74427300387754</v>
      </c>
      <c r="J268">
        <f t="shared" si="69"/>
        <v>23.330826554795074</v>
      </c>
      <c r="K268">
        <f t="shared" si="58"/>
        <v>0</v>
      </c>
      <c r="L268">
        <f t="shared" si="59"/>
        <v>-3.1649689743462885</v>
      </c>
      <c r="M268">
        <f t="shared" si="60"/>
        <v>26.495795529141361</v>
      </c>
      <c r="N268">
        <f t="shared" si="61"/>
        <v>0.37213346042036261</v>
      </c>
      <c r="O268">
        <f t="shared" si="62"/>
        <v>0.38132226759429966</v>
      </c>
      <c r="P268">
        <f t="shared" si="63"/>
        <v>0.11895188761072577</v>
      </c>
      <c r="Q268">
        <f t="shared" si="64"/>
        <v>1.4313520190199402</v>
      </c>
      <c r="R268">
        <f t="shared" si="74"/>
        <v>82.010429687371712</v>
      </c>
      <c r="S268">
        <f t="shared" si="70"/>
        <v>47.708261595192013</v>
      </c>
      <c r="T268">
        <f t="shared" si="71"/>
        <v>117.51406963901297</v>
      </c>
      <c r="U268">
        <f t="shared" si="65"/>
        <v>26.418213885525166</v>
      </c>
      <c r="V268">
        <f t="shared" si="72"/>
        <v>29.795844092742172</v>
      </c>
      <c r="W268">
        <f t="shared" si="75"/>
        <v>0</v>
      </c>
    </row>
    <row r="269" spans="5:23">
      <c r="E269">
        <f t="shared" si="66"/>
        <v>0.24800000000000019</v>
      </c>
      <c r="F269">
        <f t="shared" si="73"/>
        <v>34.684801526768894</v>
      </c>
      <c r="G269">
        <f t="shared" si="67"/>
        <v>0.60536398704287331</v>
      </c>
      <c r="H269">
        <f t="shared" si="68"/>
        <v>7.0229575347997359</v>
      </c>
      <c r="I269">
        <f t="shared" si="57"/>
        <v>346.69395948959755</v>
      </c>
      <c r="J269">
        <f t="shared" si="69"/>
        <v>23.462773046141283</v>
      </c>
      <c r="K269">
        <f t="shared" si="58"/>
        <v>0</v>
      </c>
      <c r="L269">
        <f t="shared" si="59"/>
        <v>-3.1504791012269888</v>
      </c>
      <c r="M269">
        <f t="shared" si="60"/>
        <v>26.613252147368271</v>
      </c>
      <c r="N269">
        <f t="shared" si="61"/>
        <v>0.37098072243904517</v>
      </c>
      <c r="O269">
        <f t="shared" si="62"/>
        <v>0.38299992041424208</v>
      </c>
      <c r="P269">
        <f t="shared" si="63"/>
        <v>0.12046087842422711</v>
      </c>
      <c r="Q269">
        <f t="shared" si="64"/>
        <v>1.4427645239413105</v>
      </c>
      <c r="R269">
        <f t="shared" si="74"/>
        <v>82.664318053038514</v>
      </c>
      <c r="S269">
        <f t="shared" si="70"/>
        <v>47.97951652626962</v>
      </c>
      <c r="T269">
        <f t="shared" si="71"/>
        <v>117.53017335564408</v>
      </c>
      <c r="U269">
        <f t="shared" si="65"/>
        <v>26.421834145053403</v>
      </c>
      <c r="V269">
        <f t="shared" si="72"/>
        <v>29.799927210887329</v>
      </c>
      <c r="W269">
        <f t="shared" si="75"/>
        <v>0</v>
      </c>
    </row>
    <row r="270" spans="5:23">
      <c r="E270">
        <f t="shared" si="66"/>
        <v>0.24900000000000019</v>
      </c>
      <c r="F270">
        <f t="shared" si="73"/>
        <v>35.087187353212521</v>
      </c>
      <c r="G270">
        <f t="shared" si="67"/>
        <v>0.61238694457767306</v>
      </c>
      <c r="H270">
        <f t="shared" si="68"/>
        <v>7.3696514942893332</v>
      </c>
      <c r="I270">
        <f t="shared" si="57"/>
        <v>348.65757417160467</v>
      </c>
      <c r="J270">
        <f t="shared" si="69"/>
        <v>23.59566213858994</v>
      </c>
      <c r="K270">
        <f t="shared" si="58"/>
        <v>0</v>
      </c>
      <c r="L270">
        <f t="shared" si="59"/>
        <v>-3.1350896672998627</v>
      </c>
      <c r="M270">
        <f t="shared" si="60"/>
        <v>26.730751805889803</v>
      </c>
      <c r="N270">
        <f t="shared" si="61"/>
        <v>0.36975642013820964</v>
      </c>
      <c r="O270">
        <f t="shared" si="62"/>
        <v>0.38475583115059142</v>
      </c>
      <c r="P270">
        <f t="shared" si="63"/>
        <v>0.12205457243623735</v>
      </c>
      <c r="Q270">
        <f t="shared" si="64"/>
        <v>1.4545503467350751</v>
      </c>
      <c r="R270">
        <f t="shared" si="74"/>
        <v>83.339595957210307</v>
      </c>
      <c r="S270">
        <f t="shared" si="70"/>
        <v>48.252408603997786</v>
      </c>
      <c r="T270">
        <f t="shared" si="71"/>
        <v>117.54595499794259</v>
      </c>
      <c r="U270">
        <f t="shared" si="65"/>
        <v>26.425381999391078</v>
      </c>
      <c r="V270">
        <f t="shared" si="72"/>
        <v>29.803928666669584</v>
      </c>
      <c r="W270">
        <f t="shared" si="75"/>
        <v>0</v>
      </c>
    </row>
    <row r="271" spans="5:23">
      <c r="E271">
        <f t="shared" si="66"/>
        <v>0.25000000000000017</v>
      </c>
      <c r="F271">
        <f t="shared" si="73"/>
        <v>35.509437280317584</v>
      </c>
      <c r="G271">
        <f t="shared" si="67"/>
        <v>0.61975659607196243</v>
      </c>
      <c r="H271">
        <f t="shared" si="68"/>
        <v>7.7183090684609379</v>
      </c>
      <c r="I271">
        <f t="shared" si="57"/>
        <v>350.62720265557573</v>
      </c>
      <c r="J271">
        <f t="shared" si="69"/>
        <v>23.728958219585014</v>
      </c>
      <c r="K271">
        <f t="shared" si="58"/>
        <v>0</v>
      </c>
      <c r="L271">
        <f t="shared" si="59"/>
        <v>-3.1187742686299749</v>
      </c>
      <c r="M271">
        <f t="shared" si="60"/>
        <v>26.847732488214987</v>
      </c>
      <c r="N271">
        <f t="shared" si="61"/>
        <v>0.36845845295987284</v>
      </c>
      <c r="O271">
        <f t="shared" si="62"/>
        <v>0.38658913043638177</v>
      </c>
      <c r="P271">
        <f t="shared" si="63"/>
        <v>0.12373406973256817</v>
      </c>
      <c r="Q271">
        <f t="shared" si="64"/>
        <v>1.4666882983695329</v>
      </c>
      <c r="R271">
        <f t="shared" si="74"/>
        <v>84.035049357798655</v>
      </c>
      <c r="S271">
        <f t="shared" si="70"/>
        <v>48.525612077481071</v>
      </c>
      <c r="T271">
        <f t="shared" si="71"/>
        <v>117.56142100739508</v>
      </c>
      <c r="U271">
        <f t="shared" si="65"/>
        <v>26.428858896641994</v>
      </c>
      <c r="V271">
        <f t="shared" si="72"/>
        <v>29.807850093336192</v>
      </c>
      <c r="W271">
        <f t="shared" si="75"/>
        <v>0</v>
      </c>
    </row>
    <row r="272" spans="5:23">
      <c r="E272">
        <f t="shared" si="66"/>
        <v>0.25100000000000017</v>
      </c>
      <c r="F272">
        <f t="shared" si="73"/>
        <v>35.951663814917943</v>
      </c>
      <c r="G272">
        <f t="shared" si="67"/>
        <v>0.62747490514042337</v>
      </c>
      <c r="H272">
        <f t="shared" si="68"/>
        <v>8.0689362711165131</v>
      </c>
      <c r="I272">
        <f t="shared" si="57"/>
        <v>352.59519141614578</v>
      </c>
      <c r="J272">
        <f t="shared" si="69"/>
        <v>23.86214333107236</v>
      </c>
      <c r="K272">
        <f t="shared" si="58"/>
        <v>0</v>
      </c>
      <c r="L272">
        <f t="shared" si="59"/>
        <v>-3.1015054096268693</v>
      </c>
      <c r="M272">
        <f t="shared" si="60"/>
        <v>26.963648740699231</v>
      </c>
      <c r="N272">
        <f t="shared" si="61"/>
        <v>0.36708463349968856</v>
      </c>
      <c r="O272">
        <f t="shared" si="62"/>
        <v>0.38849885290566355</v>
      </c>
      <c r="P272">
        <f t="shared" si="63"/>
        <v>0.12550044110164951</v>
      </c>
      <c r="Q272">
        <f t="shared" si="64"/>
        <v>1.4791574191936003</v>
      </c>
      <c r="R272">
        <f t="shared" si="74"/>
        <v>84.749477355256417</v>
      </c>
      <c r="S272">
        <f t="shared" si="70"/>
        <v>48.797813540338474</v>
      </c>
      <c r="T272">
        <f t="shared" si="71"/>
        <v>117.57657769665857</v>
      </c>
      <c r="U272">
        <f t="shared" si="65"/>
        <v>26.432266255947898</v>
      </c>
      <c r="V272">
        <f t="shared" si="72"/>
        <v>29.811693091469468</v>
      </c>
      <c r="W272">
        <f t="shared" si="75"/>
        <v>0</v>
      </c>
    </row>
    <row r="273" spans="5:23">
      <c r="E273">
        <f t="shared" si="66"/>
        <v>0.25200000000000017</v>
      </c>
      <c r="F273">
        <f t="shared" si="73"/>
        <v>36.413979808412947</v>
      </c>
      <c r="G273">
        <f t="shared" si="67"/>
        <v>0.63554384141153986</v>
      </c>
      <c r="H273">
        <f t="shared" si="68"/>
        <v>8.4215314625326592</v>
      </c>
      <c r="I273">
        <f t="shared" si="57"/>
        <v>354.55418831548809</v>
      </c>
      <c r="J273">
        <f t="shared" si="69"/>
        <v>23.994719911624934</v>
      </c>
      <c r="K273">
        <f t="shared" si="58"/>
        <v>0</v>
      </c>
      <c r="L273">
        <f t="shared" si="59"/>
        <v>-3.0832545343730677</v>
      </c>
      <c r="M273">
        <f t="shared" si="60"/>
        <v>27.077974445998002</v>
      </c>
      <c r="N273">
        <f t="shared" si="61"/>
        <v>0.36563268999927784</v>
      </c>
      <c r="O273">
        <f t="shared" si="62"/>
        <v>0.39048393062069431</v>
      </c>
      <c r="P273">
        <f t="shared" si="63"/>
        <v>0.12735472089000813</v>
      </c>
      <c r="Q273">
        <f t="shared" si="64"/>
        <v>1.491937090228052</v>
      </c>
      <c r="R273">
        <f t="shared" si="74"/>
        <v>85.481698569096068</v>
      </c>
      <c r="S273">
        <f t="shared" si="70"/>
        <v>49.067718760683121</v>
      </c>
      <c r="T273">
        <f t="shared" si="71"/>
        <v>117.59143125213677</v>
      </c>
      <c r="U273">
        <f t="shared" si="65"/>
        <v>26.435605468067681</v>
      </c>
      <c r="V273">
        <f t="shared" si="72"/>
        <v>29.81545922964008</v>
      </c>
      <c r="W273">
        <f t="shared" si="75"/>
        <v>0</v>
      </c>
    </row>
    <row r="274" spans="5:23">
      <c r="E274">
        <f t="shared" si="66"/>
        <v>0.25300000000000017</v>
      </c>
      <c r="F274">
        <f t="shared" si="73"/>
        <v>36.8964980182527</v>
      </c>
      <c r="G274">
        <f t="shared" si="67"/>
        <v>0.64396537287407252</v>
      </c>
      <c r="H274">
        <f t="shared" si="68"/>
        <v>8.7760856508481471</v>
      </c>
      <c r="I274">
        <f t="shared" si="57"/>
        <v>356.4971771107567</v>
      </c>
      <c r="J274">
        <f t="shared" si="69"/>
        <v>24.126213131759769</v>
      </c>
      <c r="K274">
        <f t="shared" si="58"/>
        <v>0</v>
      </c>
      <c r="L274">
        <f t="shared" si="59"/>
        <v>-3.0639920613542686</v>
      </c>
      <c r="M274">
        <f t="shared" si="60"/>
        <v>27.190205193114039</v>
      </c>
      <c r="N274">
        <f t="shared" si="61"/>
        <v>0.3641002691091807</v>
      </c>
      <c r="O274">
        <f t="shared" si="62"/>
        <v>0.3925431864403115</v>
      </c>
      <c r="P274">
        <f t="shared" si="63"/>
        <v>0.1292979002431032</v>
      </c>
      <c r="Q274">
        <f t="shared" si="64"/>
        <v>1.5050071374390022</v>
      </c>
      <c r="R274">
        <f t="shared" si="74"/>
        <v>86.230557112320255</v>
      </c>
      <c r="S274">
        <f t="shared" si="70"/>
        <v>49.334059094067555</v>
      </c>
      <c r="T274">
        <f t="shared" si="71"/>
        <v>117.60598773650541</v>
      </c>
      <c r="U274">
        <f t="shared" si="65"/>
        <v>26.438877895945069</v>
      </c>
      <c r="V274">
        <f t="shared" si="72"/>
        <v>29.81915004504728</v>
      </c>
      <c r="W274">
        <f t="shared" si="75"/>
        <v>0</v>
      </c>
    </row>
    <row r="275" spans="5:23">
      <c r="E275">
        <f t="shared" si="66"/>
        <v>0.25400000000000017</v>
      </c>
      <c r="F275">
        <f t="shared" si="73"/>
        <v>37.399330686691627</v>
      </c>
      <c r="G275">
        <f t="shared" si="67"/>
        <v>0.65274145852492071</v>
      </c>
      <c r="H275">
        <f t="shared" si="68"/>
        <v>9.1325828279589043</v>
      </c>
      <c r="I275">
        <f t="shared" si="57"/>
        <v>358.41750575820691</v>
      </c>
      <c r="J275">
        <f t="shared" si="69"/>
        <v>24.25617280944051</v>
      </c>
      <c r="K275">
        <f t="shared" si="58"/>
        <v>0</v>
      </c>
      <c r="L275">
        <f t="shared" si="59"/>
        <v>-3.0436874217886483</v>
      </c>
      <c r="M275">
        <f t="shared" si="60"/>
        <v>27.299860231229157</v>
      </c>
      <c r="N275">
        <f t="shared" si="61"/>
        <v>0.36248493893813344</v>
      </c>
      <c r="O275">
        <f t="shared" si="62"/>
        <v>0.39467532735142596</v>
      </c>
      <c r="P275">
        <f t="shared" si="63"/>
        <v>0.13133092076342121</v>
      </c>
      <c r="Q275">
        <f t="shared" si="64"/>
        <v>1.5183479280015488</v>
      </c>
      <c r="R275">
        <f t="shared" si="74"/>
        <v>86.994928106922131</v>
      </c>
      <c r="S275">
        <f t="shared" si="70"/>
        <v>49.595597420230504</v>
      </c>
      <c r="T275">
        <f t="shared" si="71"/>
        <v>117.62025309118667</v>
      </c>
      <c r="U275">
        <f t="shared" si="65"/>
        <v>26.442084875264907</v>
      </c>
      <c r="V275">
        <f t="shared" si="72"/>
        <v>29.822767044146335</v>
      </c>
      <c r="W275">
        <f t="shared" si="75"/>
        <v>0</v>
      </c>
    </row>
    <row r="276" spans="5:23">
      <c r="E276">
        <f t="shared" si="66"/>
        <v>0.25500000000000017</v>
      </c>
      <c r="F276">
        <f t="shared" si="73"/>
        <v>37.922589138787323</v>
      </c>
      <c r="G276">
        <f t="shared" si="67"/>
        <v>0.66187404135287964</v>
      </c>
      <c r="H276">
        <f t="shared" si="68"/>
        <v>9.4910003337171105</v>
      </c>
      <c r="I276">
        <f t="shared" si="57"/>
        <v>360.30890845083218</v>
      </c>
      <c r="J276">
        <f t="shared" si="69"/>
        <v>24.384174901490972</v>
      </c>
      <c r="K276">
        <f t="shared" si="58"/>
        <v>0</v>
      </c>
      <c r="L276">
        <f t="shared" si="59"/>
        <v>-3.0223091017524712</v>
      </c>
      <c r="M276">
        <f t="shared" si="60"/>
        <v>27.406484003243442</v>
      </c>
      <c r="N276">
        <f t="shared" si="61"/>
        <v>0.36078419240436033</v>
      </c>
      <c r="O276">
        <f t="shared" si="62"/>
        <v>0.39687893778478534</v>
      </c>
      <c r="P276">
        <f t="shared" si="63"/>
        <v>0.1334546686092091</v>
      </c>
      <c r="Q276">
        <f t="shared" si="64"/>
        <v>1.5319404577173701</v>
      </c>
      <c r="R276">
        <f t="shared" si="74"/>
        <v>87.773722692544851</v>
      </c>
      <c r="S276">
        <f t="shared" si="70"/>
        <v>49.851133553757528</v>
      </c>
      <c r="T276">
        <f t="shared" si="71"/>
        <v>117.63423313877432</v>
      </c>
      <c r="U276">
        <f t="shared" si="65"/>
        <v>26.445227714998353</v>
      </c>
      <c r="V276">
        <f t="shared" si="72"/>
        <v>29.826311703263411</v>
      </c>
      <c r="W276">
        <f t="shared" si="75"/>
        <v>0</v>
      </c>
    </row>
    <row r="277" spans="5:23">
      <c r="E277">
        <f t="shared" si="66"/>
        <v>0.25600000000000017</v>
      </c>
      <c r="F277">
        <f t="shared" si="73"/>
        <v>38.466383401266569</v>
      </c>
      <c r="G277">
        <f t="shared" si="67"/>
        <v>0.67136504168659672</v>
      </c>
      <c r="H277">
        <f t="shared" si="68"/>
        <v>9.8513092421679431</v>
      </c>
      <c r="I277">
        <f t="shared" ref="I277:I302" si="76">J277/$B$32</f>
        <v>362.16552145091202</v>
      </c>
      <c r="J277">
        <f t="shared" si="69"/>
        <v>24.509822575074672</v>
      </c>
      <c r="K277">
        <f t="shared" ref="K277:K302" si="77">IF(G277&gt;$B$27,-(MIN(($K$13*(G277-$B$27)),$K$14)),0)</f>
        <v>0</v>
      </c>
      <c r="L277">
        <f t="shared" ref="L277:L302" si="78">-$B$54*$B$30*$B$31*COS(G277)</f>
        <v>-2.9998246882986503</v>
      </c>
      <c r="M277">
        <f t="shared" ref="M277:M302" si="79">$B$35*T277*SIN(Q277-G277)</f>
        <v>27.509647263373324</v>
      </c>
      <c r="N277">
        <f t="shared" ref="N277:N302" si="80">$B$39+$B$35*COS(G277)</f>
        <v>0.35899545090452334</v>
      </c>
      <c r="O277">
        <f t="shared" ref="O277:O302" si="81">$B$41+$B$35*SIN(G277)</f>
        <v>0.39915247293537104</v>
      </c>
      <c r="P277">
        <f t="shared" ref="P277:P302" si="82">SQRT((N277-$B$45)^2+(O277-$B$47)^2)</f>
        <v>0.135669969048717</v>
      </c>
      <c r="Q277">
        <f t="shared" ref="Q277:Q302" si="83">ATAN2((N277-$B$45),(O277-$B$47))</f>
        <v>1.5457664289219137</v>
      </c>
      <c r="R277">
        <f t="shared" si="74"/>
        <v>88.565892490234617</v>
      </c>
      <c r="S277">
        <f t="shared" si="70"/>
        <v>50.099509088968048</v>
      </c>
      <c r="T277">
        <f t="shared" si="71"/>
        <v>117.6479335854102</v>
      </c>
      <c r="U277">
        <f t="shared" ref="U277:U302" si="84">$B$50*V277*$B$49</f>
        <v>26.448307697937125</v>
      </c>
      <c r="V277">
        <f t="shared" si="72"/>
        <v>29.829785469198143</v>
      </c>
      <c r="W277">
        <f t="shared" si="75"/>
        <v>0</v>
      </c>
    </row>
    <row r="278" spans="5:23">
      <c r="E278">
        <f t="shared" ref="E278:E302" si="85">E277+$B$21</f>
        <v>0.25700000000000017</v>
      </c>
      <c r="F278">
        <f t="shared" si="73"/>
        <v>39.030821843521011</v>
      </c>
      <c r="G278">
        <f t="shared" ref="G278:G302" si="86">G277+$B$21*H277</f>
        <v>0.68121635092876465</v>
      </c>
      <c r="H278">
        <f t="shared" ref="H278:H302" si="87">H277+$B$21*I277</f>
        <v>10.213474763618855</v>
      </c>
      <c r="I278">
        <f t="shared" si="76"/>
        <v>363.98189289508412</v>
      </c>
      <c r="J278">
        <f t="shared" ref="J278:J281" si="88">K278+L278+M278</f>
        <v>24.632746871260398</v>
      </c>
      <c r="K278">
        <f t="shared" si="77"/>
        <v>0</v>
      </c>
      <c r="L278">
        <f t="shared" si="78"/>
        <v>-2.9762009197639059</v>
      </c>
      <c r="M278">
        <f t="shared" si="79"/>
        <v>27.608947791024303</v>
      </c>
      <c r="N278">
        <f t="shared" si="80"/>
        <v>0.3571160683158946</v>
      </c>
      <c r="O278">
        <f t="shared" si="81"/>
        <v>0.40149425210705669</v>
      </c>
      <c r="P278">
        <f t="shared" si="82"/>
        <v>0.13797758147655373</v>
      </c>
      <c r="Q278">
        <f t="shared" si="83"/>
        <v>1.5598083183987479</v>
      </c>
      <c r="R278">
        <f t="shared" si="74"/>
        <v>89.37043349364636</v>
      </c>
      <c r="S278">
        <f t="shared" ref="S278:S281" si="89">R278-F278</f>
        <v>50.339611650125349</v>
      </c>
      <c r="T278">
        <f t="shared" ref="T278:T302" si="90" xml:space="preserve"> 4.4482216*U278</f>
        <v>117.66136002311337</v>
      </c>
      <c r="U278">
        <f t="shared" si="84"/>
        <v>26.451326081217125</v>
      </c>
      <c r="V278">
        <f t="shared" ref="V278:V302" si="91">$B$52*($B$51)+(1-$B$52)*V277</f>
        <v>29.833189759814182</v>
      </c>
      <c r="W278">
        <f t="shared" si="75"/>
        <v>0</v>
      </c>
    </row>
    <row r="279" spans="5:23">
      <c r="E279">
        <f t="shared" si="85"/>
        <v>0.25800000000000017</v>
      </c>
      <c r="F279">
        <f t="shared" ref="F279:F302" si="92">G279*180/PI()</f>
        <v>39.616010841639749</v>
      </c>
      <c r="G279">
        <f t="shared" si="86"/>
        <v>0.69142982569238354</v>
      </c>
      <c r="H279">
        <f t="shared" si="87"/>
        <v>10.57745665651394</v>
      </c>
      <c r="I279">
        <f t="shared" si="76"/>
        <v>365.7529868540928</v>
      </c>
      <c r="J279">
        <f t="shared" si="88"/>
        <v>24.752606979768746</v>
      </c>
      <c r="K279">
        <f t="shared" si="77"/>
        <v>0</v>
      </c>
      <c r="L279">
        <f t="shared" si="78"/>
        <v>-2.9514037404587548</v>
      </c>
      <c r="M279">
        <f t="shared" si="79"/>
        <v>27.704010720227501</v>
      </c>
      <c r="N279">
        <f t="shared" si="80"/>
        <v>0.35514333534720399</v>
      </c>
      <c r="O279">
        <f t="shared" si="81"/>
        <v>0.40390245210049736</v>
      </c>
      <c r="P279">
        <f t="shared" si="82"/>
        <v>0.14037819489091793</v>
      </c>
      <c r="Q279">
        <f t="shared" si="83"/>
        <v>1.5740494350045466</v>
      </c>
      <c r="R279">
        <f t="shared" ref="R279:R302" si="93">Q279*180/PI()</f>
        <v>90.18638937071232</v>
      </c>
      <c r="S279">
        <f t="shared" si="89"/>
        <v>50.57037852907257</v>
      </c>
      <c r="T279">
        <f t="shared" si="90"/>
        <v>117.67451793206247</v>
      </c>
      <c r="U279">
        <f t="shared" si="84"/>
        <v>26.454284096831522</v>
      </c>
      <c r="V279">
        <f t="shared" si="91"/>
        <v>29.836525964617898</v>
      </c>
      <c r="W279">
        <f t="shared" ref="W279:W302" si="94">IF(F279&lt;$B$26,IF(W278&gt;0,E279,0),0)</f>
        <v>0</v>
      </c>
    </row>
    <row r="280" spans="5:23">
      <c r="E280">
        <f t="shared" si="85"/>
        <v>0.25900000000000017</v>
      </c>
      <c r="F280">
        <f t="shared" si="92"/>
        <v>40.222054466040554</v>
      </c>
      <c r="G280">
        <f t="shared" si="86"/>
        <v>0.70200728234889742</v>
      </c>
      <c r="H280">
        <f t="shared" si="87"/>
        <v>10.943209643368032</v>
      </c>
      <c r="I280">
        <f t="shared" si="76"/>
        <v>367.47418201962063</v>
      </c>
      <c r="J280">
        <f t="shared" si="88"/>
        <v>24.869090150102455</v>
      </c>
      <c r="K280">
        <f t="shared" si="77"/>
        <v>0</v>
      </c>
      <c r="L280">
        <f t="shared" si="78"/>
        <v>-2.9253983599325863</v>
      </c>
      <c r="M280">
        <f t="shared" si="79"/>
        <v>27.794488510035041</v>
      </c>
      <c r="N280">
        <f t="shared" si="80"/>
        <v>0.35307448425345639</v>
      </c>
      <c r="O280">
        <f t="shared" si="81"/>
        <v>0.40637510066267946</v>
      </c>
      <c r="P280">
        <f t="shared" si="82"/>
        <v>0.1428724238232266</v>
      </c>
      <c r="Q280">
        <f t="shared" si="83"/>
        <v>1.5884739668922241</v>
      </c>
      <c r="R280">
        <f t="shared" si="93"/>
        <v>91.012854169328094</v>
      </c>
      <c r="S280">
        <f t="shared" si="89"/>
        <v>50.79079970328754</v>
      </c>
      <c r="T280">
        <f t="shared" si="90"/>
        <v>117.6874126828326</v>
      </c>
      <c r="U280">
        <f t="shared" si="84"/>
        <v>26.457182952133635</v>
      </c>
      <c r="V280">
        <f t="shared" si="91"/>
        <v>29.839795445325542</v>
      </c>
      <c r="W280">
        <f t="shared" si="94"/>
        <v>0</v>
      </c>
    </row>
    <row r="281" spans="5:23">
      <c r="E281">
        <f t="shared" si="85"/>
        <v>0.26000000000000018</v>
      </c>
      <c r="F281">
        <f t="shared" si="92"/>
        <v>40.849054192932407</v>
      </c>
      <c r="G281">
        <f t="shared" si="86"/>
        <v>0.71295049199226546</v>
      </c>
      <c r="H281">
        <f t="shared" si="87"/>
        <v>11.310683825387652</v>
      </c>
      <c r="I281">
        <f t="shared" si="76"/>
        <v>369.14126546465792</v>
      </c>
      <c r="J281">
        <f t="shared" si="88"/>
        <v>24.981911269274747</v>
      </c>
      <c r="K281">
        <f t="shared" si="77"/>
        <v>0</v>
      </c>
      <c r="L281">
        <f t="shared" si="78"/>
        <v>-2.8981493170035595</v>
      </c>
      <c r="M281">
        <f t="shared" si="79"/>
        <v>27.880060586278304</v>
      </c>
      <c r="N281">
        <f t="shared" si="80"/>
        <v>0.350906693929813</v>
      </c>
      <c r="O281">
        <f t="shared" si="81"/>
        <v>0.40891007001617158</v>
      </c>
      <c r="P281">
        <f t="shared" si="82"/>
        <v>0.14546080470516984</v>
      </c>
      <c r="Q281">
        <f t="shared" si="83"/>
        <v>1.6030670183962965</v>
      </c>
      <c r="R281">
        <f t="shared" si="93"/>
        <v>91.848974430728489</v>
      </c>
      <c r="S281">
        <f t="shared" si="89"/>
        <v>50.999920237796083</v>
      </c>
      <c r="T281">
        <f t="shared" si="90"/>
        <v>117.70004953858732</v>
      </c>
      <c r="U281">
        <f t="shared" si="84"/>
        <v>26.460023830329703</v>
      </c>
      <c r="V281">
        <f t="shared" si="91"/>
        <v>29.842999536419033</v>
      </c>
      <c r="W281">
        <f t="shared" si="94"/>
        <v>0</v>
      </c>
    </row>
    <row r="282" spans="5:23">
      <c r="E282">
        <f t="shared" si="85"/>
        <v>0.26100000000000018</v>
      </c>
      <c r="F282">
        <f t="shared" si="92"/>
        <v>41.497108639534012</v>
      </c>
      <c r="G282">
        <f t="shared" si="86"/>
        <v>0.72426117581765315</v>
      </c>
      <c r="H282">
        <f t="shared" si="87"/>
        <v>11.67982509085231</v>
      </c>
      <c r="I282">
        <f t="shared" si="76"/>
        <v>370.75042198070037</v>
      </c>
      <c r="J282">
        <f t="shared" ref="J282:J302" si="95">K282+L282+M282</f>
        <v>25.090812140196199</v>
      </c>
      <c r="K282">
        <f t="shared" si="77"/>
        <v>0</v>
      </c>
      <c r="L282">
        <f t="shared" si="78"/>
        <v>-2.8696205487398139</v>
      </c>
      <c r="M282">
        <f t="shared" si="79"/>
        <v>27.960432688936013</v>
      </c>
      <c r="N282">
        <f t="shared" si="80"/>
        <v>0.3486370953993731</v>
      </c>
      <c r="O282">
        <f t="shared" si="81"/>
        <v>0.41150507048589224</v>
      </c>
      <c r="P282">
        <f t="shared" si="82"/>
        <v>0.14814379265256802</v>
      </c>
      <c r="Q282">
        <f t="shared" si="83"/>
        <v>1.6178146368089339</v>
      </c>
      <c r="R282">
        <f t="shared" si="93"/>
        <v>92.693950723642033</v>
      </c>
      <c r="S282">
        <f t="shared" ref="S282:S302" si="96">R282-F282</f>
        <v>51.19684208410802</v>
      </c>
      <c r="T282">
        <f t="shared" si="90"/>
        <v>117.71243365722695</v>
      </c>
      <c r="U282">
        <f t="shared" si="84"/>
        <v>26.462807890961852</v>
      </c>
      <c r="V282">
        <f t="shared" si="91"/>
        <v>29.846139545690654</v>
      </c>
      <c r="W282">
        <f t="shared" si="94"/>
        <v>0</v>
      </c>
    </row>
    <row r="283" spans="5:23">
      <c r="E283">
        <f t="shared" si="85"/>
        <v>0.26200000000000018</v>
      </c>
      <c r="F283">
        <f t="shared" si="92"/>
        <v>42.166313322690847</v>
      </c>
      <c r="G283">
        <f t="shared" si="86"/>
        <v>0.73594100090850545</v>
      </c>
      <c r="H283">
        <f t="shared" si="87"/>
        <v>12.05057551283301</v>
      </c>
      <c r="I283">
        <f t="shared" si="76"/>
        <v>372.29821953436709</v>
      </c>
      <c r="J283">
        <f t="shared" si="95"/>
        <v>25.195560497440493</v>
      </c>
      <c r="K283">
        <f t="shared" si="77"/>
        <v>0</v>
      </c>
      <c r="L283">
        <f t="shared" si="78"/>
        <v>-2.8397754645744695</v>
      </c>
      <c r="M283">
        <f t="shared" si="79"/>
        <v>28.035335962014962</v>
      </c>
      <c r="N283">
        <f t="shared" si="80"/>
        <v>0.34626277770937319</v>
      </c>
      <c r="O283">
        <f t="shared" si="81"/>
        <v>0.41415764424119</v>
      </c>
      <c r="P283">
        <f t="shared" si="82"/>
        <v>0.15092175864068602</v>
      </c>
      <c r="Q283">
        <f t="shared" si="83"/>
        <v>1.6327038294232625</v>
      </c>
      <c r="R283">
        <f t="shared" si="93"/>
        <v>93.547038620800407</v>
      </c>
      <c r="S283">
        <f t="shared" si="96"/>
        <v>51.38072529810956</v>
      </c>
      <c r="T283">
        <f t="shared" si="90"/>
        <v>117.7245700934938</v>
      </c>
      <c r="U283">
        <f t="shared" si="84"/>
        <v>26.465536270381357</v>
      </c>
      <c r="V283">
        <f t="shared" si="91"/>
        <v>29.849216754776844</v>
      </c>
      <c r="W283">
        <f t="shared" si="94"/>
        <v>0</v>
      </c>
    </row>
    <row r="284" spans="5:23">
      <c r="E284">
        <f t="shared" si="85"/>
        <v>0.26300000000000018</v>
      </c>
      <c r="F284">
        <f t="shared" si="92"/>
        <v>42.856760440279878</v>
      </c>
      <c r="G284">
        <f t="shared" si="86"/>
        <v>0.74799157642133851</v>
      </c>
      <c r="H284">
        <f t="shared" si="87"/>
        <v>12.422873732367377</v>
      </c>
      <c r="I284">
        <f t="shared" si="76"/>
        <v>373.78159140827273</v>
      </c>
      <c r="J284">
        <f t="shared" si="95"/>
        <v>25.295948798614575</v>
      </c>
      <c r="K284">
        <f t="shared" si="77"/>
        <v>0</v>
      </c>
      <c r="L284">
        <f t="shared" si="78"/>
        <v>-2.8085770257319331</v>
      </c>
      <c r="M284">
        <f t="shared" si="79"/>
        <v>28.104525824346506</v>
      </c>
      <c r="N284">
        <f t="shared" si="80"/>
        <v>0.34378079424992525</v>
      </c>
      <c r="O284">
        <f t="shared" si="81"/>
        <v>0.41686515917120681</v>
      </c>
      <c r="P284">
        <f t="shared" si="82"/>
        <v>0.15379498704188521</v>
      </c>
      <c r="Q284">
        <f t="shared" si="83"/>
        <v>1.647722571349324</v>
      </c>
      <c r="R284">
        <f t="shared" si="93"/>
        <v>94.407549146759919</v>
      </c>
      <c r="S284">
        <f t="shared" si="96"/>
        <v>51.550788706480041</v>
      </c>
      <c r="T284">
        <f t="shared" si="90"/>
        <v>117.7364638010353</v>
      </c>
      <c r="U284">
        <f t="shared" si="84"/>
        <v>26.468210082212472</v>
      </c>
      <c r="V284">
        <f t="shared" si="91"/>
        <v>29.852232419681307</v>
      </c>
      <c r="W284">
        <f t="shared" si="94"/>
        <v>0</v>
      </c>
    </row>
    <row r="285" spans="5:23">
      <c r="E285">
        <f t="shared" si="85"/>
        <v>0.26400000000000018</v>
      </c>
      <c r="F285">
        <f t="shared" si="92"/>
        <v>43.568538674568465</v>
      </c>
      <c r="G285">
        <f t="shared" si="86"/>
        <v>0.7604144501537059</v>
      </c>
      <c r="H285">
        <f t="shared" si="87"/>
        <v>12.796655323775649</v>
      </c>
      <c r="I285">
        <f t="shared" si="76"/>
        <v>375.19781559721082</v>
      </c>
      <c r="J285">
        <f t="shared" si="95"/>
        <v>25.391792829979959</v>
      </c>
      <c r="K285">
        <f t="shared" si="77"/>
        <v>0</v>
      </c>
      <c r="L285">
        <f t="shared" si="78"/>
        <v>-2.7759878301370735</v>
      </c>
      <c r="M285">
        <f t="shared" si="79"/>
        <v>28.167780660117032</v>
      </c>
      <c r="N285">
        <f t="shared" si="80"/>
        <v>0.34118816950894387</v>
      </c>
      <c r="O285">
        <f t="shared" si="81"/>
        <v>0.41962480291189541</v>
      </c>
      <c r="P285">
        <f t="shared" si="82"/>
        <v>0.15676367349368772</v>
      </c>
      <c r="Q285">
        <f t="shared" si="83"/>
        <v>1.6628598047155512</v>
      </c>
      <c r="R285">
        <f t="shared" si="93"/>
        <v>95.274848732149351</v>
      </c>
      <c r="S285">
        <f t="shared" si="96"/>
        <v>51.706310057580886</v>
      </c>
      <c r="T285">
        <f t="shared" si="90"/>
        <v>117.74811963442596</v>
      </c>
      <c r="U285">
        <f t="shared" si="84"/>
        <v>26.470830417806962</v>
      </c>
      <c r="V285">
        <f t="shared" si="91"/>
        <v>29.855187771287682</v>
      </c>
      <c r="W285">
        <f t="shared" si="94"/>
        <v>0</v>
      </c>
    </row>
    <row r="286" spans="5:23">
      <c r="E286">
        <f t="shared" si="85"/>
        <v>0.26500000000000018</v>
      </c>
      <c r="F286">
        <f t="shared" si="92"/>
        <v>44.301733016504414</v>
      </c>
      <c r="G286">
        <f t="shared" si="86"/>
        <v>0.77321110547748151</v>
      </c>
      <c r="H286">
        <f t="shared" si="87"/>
        <v>13.17185313937286</v>
      </c>
      <c r="I286">
        <f t="shared" si="76"/>
        <v>376.54449202249322</v>
      </c>
      <c r="J286">
        <f t="shared" si="95"/>
        <v>25.482930164416089</v>
      </c>
      <c r="K286">
        <f t="shared" si="77"/>
        <v>0</v>
      </c>
      <c r="L286">
        <f t="shared" si="78"/>
        <v>-2.7419702029716655</v>
      </c>
      <c r="M286">
        <f t="shared" si="79"/>
        <v>28.224900367387754</v>
      </c>
      <c r="N286">
        <f t="shared" si="80"/>
        <v>0.33848190627633962</v>
      </c>
      <c r="O286">
        <f t="shared" si="81"/>
        <v>0.42243357704367418</v>
      </c>
      <c r="P286">
        <f t="shared" si="82"/>
        <v>0.15982792306345395</v>
      </c>
      <c r="Q286">
        <f t="shared" si="83"/>
        <v>1.67810542995367</v>
      </c>
      <c r="R286">
        <f t="shared" si="93"/>
        <v>96.148358714331692</v>
      </c>
      <c r="S286">
        <f t="shared" si="96"/>
        <v>51.846625697827278</v>
      </c>
      <c r="T286">
        <f t="shared" si="90"/>
        <v>117.75954235114881</v>
      </c>
      <c r="U286">
        <f t="shared" si="84"/>
        <v>26.473398346689564</v>
      </c>
      <c r="V286">
        <f t="shared" si="91"/>
        <v>29.85808401586193</v>
      </c>
      <c r="W286">
        <f t="shared" si="94"/>
        <v>0</v>
      </c>
    </row>
    <row r="287" spans="5:23">
      <c r="E287">
        <f t="shared" si="85"/>
        <v>0.26600000000000018</v>
      </c>
      <c r="F287">
        <f t="shared" si="92"/>
        <v>45.056424609756625</v>
      </c>
      <c r="G287">
        <f t="shared" si="86"/>
        <v>0.78638295861685437</v>
      </c>
      <c r="H287">
        <f t="shared" si="87"/>
        <v>13.548397631395353</v>
      </c>
      <c r="I287">
        <f t="shared" si="76"/>
        <v>377.81951810654897</v>
      </c>
      <c r="J287">
        <f t="shared" si="95"/>
        <v>25.569218508413062</v>
      </c>
      <c r="K287">
        <f t="shared" si="77"/>
        <v>0</v>
      </c>
      <c r="L287">
        <f t="shared" si="78"/>
        <v>-2.7064862930340583</v>
      </c>
      <c r="M287">
        <f t="shared" si="79"/>
        <v>28.27570480144712</v>
      </c>
      <c r="N287">
        <f t="shared" si="80"/>
        <v>0.33565899330988686</v>
      </c>
      <c r="O287">
        <f t="shared" si="81"/>
        <v>0.42528829147953162</v>
      </c>
      <c r="P287">
        <f t="shared" si="82"/>
        <v>0.16298774867488366</v>
      </c>
      <c r="Q287">
        <f t="shared" si="83"/>
        <v>1.6934502899273409</v>
      </c>
      <c r="R287">
        <f t="shared" si="93"/>
        <v>97.027554428042251</v>
      </c>
      <c r="S287">
        <f t="shared" si="96"/>
        <v>51.971129818285625</v>
      </c>
      <c r="T287">
        <f t="shared" si="90"/>
        <v>117.77073661353721</v>
      </c>
      <c r="U287">
        <f t="shared" si="84"/>
        <v>26.475914916994515</v>
      </c>
      <c r="V287">
        <f t="shared" si="91"/>
        <v>29.860922335544693</v>
      </c>
      <c r="W287">
        <f t="shared" si="94"/>
        <v>0</v>
      </c>
    </row>
    <row r="288" spans="5:23">
      <c r="E288">
        <f t="shared" si="85"/>
        <v>0.26700000000000018</v>
      </c>
      <c r="F288">
        <f t="shared" si="92"/>
        <v>45.832690613200626</v>
      </c>
      <c r="G288">
        <f t="shared" si="86"/>
        <v>0.79993135624824974</v>
      </c>
      <c r="H288">
        <f t="shared" si="87"/>
        <v>13.926217149501902</v>
      </c>
      <c r="I288">
        <f t="shared" si="76"/>
        <v>379.02106321878949</v>
      </c>
      <c r="J288">
        <f t="shared" si="95"/>
        <v>25.650533972676424</v>
      </c>
      <c r="K288">
        <f t="shared" si="77"/>
        <v>0</v>
      </c>
      <c r="L288">
        <f t="shared" si="78"/>
        <v>-2.6694981750481577</v>
      </c>
      <c r="M288">
        <f t="shared" si="79"/>
        <v>28.320032147724582</v>
      </c>
      <c r="N288">
        <f t="shared" si="80"/>
        <v>0.3327164134743873</v>
      </c>
      <c r="O288">
        <f t="shared" si="81"/>
        <v>0.4281855590644309</v>
      </c>
      <c r="P288">
        <f t="shared" si="82"/>
        <v>0.16624306976137723</v>
      </c>
      <c r="Q288">
        <f t="shared" si="83"/>
        <v>1.7088861477052997</v>
      </c>
      <c r="R288">
        <f t="shared" si="93"/>
        <v>97.911963931883491</v>
      </c>
      <c r="S288">
        <f t="shared" si="96"/>
        <v>52.079273318682866</v>
      </c>
      <c r="T288">
        <f t="shared" si="90"/>
        <v>117.78170699067785</v>
      </c>
      <c r="U288">
        <f t="shared" si="84"/>
        <v>26.478381155893366</v>
      </c>
      <c r="V288">
        <f t="shared" si="91"/>
        <v>29.8637038888338</v>
      </c>
      <c r="W288">
        <f t="shared" si="94"/>
        <v>0</v>
      </c>
    </row>
    <row r="289" spans="5:23">
      <c r="E289">
        <f t="shared" si="85"/>
        <v>0.26800000000000018</v>
      </c>
      <c r="F289">
        <f t="shared" si="92"/>
        <v>46.630604080449793</v>
      </c>
      <c r="G289">
        <f t="shared" si="86"/>
        <v>0.81385757339775167</v>
      </c>
      <c r="H289">
        <f t="shared" si="87"/>
        <v>14.305238212720692</v>
      </c>
      <c r="I289">
        <f t="shared" si="76"/>
        <v>380.14754246453492</v>
      </c>
      <c r="J289">
        <f t="shared" si="95"/>
        <v>25.726769298273165</v>
      </c>
      <c r="K289">
        <f t="shared" si="77"/>
        <v>0</v>
      </c>
      <c r="L289">
        <f t="shared" si="78"/>
        <v>-2.6309679580563445</v>
      </c>
      <c r="M289">
        <f t="shared" si="79"/>
        <v>28.357737256329511</v>
      </c>
      <c r="N289">
        <f t="shared" si="80"/>
        <v>0.32965115236483994</v>
      </c>
      <c r="O289">
        <f t="shared" si="81"/>
        <v>0.43112179040809184</v>
      </c>
      <c r="P289">
        <f t="shared" si="82"/>
        <v>0.1695937111118411</v>
      </c>
      <c r="Q289">
        <f t="shared" si="83"/>
        <v>1.724405658799544</v>
      </c>
      <c r="R289">
        <f t="shared" si="93"/>
        <v>98.801166417690141</v>
      </c>
      <c r="S289">
        <f t="shared" si="96"/>
        <v>52.170562337240348</v>
      </c>
      <c r="T289">
        <f t="shared" si="90"/>
        <v>117.79245796027566</v>
      </c>
      <c r="U289">
        <f t="shared" si="84"/>
        <v>26.480798070014238</v>
      </c>
      <c r="V289">
        <f t="shared" si="91"/>
        <v>29.866429811057124</v>
      </c>
      <c r="W289">
        <f t="shared" si="94"/>
        <v>0</v>
      </c>
    </row>
    <row r="290" spans="5:23">
      <c r="E290">
        <f t="shared" si="85"/>
        <v>0.26900000000000018</v>
      </c>
      <c r="F290">
        <f t="shared" si="92"/>
        <v>47.450233854967962</v>
      </c>
      <c r="G290">
        <f t="shared" si="86"/>
        <v>0.82816281161047234</v>
      </c>
      <c r="H290">
        <f t="shared" si="87"/>
        <v>14.685385755185226</v>
      </c>
      <c r="I290">
        <f t="shared" si="76"/>
        <v>381.19759024370484</v>
      </c>
      <c r="J290">
        <f t="shared" si="95"/>
        <v>25.797832067196335</v>
      </c>
      <c r="K290">
        <f t="shared" si="77"/>
        <v>0</v>
      </c>
      <c r="L290">
        <f t="shared" si="78"/>
        <v>-2.5908579000178347</v>
      </c>
      <c r="M290">
        <f t="shared" si="79"/>
        <v>28.388689967214169</v>
      </c>
      <c r="N290">
        <f t="shared" si="80"/>
        <v>0.32646020742328258</v>
      </c>
      <c r="O290">
        <f t="shared" si="81"/>
        <v>0.43409318897463844</v>
      </c>
      <c r="P290">
        <f t="shared" si="82"/>
        <v>0.17303940187570602</v>
      </c>
      <c r="Q290">
        <f t="shared" si="83"/>
        <v>1.7400023386900951</v>
      </c>
      <c r="R290">
        <f t="shared" si="93"/>
        <v>99.694790349835287</v>
      </c>
      <c r="S290">
        <f t="shared" si="96"/>
        <v>52.244556494867325</v>
      </c>
      <c r="T290">
        <f t="shared" si="90"/>
        <v>117.8029939104815</v>
      </c>
      <c r="U290">
        <f t="shared" si="84"/>
        <v>26.483166645852695</v>
      </c>
      <c r="V290">
        <f t="shared" si="91"/>
        <v>29.869101214835982</v>
      </c>
      <c r="W290">
        <f t="shared" si="94"/>
        <v>0</v>
      </c>
    </row>
    <row r="291" spans="5:23">
      <c r="E291">
        <f t="shared" si="85"/>
        <v>0.27000000000000018</v>
      </c>
      <c r="F291">
        <f t="shared" si="92"/>
        <v>48.291644479261606</v>
      </c>
      <c r="G291">
        <f t="shared" si="86"/>
        <v>0.84284819736565753</v>
      </c>
      <c r="H291">
        <f t="shared" si="87"/>
        <v>15.066583345428931</v>
      </c>
      <c r="I291">
        <f t="shared" si="76"/>
        <v>382.17003395713829</v>
      </c>
      <c r="J291">
        <f t="shared" si="95"/>
        <v>25.863642922920576</v>
      </c>
      <c r="K291">
        <f t="shared" si="77"/>
        <v>0</v>
      </c>
      <c r="L291">
        <f t="shared" si="78"/>
        <v>-2.5491305287190098</v>
      </c>
      <c r="M291">
        <f t="shared" si="79"/>
        <v>28.412773451639588</v>
      </c>
      <c r="N291">
        <f t="shared" si="80"/>
        <v>0.32314059755778124</v>
      </c>
      <c r="O291">
        <f t="shared" si="81"/>
        <v>0.43709574645416133</v>
      </c>
      <c r="P291">
        <f t="shared" si="82"/>
        <v>0.17657977469563346</v>
      </c>
      <c r="Q291">
        <f t="shared" si="83"/>
        <v>1.7556705264422678</v>
      </c>
      <c r="R291">
        <f t="shared" si="93"/>
        <v>100.59251138065335</v>
      </c>
      <c r="S291">
        <f t="shared" si="96"/>
        <v>52.300866901391743</v>
      </c>
      <c r="T291">
        <f t="shared" si="90"/>
        <v>117.81331914168325</v>
      </c>
      <c r="U291">
        <f t="shared" si="84"/>
        <v>26.485487850174383</v>
      </c>
      <c r="V291">
        <f t="shared" si="91"/>
        <v>29.871719190539263</v>
      </c>
      <c r="W291">
        <f t="shared" si="94"/>
        <v>0</v>
      </c>
    </row>
    <row r="292" spans="5:23">
      <c r="E292">
        <f t="shared" si="85"/>
        <v>0.27100000000000019</v>
      </c>
      <c r="F292">
        <f t="shared" si="92"/>
        <v>49.154896116636785</v>
      </c>
      <c r="G292">
        <f t="shared" si="86"/>
        <v>0.85791478071108651</v>
      </c>
      <c r="H292">
        <f t="shared" si="87"/>
        <v>15.448753379386069</v>
      </c>
      <c r="I292">
        <f t="shared" si="76"/>
        <v>383.06386818775252</v>
      </c>
      <c r="J292">
        <f t="shared" si="95"/>
        <v>25.924133823092731</v>
      </c>
      <c r="K292">
        <f t="shared" si="77"/>
        <v>0</v>
      </c>
      <c r="L292">
        <f t="shared" si="78"/>
        <v>-2.5057487690853626</v>
      </c>
      <c r="M292">
        <f t="shared" si="79"/>
        <v>28.429882592178092</v>
      </c>
      <c r="N292">
        <f t="shared" si="80"/>
        <v>0.31968937327069752</v>
      </c>
      <c r="O292">
        <f t="shared" si="81"/>
        <v>0.4401252384429476</v>
      </c>
      <c r="P292">
        <f t="shared" si="82"/>
        <v>0.1802143649385288</v>
      </c>
      <c r="Q292">
        <f t="shared" si="83"/>
        <v>1.7714053451927096</v>
      </c>
      <c r="R292">
        <f t="shared" si="93"/>
        <v>101.49405008645698</v>
      </c>
      <c r="S292">
        <f t="shared" si="96"/>
        <v>52.339153969820195</v>
      </c>
      <c r="T292">
        <f t="shared" si="90"/>
        <v>117.82343786826097</v>
      </c>
      <c r="U292">
        <f t="shared" si="84"/>
        <v>26.487762630409637</v>
      </c>
      <c r="V292">
        <f t="shared" si="91"/>
        <v>29.874284806728479</v>
      </c>
      <c r="W292">
        <f t="shared" si="94"/>
        <v>0</v>
      </c>
    </row>
    <row r="293" spans="5:23">
      <c r="E293">
        <f t="shared" si="85"/>
        <v>0.27200000000000019</v>
      </c>
      <c r="F293">
        <f t="shared" si="92"/>
        <v>50.040044484014075</v>
      </c>
      <c r="G293">
        <f t="shared" si="86"/>
        <v>0.87336353409047263</v>
      </c>
      <c r="H293">
        <f t="shared" si="87"/>
        <v>15.831817247573822</v>
      </c>
      <c r="I293">
        <f t="shared" si="76"/>
        <v>383.87822963298152</v>
      </c>
      <c r="J293">
        <f t="shared" si="95"/>
        <v>25.979246343065867</v>
      </c>
      <c r="K293">
        <f t="shared" si="77"/>
        <v>0</v>
      </c>
      <c r="L293">
        <f t="shared" si="78"/>
        <v>-2.4606760769657301</v>
      </c>
      <c r="M293">
        <f t="shared" si="79"/>
        <v>28.439922420031596</v>
      </c>
      <c r="N293">
        <f t="shared" si="80"/>
        <v>0.31610362730185781</v>
      </c>
      <c r="O293">
        <f t="shared" si="81"/>
        <v>0.44317722046093699</v>
      </c>
      <c r="P293">
        <f t="shared" si="82"/>
        <v>0.18394260999794382</v>
      </c>
      <c r="Q293">
        <f t="shared" si="83"/>
        <v>1.7872026602392685</v>
      </c>
      <c r="R293">
        <f t="shared" si="93"/>
        <v>102.39916956626331</v>
      </c>
      <c r="S293">
        <f t="shared" si="96"/>
        <v>52.359125082249236</v>
      </c>
      <c r="T293">
        <f t="shared" si="90"/>
        <v>117.83335422030711</v>
      </c>
      <c r="U293">
        <f t="shared" si="84"/>
        <v>26.489991915040186</v>
      </c>
      <c r="V293">
        <f t="shared" si="91"/>
        <v>29.876799110593911</v>
      </c>
      <c r="W293">
        <f t="shared" si="94"/>
        <v>0</v>
      </c>
    </row>
    <row r="294" spans="5:23">
      <c r="E294">
        <f t="shared" si="85"/>
        <v>0.27300000000000019</v>
      </c>
      <c r="F294">
        <f t="shared" si="92"/>
        <v>50.947140794322472</v>
      </c>
      <c r="G294">
        <f t="shared" si="86"/>
        <v>0.88919535133804639</v>
      </c>
      <c r="H294">
        <f t="shared" si="87"/>
        <v>16.215695477206804</v>
      </c>
      <c r="I294">
        <f t="shared" si="76"/>
        <v>384.61237301548869</v>
      </c>
      <c r="J294">
        <f t="shared" si="95"/>
        <v>26.028930045638738</v>
      </c>
      <c r="K294">
        <f t="shared" si="77"/>
        <v>0</v>
      </c>
      <c r="L294">
        <f t="shared" si="78"/>
        <v>-2.413876579438385</v>
      </c>
      <c r="M294">
        <f t="shared" si="79"/>
        <v>28.442806625077122</v>
      </c>
      <c r="N294">
        <f t="shared" si="80"/>
        <v>0.31238050579056681</v>
      </c>
      <c r="O294">
        <f t="shared" si="81"/>
        <v>0.44624702433685881</v>
      </c>
      <c r="P294">
        <f t="shared" si="82"/>
        <v>0.18776384864365891</v>
      </c>
      <c r="Q294">
        <f t="shared" si="83"/>
        <v>1.8030590354195981</v>
      </c>
      <c r="R294">
        <f t="shared" si="93"/>
        <v>103.30767294247218</v>
      </c>
      <c r="S294">
        <f t="shared" si="96"/>
        <v>52.360532148149709</v>
      </c>
      <c r="T294">
        <f t="shared" si="90"/>
        <v>117.84307224531234</v>
      </c>
      <c r="U294">
        <f t="shared" si="84"/>
        <v>26.492176613978121</v>
      </c>
      <c r="V294">
        <f t="shared" si="91"/>
        <v>29.879263128382032</v>
      </c>
      <c r="W294">
        <f t="shared" si="94"/>
        <v>0</v>
      </c>
    </row>
    <row r="295" spans="5:23">
      <c r="E295">
        <f t="shared" si="85"/>
        <v>0.27400000000000019</v>
      </c>
      <c r="F295">
        <f t="shared" si="92"/>
        <v>51.876231707035799</v>
      </c>
      <c r="G295">
        <f t="shared" si="86"/>
        <v>0.9054110468152532</v>
      </c>
      <c r="H295">
        <f t="shared" si="87"/>
        <v>16.600307850222293</v>
      </c>
      <c r="I295">
        <f t="shared" si="76"/>
        <v>385.26564815216915</v>
      </c>
      <c r="J295">
        <f t="shared" si="95"/>
        <v>26.073140929183367</v>
      </c>
      <c r="K295">
        <f t="shared" si="77"/>
        <v>0</v>
      </c>
      <c r="L295">
        <f t="shared" si="78"/>
        <v>-2.3653152216651545</v>
      </c>
      <c r="M295">
        <f t="shared" si="79"/>
        <v>28.438456150848523</v>
      </c>
      <c r="N295">
        <f t="shared" si="80"/>
        <v>0.30851721995854753</v>
      </c>
      <c r="O295">
        <f t="shared" si="81"/>
        <v>0.44932975499345229</v>
      </c>
      <c r="P295">
        <f t="shared" si="82"/>
        <v>0.19167732039708982</v>
      </c>
      <c r="Q295">
        <f t="shared" si="83"/>
        <v>1.8189716884067713</v>
      </c>
      <c r="R295">
        <f t="shared" si="93"/>
        <v>104.21940079949346</v>
      </c>
      <c r="S295">
        <f t="shared" si="96"/>
        <v>52.343169092457657</v>
      </c>
      <c r="T295">
        <f t="shared" si="90"/>
        <v>117.85259590981747</v>
      </c>
      <c r="U295">
        <f t="shared" si="84"/>
        <v>26.494317618937298</v>
      </c>
      <c r="V295">
        <f t="shared" si="91"/>
        <v>29.881677865814392</v>
      </c>
      <c r="W295">
        <f t="shared" si="94"/>
        <v>0</v>
      </c>
    </row>
    <row r="296" spans="5:23">
      <c r="E296">
        <f t="shared" si="85"/>
        <v>0.27500000000000019</v>
      </c>
      <c r="F296">
        <f t="shared" si="92"/>
        <v>52.827359285471431</v>
      </c>
      <c r="G296">
        <f t="shared" si="86"/>
        <v>0.92201135466547546</v>
      </c>
      <c r="H296">
        <f t="shared" si="87"/>
        <v>16.985573498374464</v>
      </c>
      <c r="I296">
        <f t="shared" si="76"/>
        <v>385.83747831783791</v>
      </c>
      <c r="J296">
        <f t="shared" si="95"/>
        <v>26.111839963391446</v>
      </c>
      <c r="K296">
        <f t="shared" si="77"/>
        <v>0</v>
      </c>
      <c r="L296">
        <f t="shared" si="78"/>
        <v>-2.3149579202940056</v>
      </c>
      <c r="M296">
        <f t="shared" si="79"/>
        <v>28.426797883685452</v>
      </c>
      <c r="N296">
        <f t="shared" si="80"/>
        <v>0.30451105831384317</v>
      </c>
      <c r="O296">
        <f t="shared" si="81"/>
        <v>0.45242028766715264</v>
      </c>
      <c r="P296">
        <f t="shared" si="82"/>
        <v>0.19568216491409707</v>
      </c>
      <c r="Q296">
        <f t="shared" si="83"/>
        <v>1.8349384454893152</v>
      </c>
      <c r="R296">
        <f t="shared" si="93"/>
        <v>105.13422859283384</v>
      </c>
      <c r="S296">
        <f t="shared" si="96"/>
        <v>52.306869307362405</v>
      </c>
      <c r="T296">
        <f t="shared" si="90"/>
        <v>117.86192910103249</v>
      </c>
      <c r="U296">
        <f t="shared" si="84"/>
        <v>26.496415803797294</v>
      </c>
      <c r="V296">
        <f t="shared" si="91"/>
        <v>29.884044308498105</v>
      </c>
      <c r="W296">
        <f t="shared" si="94"/>
        <v>0</v>
      </c>
    </row>
    <row r="297" spans="5:23">
      <c r="E297">
        <f t="shared" si="85"/>
        <v>0.27600000000000019</v>
      </c>
      <c r="F297">
        <f t="shared" si="92"/>
        <v>53.800560959537549</v>
      </c>
      <c r="G297">
        <f t="shared" si="86"/>
        <v>0.93899692816384994</v>
      </c>
      <c r="H297">
        <f t="shared" si="87"/>
        <v>17.371410976692303</v>
      </c>
      <c r="I297">
        <f t="shared" si="76"/>
        <v>386.32734000033321</v>
      </c>
      <c r="J297">
        <f t="shared" si="95"/>
        <v>26.144991719185835</v>
      </c>
      <c r="K297">
        <f t="shared" si="77"/>
        <v>0</v>
      </c>
      <c r="L297">
        <f t="shared" si="78"/>
        <v>-2.2627717233823295</v>
      </c>
      <c r="M297">
        <f t="shared" si="79"/>
        <v>28.407763442568164</v>
      </c>
      <c r="N297">
        <f t="shared" si="80"/>
        <v>0.30035939937347095</v>
      </c>
      <c r="O297">
        <f t="shared" si="81"/>
        <v>0.45551326559860172</v>
      </c>
      <c r="P297">
        <f t="shared" si="82"/>
        <v>0.19977742135971951</v>
      </c>
      <c r="Q297">
        <f t="shared" si="83"/>
        <v>1.8509576963400571</v>
      </c>
      <c r="R297">
        <f t="shared" si="93"/>
        <v>106.05206405754269</v>
      </c>
      <c r="S297">
        <f t="shared" si="96"/>
        <v>52.251503098005145</v>
      </c>
      <c r="T297">
        <f t="shared" si="90"/>
        <v>117.87107562842321</v>
      </c>
      <c r="U297">
        <f t="shared" si="84"/>
        <v>26.49847202496009</v>
      </c>
      <c r="V297">
        <f t="shared" si="91"/>
        <v>29.886363422328145</v>
      </c>
      <c r="W297">
        <f t="shared" si="94"/>
        <v>0</v>
      </c>
    </row>
    <row r="298" spans="5:23">
      <c r="E298">
        <f t="shared" si="85"/>
        <v>0.27700000000000019</v>
      </c>
      <c r="F298">
        <f t="shared" si="92"/>
        <v>54.795869492689249</v>
      </c>
      <c r="G298">
        <f t="shared" si="86"/>
        <v>0.9563683391405422</v>
      </c>
      <c r="H298">
        <f t="shared" si="87"/>
        <v>17.757738316692635</v>
      </c>
      <c r="I298">
        <f t="shared" si="76"/>
        <v>386.73474410845728</v>
      </c>
      <c r="J298">
        <f t="shared" si="95"/>
        <v>26.172563096953862</v>
      </c>
      <c r="K298">
        <f t="shared" si="77"/>
        <v>0</v>
      </c>
      <c r="L298">
        <f t="shared" si="78"/>
        <v>-2.2087249767824653</v>
      </c>
      <c r="M298">
        <f t="shared" si="79"/>
        <v>28.381288073736329</v>
      </c>
      <c r="N298">
        <f t="shared" si="80"/>
        <v>0.29605972490017829</v>
      </c>
      <c r="O298">
        <f t="shared" si="81"/>
        <v>0.45860309823229395</v>
      </c>
      <c r="P298">
        <f t="shared" si="82"/>
        <v>0.20396202776225525</v>
      </c>
      <c r="Q298">
        <f t="shared" si="83"/>
        <v>1.8670283492147399</v>
      </c>
      <c r="R298">
        <f t="shared" si="93"/>
        <v>106.9728446412818</v>
      </c>
      <c r="S298">
        <f t="shared" si="96"/>
        <v>52.176975148592547</v>
      </c>
      <c r="T298">
        <f t="shared" si="90"/>
        <v>117.88003922526613</v>
      </c>
      <c r="U298">
        <f t="shared" si="84"/>
        <v>26.500487121699631</v>
      </c>
      <c r="V298">
        <f t="shared" si="91"/>
        <v>29.888636153881585</v>
      </c>
      <c r="W298">
        <f t="shared" si="94"/>
        <v>0</v>
      </c>
    </row>
    <row r="299" spans="5:23">
      <c r="E299">
        <f t="shared" si="85"/>
        <v>0.27800000000000019</v>
      </c>
      <c r="F299">
        <f t="shared" si="92"/>
        <v>55.813312951933476</v>
      </c>
      <c r="G299">
        <f t="shared" si="86"/>
        <v>0.97412607745723478</v>
      </c>
      <c r="H299">
        <f t="shared" si="87"/>
        <v>18.144473060801094</v>
      </c>
      <c r="I299">
        <f t="shared" si="76"/>
        <v>387.0592186633898</v>
      </c>
      <c r="J299">
        <f t="shared" si="95"/>
        <v>26.194522155175807</v>
      </c>
      <c r="K299">
        <f t="shared" si="77"/>
        <v>0</v>
      </c>
      <c r="L299">
        <f t="shared" si="78"/>
        <v>-2.1527874968976932</v>
      </c>
      <c r="M299">
        <f t="shared" si="79"/>
        <v>28.347309652073502</v>
      </c>
      <c r="N299">
        <f t="shared" si="80"/>
        <v>0.29160963364599946</v>
      </c>
      <c r="O299">
        <f t="shared" si="81"/>
        <v>0.46168395996556094</v>
      </c>
      <c r="P299">
        <f t="shared" si="82"/>
        <v>0.20823482033692634</v>
      </c>
      <c r="Q299">
        <f t="shared" si="83"/>
        <v>1.8831497869590614</v>
      </c>
      <c r="R299">
        <f t="shared" si="93"/>
        <v>107.89653498371435</v>
      </c>
      <c r="S299">
        <f t="shared" si="96"/>
        <v>52.083222031780871</v>
      </c>
      <c r="T299">
        <f t="shared" si="90"/>
        <v>117.88882355017218</v>
      </c>
      <c r="U299">
        <f t="shared" si="84"/>
        <v>26.50246191650438</v>
      </c>
      <c r="V299">
        <f t="shared" si="91"/>
        <v>29.890863430803954</v>
      </c>
      <c r="W299">
        <f t="shared" si="94"/>
        <v>0</v>
      </c>
    </row>
    <row r="300" spans="5:23">
      <c r="E300">
        <f t="shared" si="85"/>
        <v>0.27900000000000019</v>
      </c>
      <c r="F300">
        <f t="shared" si="92"/>
        <v>56.852914679806197</v>
      </c>
      <c r="G300">
        <f t="shared" si="86"/>
        <v>0.99227055051803592</v>
      </c>
      <c r="H300">
        <f t="shared" si="87"/>
        <v>18.531532279464482</v>
      </c>
      <c r="I300">
        <f t="shared" si="76"/>
        <v>387.30029297795022</v>
      </c>
      <c r="J300">
        <f t="shared" si="95"/>
        <v>26.210837039744643</v>
      </c>
      <c r="K300">
        <f t="shared" si="77"/>
        <v>0</v>
      </c>
      <c r="L300">
        <f t="shared" si="78"/>
        <v>-2.0949307496810063</v>
      </c>
      <c r="M300">
        <f t="shared" si="79"/>
        <v>28.305767789425648</v>
      </c>
      <c r="N300">
        <f t="shared" si="80"/>
        <v>0.28700685559245498</v>
      </c>
      <c r="O300">
        <f t="shared" si="81"/>
        <v>0.464749789488906</v>
      </c>
      <c r="P300">
        <f t="shared" si="82"/>
        <v>0.21259453277205614</v>
      </c>
      <c r="Q300">
        <f t="shared" si="83"/>
        <v>1.8993218241427734</v>
      </c>
      <c r="R300">
        <f t="shared" si="93"/>
        <v>108.82312446046967</v>
      </c>
      <c r="S300">
        <f t="shared" si="96"/>
        <v>51.970209780663474</v>
      </c>
      <c r="T300">
        <f t="shared" si="90"/>
        <v>117.89743218858011</v>
      </c>
      <c r="U300">
        <f t="shared" si="84"/>
        <v>26.504397215413032</v>
      </c>
      <c r="V300">
        <f t="shared" si="91"/>
        <v>29.893046162187876</v>
      </c>
      <c r="W300">
        <f t="shared" si="94"/>
        <v>0</v>
      </c>
    </row>
    <row r="301" spans="5:23">
      <c r="E301">
        <f t="shared" si="85"/>
        <v>0.28000000000000019</v>
      </c>
      <c r="F301">
        <f t="shared" si="92"/>
        <v>57.914693267329959</v>
      </c>
      <c r="G301">
        <f t="shared" si="86"/>
        <v>1.0108020827975004</v>
      </c>
      <c r="H301">
        <f t="shared" si="87"/>
        <v>18.918832572442433</v>
      </c>
      <c r="I301">
        <f t="shared" si="76"/>
        <v>387.45748330622922</v>
      </c>
      <c r="J301">
        <f t="shared" si="95"/>
        <v>26.221475012794098</v>
      </c>
      <c r="K301">
        <f t="shared" si="77"/>
        <v>0</v>
      </c>
      <c r="L301">
        <f t="shared" si="78"/>
        <v>-2.0351280357103514</v>
      </c>
      <c r="M301">
        <f t="shared" si="79"/>
        <v>28.256603048504449</v>
      </c>
      <c r="N301">
        <f t="shared" si="80"/>
        <v>0.28224926667416306</v>
      </c>
      <c r="O301">
        <f t="shared" si="81"/>
        <v>0.46779428976139659</v>
      </c>
      <c r="P301">
        <f t="shared" si="82"/>
        <v>0.21703979547323446</v>
      </c>
      <c r="Q301">
        <f t="shared" si="83"/>
        <v>1.9155446655827377</v>
      </c>
      <c r="R301">
        <f t="shared" si="93"/>
        <v>109.75262480668955</v>
      </c>
      <c r="S301">
        <f t="shared" si="96"/>
        <v>51.837931539359595</v>
      </c>
      <c r="T301">
        <f t="shared" si="90"/>
        <v>117.90586865421989</v>
      </c>
      <c r="U301">
        <f t="shared" si="84"/>
        <v>26.506293808343514</v>
      </c>
      <c r="V301">
        <f t="shared" si="91"/>
        <v>29.895185238944119</v>
      </c>
      <c r="W301">
        <f t="shared" si="94"/>
        <v>0</v>
      </c>
    </row>
    <row r="302" spans="5:23">
      <c r="E302">
        <f t="shared" si="85"/>
        <v>0.28100000000000019</v>
      </c>
      <c r="F302">
        <f t="shared" si="92"/>
        <v>58.998662527045546</v>
      </c>
      <c r="G302">
        <f t="shared" si="86"/>
        <v>1.0297209153699429</v>
      </c>
      <c r="H302">
        <f t="shared" si="87"/>
        <v>19.306290055748661</v>
      </c>
      <c r="I302">
        <f t="shared" si="76"/>
        <v>387.53027992841203</v>
      </c>
      <c r="J302">
        <f t="shared" si="95"/>
        <v>26.226401578654418</v>
      </c>
      <c r="K302">
        <f t="shared" si="77"/>
        <v>0</v>
      </c>
      <c r="L302">
        <f t="shared" si="78"/>
        <v>-1.9733546811327287</v>
      </c>
      <c r="M302">
        <f t="shared" si="79"/>
        <v>28.199756259787147</v>
      </c>
      <c r="N302">
        <f t="shared" si="80"/>
        <v>0.27733490396934624</v>
      </c>
      <c r="O302">
        <f t="shared" si="81"/>
        <v>0.47081092866637569</v>
      </c>
      <c r="P302">
        <f t="shared" si="82"/>
        <v>0.22156913476332674</v>
      </c>
      <c r="Q302">
        <f t="shared" si="83"/>
        <v>1.9318188664640561</v>
      </c>
      <c r="R302">
        <f t="shared" si="93"/>
        <v>110.68506783213719</v>
      </c>
      <c r="S302">
        <f t="shared" si="96"/>
        <v>51.686405305091647</v>
      </c>
      <c r="T302">
        <f t="shared" si="90"/>
        <v>117.91413639054686</v>
      </c>
      <c r="U302">
        <f t="shared" si="84"/>
        <v>26.508152469415386</v>
      </c>
      <c r="V302">
        <f t="shared" si="91"/>
        <v>29.897281534165238</v>
      </c>
      <c r="W302">
        <f t="shared" si="94"/>
        <v>0</v>
      </c>
    </row>
    <row r="303" spans="5:23">
      <c r="W303">
        <f>IF(W302&gt;0,9999,0)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962"/>
  <sheetViews>
    <sheetView topLeftCell="B16" workbookViewId="0">
      <selection activeCell="Q9" sqref="Q9"/>
    </sheetView>
  </sheetViews>
  <sheetFormatPr defaultRowHeight="14.4"/>
  <cols>
    <col min="1" max="1" width="20.109375" customWidth="1"/>
    <col min="3" max="3" width="9.88671875" bestFit="1" customWidth="1"/>
    <col min="8" max="8" width="7.5546875" bestFit="1" customWidth="1"/>
    <col min="9" max="9" width="11.21875" bestFit="1" customWidth="1"/>
  </cols>
  <sheetData>
    <row r="3" spans="5:22">
      <c r="E3" s="45" t="s">
        <v>662</v>
      </c>
    </row>
    <row r="4" spans="5:22">
      <c r="G4" s="45" t="s">
        <v>663</v>
      </c>
      <c r="N4" s="45" t="s">
        <v>647</v>
      </c>
    </row>
    <row r="5" spans="5:22">
      <c r="H5" s="45" t="s">
        <v>664</v>
      </c>
      <c r="O5" s="45" t="s">
        <v>648</v>
      </c>
    </row>
    <row r="6" spans="5:22">
      <c r="I6" s="45" t="s">
        <v>638</v>
      </c>
      <c r="P6" s="45" t="s">
        <v>655</v>
      </c>
    </row>
    <row r="7" spans="5:22">
      <c r="J7" s="45" t="s">
        <v>644</v>
      </c>
      <c r="Q7" s="45" t="s">
        <v>654</v>
      </c>
    </row>
    <row r="9" spans="5:22">
      <c r="L9" s="45" t="s">
        <v>653</v>
      </c>
    </row>
    <row r="10" spans="5:22">
      <c r="M10" s="45" t="s">
        <v>651</v>
      </c>
      <c r="T10" s="45" t="s">
        <v>880</v>
      </c>
    </row>
    <row r="11" spans="5:22">
      <c r="U11" t="s">
        <v>879</v>
      </c>
    </row>
    <row r="12" spans="5:22">
      <c r="V12" s="45" t="s">
        <v>661</v>
      </c>
    </row>
    <row r="13" spans="5:22">
      <c r="K13">
        <v>100000</v>
      </c>
    </row>
    <row r="14" spans="5:22">
      <c r="K14">
        <v>100</v>
      </c>
    </row>
    <row r="15" spans="5:22">
      <c r="G15" s="45" t="s">
        <v>626</v>
      </c>
      <c r="H15" s="45" t="s">
        <v>627</v>
      </c>
      <c r="I15" s="45" t="s">
        <v>628</v>
      </c>
      <c r="J15" s="45" t="s">
        <v>629</v>
      </c>
      <c r="K15" s="45" t="s">
        <v>640</v>
      </c>
      <c r="L15" s="45" t="s">
        <v>641</v>
      </c>
      <c r="M15" s="45" t="s">
        <v>642</v>
      </c>
      <c r="N15" s="45" t="s">
        <v>630</v>
      </c>
      <c r="O15" s="45" t="s">
        <v>631</v>
      </c>
      <c r="P15" t="s">
        <v>643</v>
      </c>
      <c r="Q15" s="45" t="s">
        <v>632</v>
      </c>
      <c r="T15" s="45" t="s">
        <v>645</v>
      </c>
      <c r="U15" t="s">
        <v>878</v>
      </c>
      <c r="V15" s="45" t="s">
        <v>656</v>
      </c>
    </row>
    <row r="17" spans="1:23">
      <c r="E17" t="s">
        <v>138</v>
      </c>
      <c r="F17" t="s">
        <v>23</v>
      </c>
      <c r="H17" t="s">
        <v>445</v>
      </c>
      <c r="I17" t="s">
        <v>446</v>
      </c>
      <c r="J17" t="s">
        <v>368</v>
      </c>
      <c r="N17" t="s">
        <v>449</v>
      </c>
      <c r="T17" t="s">
        <v>143</v>
      </c>
      <c r="V17" t="s">
        <v>429</v>
      </c>
    </row>
    <row r="18" spans="1:23">
      <c r="J18" t="s">
        <v>447</v>
      </c>
      <c r="K18" t="s">
        <v>504</v>
      </c>
      <c r="L18" t="s">
        <v>448</v>
      </c>
      <c r="M18" t="s">
        <v>449</v>
      </c>
      <c r="N18" t="s">
        <v>450</v>
      </c>
      <c r="O18" t="s">
        <v>451</v>
      </c>
      <c r="P18" t="s">
        <v>357</v>
      </c>
      <c r="Q18" t="s">
        <v>23</v>
      </c>
    </row>
    <row r="19" spans="1:23">
      <c r="A19" t="s">
        <v>665</v>
      </c>
      <c r="B19">
        <f>MAX(W21:W962)</f>
        <v>0.19800000000000015</v>
      </c>
      <c r="C19" t="s">
        <v>151</v>
      </c>
      <c r="F19" t="s">
        <v>37</v>
      </c>
      <c r="G19" t="s">
        <v>152</v>
      </c>
      <c r="H19" t="s">
        <v>154</v>
      </c>
      <c r="I19" t="s">
        <v>155</v>
      </c>
      <c r="T19" t="s">
        <v>157</v>
      </c>
      <c r="U19" t="s">
        <v>135</v>
      </c>
      <c r="V19" t="s">
        <v>430</v>
      </c>
    </row>
    <row r="20" spans="1:23">
      <c r="Q20" t="s">
        <v>152</v>
      </c>
      <c r="R20" t="s">
        <v>153</v>
      </c>
    </row>
    <row r="21" spans="1:23">
      <c r="A21" t="s">
        <v>614</v>
      </c>
      <c r="B21">
        <v>1E-3</v>
      </c>
      <c r="C21" t="s">
        <v>151</v>
      </c>
      <c r="D21" t="s">
        <v>637</v>
      </c>
      <c r="E21">
        <v>0</v>
      </c>
      <c r="F21">
        <f>G21*180/PI()</f>
        <v>142</v>
      </c>
      <c r="G21">
        <f>B24</f>
        <v>2.4783675378319479</v>
      </c>
      <c r="H21">
        <v>0</v>
      </c>
      <c r="I21">
        <f t="shared" ref="I21:I84" si="0">J21/$B$32</f>
        <v>44.61162282332797</v>
      </c>
      <c r="J21">
        <f>K21+L21+M21</f>
        <v>3.0191249454267086</v>
      </c>
      <c r="K21">
        <f t="shared" ref="K21:K84" si="1">IF(G21&lt;$B$27,-(MAX(($K$13*(G21-$B$27)),-$K$14)),0)</f>
        <v>0</v>
      </c>
      <c r="L21">
        <f t="shared" ref="L21:L84" si="2">-$B$60*$B$30*$B$31*COS(G21)</f>
        <v>3.0191249454267086</v>
      </c>
      <c r="M21">
        <f t="shared" ref="M21:M84" si="3">$B$35*T21*SIN(Q21-G21)</f>
        <v>0</v>
      </c>
      <c r="N21">
        <f t="shared" ref="N21:N84" si="4">$B$39+$B$35*COS(G21)</f>
        <v>-0.11984047769932883</v>
      </c>
      <c r="O21">
        <f t="shared" ref="O21:O84" si="5">$B$41+$B$35*SIN(G21)</f>
        <v>0.39720361767926071</v>
      </c>
      <c r="P21">
        <f t="shared" ref="P21:P84" si="6">SQRT((N21-$B$45)^2+(O21-$B$47)^2)</f>
        <v>0.49387611873789156</v>
      </c>
      <c r="Q21">
        <f t="shared" ref="Q21:Q84" si="7">ATAN2((N21-$B$45),(O21-$B$47))</f>
        <v>2.8675012527916759</v>
      </c>
      <c r="R21">
        <f>Q21*180/PI()</f>
        <v>164.29571953343921</v>
      </c>
      <c r="S21">
        <f>R21-F21</f>
        <v>22.295719533439211</v>
      </c>
      <c r="T21">
        <f xml:space="preserve"> 4.4482216*U21</f>
        <v>0</v>
      </c>
      <c r="U21">
        <f t="shared" ref="U21:U84" si="8">-$B$51*V21*$B$50</f>
        <v>0</v>
      </c>
      <c r="V21">
        <v>0</v>
      </c>
      <c r="W21">
        <f>IF(F21&gt;$B$26,IF(W20&gt;0,E21,0),0)</f>
        <v>0</v>
      </c>
    </row>
    <row r="22" spans="1:23">
      <c r="E22">
        <f t="shared" ref="E22:E85" si="9">E21+$B$21</f>
        <v>1E-3</v>
      </c>
      <c r="F22">
        <f>G22*180/PI()</f>
        <v>142</v>
      </c>
      <c r="G22">
        <f t="shared" ref="G22:G85" si="10">G21+$B$21*H21</f>
        <v>2.4783675378319479</v>
      </c>
      <c r="H22">
        <f t="shared" ref="H22:H85" si="11">H21+$B$21*I21</f>
        <v>4.4611622823327972E-2</v>
      </c>
      <c r="I22">
        <f t="shared" si="0"/>
        <v>41.875388402959004</v>
      </c>
      <c r="J22">
        <f t="shared" ref="J22:J85" si="12">K22+L22+M22</f>
        <v>2.833948234241225</v>
      </c>
      <c r="K22">
        <f t="shared" si="1"/>
        <v>0</v>
      </c>
      <c r="L22">
        <f t="shared" si="2"/>
        <v>3.0191249454267086</v>
      </c>
      <c r="M22">
        <f t="shared" si="3"/>
        <v>-0.18517671118548357</v>
      </c>
      <c r="N22">
        <f t="shared" si="4"/>
        <v>-0.11984047769932883</v>
      </c>
      <c r="O22">
        <f t="shared" si="5"/>
        <v>0.39720361767926071</v>
      </c>
      <c r="P22">
        <f t="shared" si="6"/>
        <v>0.49387611873789156</v>
      </c>
      <c r="Q22">
        <f t="shared" si="7"/>
        <v>2.8675012527916759</v>
      </c>
      <c r="R22">
        <f>Q22*180/PI()</f>
        <v>164.29571953343921</v>
      </c>
      <c r="S22">
        <f t="shared" ref="S22:S85" si="13">R22-F22</f>
        <v>22.295719533439211</v>
      </c>
      <c r="T22">
        <f t="shared" ref="T22:T85" si="14" xml:space="preserve"> 4.4482216*U22</f>
        <v>-1.601359776</v>
      </c>
      <c r="U22">
        <f t="shared" si="8"/>
        <v>-0.36</v>
      </c>
      <c r="V22">
        <f t="shared" ref="V22:V85" si="15">$B$58*($B$57)+(1-$B$58)*V21</f>
        <v>0.6</v>
      </c>
      <c r="W22">
        <f>E22</f>
        <v>1E-3</v>
      </c>
    </row>
    <row r="23" spans="1:23">
      <c r="A23" t="s">
        <v>162</v>
      </c>
      <c r="B23">
        <f>90-DetailedParameters!L19</f>
        <v>142</v>
      </c>
      <c r="C23" t="s">
        <v>153</v>
      </c>
      <c r="E23">
        <f t="shared" si="9"/>
        <v>2E-3</v>
      </c>
      <c r="F23">
        <f t="shared" ref="F23:F86" si="16">G23*180/PI()</f>
        <v>142.00255605770502</v>
      </c>
      <c r="G23">
        <f t="shared" si="10"/>
        <v>2.4784121494547713</v>
      </c>
      <c r="H23">
        <f t="shared" si="11"/>
        <v>8.6487011226286978E-2</v>
      </c>
      <c r="I23">
        <f t="shared" si="0"/>
        <v>39.195686397705288</v>
      </c>
      <c r="J23">
        <f t="shared" si="12"/>
        <v>2.652597396536641</v>
      </c>
      <c r="K23">
        <f t="shared" si="1"/>
        <v>0</v>
      </c>
      <c r="L23">
        <f t="shared" si="2"/>
        <v>3.0192301722702823</v>
      </c>
      <c r="M23">
        <f t="shared" si="3"/>
        <v>-0.3666327757336415</v>
      </c>
      <c r="N23">
        <f t="shared" si="4"/>
        <v>-0.11984884899273097</v>
      </c>
      <c r="O23">
        <f t="shared" si="5"/>
        <v>0.39719290241966931</v>
      </c>
      <c r="P23">
        <f t="shared" si="6"/>
        <v>0.49388127737927762</v>
      </c>
      <c r="Q23">
        <f t="shared" si="7"/>
        <v>2.8675267268351172</v>
      </c>
      <c r="R23">
        <f t="shared" ref="R23:R86" si="17">Q23*180/PI()</f>
        <v>164.29717908861554</v>
      </c>
      <c r="S23">
        <f t="shared" si="13"/>
        <v>22.294623030910515</v>
      </c>
      <c r="T23">
        <f t="shared" si="14"/>
        <v>-3.17069235648</v>
      </c>
      <c r="U23">
        <f t="shared" si="8"/>
        <v>-0.71279999999999999</v>
      </c>
      <c r="V23">
        <f t="shared" si="15"/>
        <v>1.1879999999999999</v>
      </c>
      <c r="W23">
        <f t="shared" ref="W23:W86" si="18">IF(F23&gt;$B$26,IF(W22&gt;0,E23,0),0)</f>
        <v>2E-3</v>
      </c>
    </row>
    <row r="24" spans="1:23">
      <c r="B24">
        <f>B23*PI()/180</f>
        <v>2.4783675378319479</v>
      </c>
      <c r="C24" t="s">
        <v>152</v>
      </c>
      <c r="E24">
        <f t="shared" si="9"/>
        <v>3.0000000000000001E-3</v>
      </c>
      <c r="F24">
        <f t="shared" si="16"/>
        <v>142.00751139843098</v>
      </c>
      <c r="G24">
        <f t="shared" si="10"/>
        <v>2.4784986364659978</v>
      </c>
      <c r="H24">
        <f t="shared" si="11"/>
        <v>0.12568269762399226</v>
      </c>
      <c r="I24">
        <f t="shared" si="0"/>
        <v>36.571671622174414</v>
      </c>
      <c r="J24">
        <f t="shared" si="12"/>
        <v>2.4750152337593008</v>
      </c>
      <c r="K24">
        <f t="shared" si="1"/>
        <v>0</v>
      </c>
      <c r="L24">
        <f t="shared" si="2"/>
        <v>3.0194341547981951</v>
      </c>
      <c r="M24">
        <f t="shared" si="3"/>
        <v>-0.54441892103889422</v>
      </c>
      <c r="N24">
        <f t="shared" si="4"/>
        <v>-0.11986507676819279</v>
      </c>
      <c r="O24">
        <f t="shared" si="5"/>
        <v>0.39717212805249869</v>
      </c>
      <c r="P24">
        <f t="shared" si="6"/>
        <v>0.49389127757317652</v>
      </c>
      <c r="Q24">
        <f t="shared" si="7"/>
        <v>2.8675761122941412</v>
      </c>
      <c r="R24">
        <f t="shared" si="17"/>
        <v>164.30000866698691</v>
      </c>
      <c r="S24">
        <f t="shared" si="13"/>
        <v>22.292497268555934</v>
      </c>
      <c r="T24">
        <f t="shared" si="14"/>
        <v>-4.7086382853503999</v>
      </c>
      <c r="U24">
        <f t="shared" si="8"/>
        <v>-1.0585439999999999</v>
      </c>
      <c r="V24">
        <f t="shared" si="15"/>
        <v>1.76424</v>
      </c>
      <c r="W24">
        <f t="shared" si="18"/>
        <v>3.0000000000000001E-3</v>
      </c>
    </row>
    <row r="25" spans="1:23">
      <c r="E25">
        <f t="shared" si="9"/>
        <v>4.0000000000000001E-3</v>
      </c>
      <c r="F25">
        <f t="shared" si="16"/>
        <v>142.01471248656267</v>
      </c>
      <c r="G25">
        <f t="shared" si="10"/>
        <v>2.4786243191636217</v>
      </c>
      <c r="H25">
        <f t="shared" si="11"/>
        <v>0.16225436924616668</v>
      </c>
      <c r="I25">
        <f t="shared" si="0"/>
        <v>34.002478997357123</v>
      </c>
      <c r="J25">
        <f t="shared" si="12"/>
        <v>2.3011432010401478</v>
      </c>
      <c r="K25">
        <f t="shared" si="1"/>
        <v>0</v>
      </c>
      <c r="L25">
        <f t="shared" si="2"/>
        <v>3.019730541413538</v>
      </c>
      <c r="M25">
        <f t="shared" si="3"/>
        <v>-0.71858734037339023</v>
      </c>
      <c r="N25">
        <f t="shared" si="4"/>
        <v>-0.11988865572612066</v>
      </c>
      <c r="O25">
        <f t="shared" si="5"/>
        <v>0.39714193629514422</v>
      </c>
      <c r="P25">
        <f t="shared" si="6"/>
        <v>0.49390580821562929</v>
      </c>
      <c r="Q25">
        <f t="shared" si="7"/>
        <v>2.8676478786702178</v>
      </c>
      <c r="R25">
        <f t="shared" si="17"/>
        <v>164.30412057744707</v>
      </c>
      <c r="S25">
        <f t="shared" si="13"/>
        <v>22.289408090884393</v>
      </c>
      <c r="T25">
        <f t="shared" si="14"/>
        <v>-6.2158252956433921</v>
      </c>
      <c r="U25">
        <f t="shared" si="8"/>
        <v>-1.3973731199999999</v>
      </c>
      <c r="V25">
        <f t="shared" si="15"/>
        <v>2.3289551999999998</v>
      </c>
      <c r="W25">
        <f t="shared" si="18"/>
        <v>4.0000000000000001E-3</v>
      </c>
    </row>
    <row r="26" spans="1:23">
      <c r="A26" t="s">
        <v>164</v>
      </c>
      <c r="B26">
        <f>90-DetailedParameters!L22</f>
        <v>85</v>
      </c>
      <c r="C26" t="s">
        <v>153</v>
      </c>
      <c r="E26">
        <f t="shared" si="9"/>
        <v>5.0000000000000001E-3</v>
      </c>
      <c r="F26">
        <f t="shared" si="16"/>
        <v>142.02400897712801</v>
      </c>
      <c r="G26">
        <f t="shared" si="10"/>
        <v>2.4787865735328678</v>
      </c>
      <c r="H26">
        <f t="shared" si="11"/>
        <v>0.1962568482435238</v>
      </c>
      <c r="I26">
        <f t="shared" si="0"/>
        <v>31.487225841259555</v>
      </c>
      <c r="J26">
        <f t="shared" si="12"/>
        <v>2.1309215622149735</v>
      </c>
      <c r="K26">
        <f t="shared" si="1"/>
        <v>0</v>
      </c>
      <c r="L26">
        <f t="shared" si="2"/>
        <v>3.0201131012929774</v>
      </c>
      <c r="M26">
        <f t="shared" si="3"/>
        <v>-0.88919153907800397</v>
      </c>
      <c r="N26">
        <f t="shared" si="4"/>
        <v>-0.1199190901750304</v>
      </c>
      <c r="O26">
        <f t="shared" si="5"/>
        <v>0.39710295483326513</v>
      </c>
      <c r="P26">
        <f t="shared" si="6"/>
        <v>0.49392456421839004</v>
      </c>
      <c r="Q26">
        <f t="shared" si="7"/>
        <v>2.8677405271469825</v>
      </c>
      <c r="R26">
        <f t="shared" si="17"/>
        <v>164.309428944144</v>
      </c>
      <c r="S26">
        <f t="shared" si="13"/>
        <v>22.285419967015997</v>
      </c>
      <c r="T26">
        <f t="shared" si="14"/>
        <v>-7.6928685657305236</v>
      </c>
      <c r="U26">
        <f t="shared" si="8"/>
        <v>-1.7294256575999998</v>
      </c>
      <c r="V26">
        <f t="shared" si="15"/>
        <v>2.8823760959999998</v>
      </c>
      <c r="W26">
        <f t="shared" si="18"/>
        <v>5.0000000000000001E-3</v>
      </c>
    </row>
    <row r="27" spans="1:23">
      <c r="B27">
        <f>B26*PI()/180</f>
        <v>1.4835298641951802</v>
      </c>
      <c r="C27" t="s">
        <v>152</v>
      </c>
      <c r="E27">
        <f t="shared" si="9"/>
        <v>6.0000000000000001E-3</v>
      </c>
      <c r="F27">
        <f t="shared" si="16"/>
        <v>142.0352536662329</v>
      </c>
      <c r="G27">
        <f t="shared" si="10"/>
        <v>2.4789828303811112</v>
      </c>
      <c r="H27">
        <f t="shared" si="11"/>
        <v>0.22774407408478337</v>
      </c>
      <c r="I27">
        <f t="shared" si="0"/>
        <v>29.025014026438956</v>
      </c>
      <c r="J27">
        <f t="shared" si="12"/>
        <v>1.9642895358372636</v>
      </c>
      <c r="K27">
        <f t="shared" si="1"/>
        <v>0</v>
      </c>
      <c r="L27">
        <f t="shared" si="2"/>
        <v>3.0205757252407737</v>
      </c>
      <c r="M27">
        <f t="shared" si="3"/>
        <v>-1.05628618940351</v>
      </c>
      <c r="N27">
        <f t="shared" si="4"/>
        <v>-0.11995589409948858</v>
      </c>
      <c r="O27">
        <f t="shared" si="5"/>
        <v>0.39705579770926747</v>
      </c>
      <c r="P27">
        <f t="shared" si="6"/>
        <v>0.49394724652500832</v>
      </c>
      <c r="Q27">
        <f t="shared" si="7"/>
        <v>2.8678525901283143</v>
      </c>
      <c r="R27">
        <f t="shared" si="17"/>
        <v>164.31584968001394</v>
      </c>
      <c r="S27">
        <f t="shared" si="13"/>
        <v>22.280596013781036</v>
      </c>
      <c r="T27">
        <f t="shared" si="14"/>
        <v>-9.1403709704159137</v>
      </c>
      <c r="U27">
        <f t="shared" si="8"/>
        <v>-2.0548371444479998</v>
      </c>
      <c r="V27">
        <f t="shared" si="15"/>
        <v>3.42472857408</v>
      </c>
      <c r="W27">
        <f t="shared" si="18"/>
        <v>6.0000000000000001E-3</v>
      </c>
    </row>
    <row r="28" spans="1:23">
      <c r="E28">
        <f t="shared" si="9"/>
        <v>7.0000000000000001E-3</v>
      </c>
      <c r="F28">
        <f t="shared" si="16"/>
        <v>142.04830244048708</v>
      </c>
      <c r="G28">
        <f t="shared" si="10"/>
        <v>2.479210574455196</v>
      </c>
      <c r="H28">
        <f t="shared" si="11"/>
        <v>0.25676908811122234</v>
      </c>
      <c r="I28">
        <f t="shared" si="0"/>
        <v>26.614932010559976</v>
      </c>
      <c r="J28">
        <f t="shared" si="12"/>
        <v>1.8011854325976111</v>
      </c>
      <c r="K28">
        <f t="shared" si="1"/>
        <v>0</v>
      </c>
      <c r="L28">
        <f t="shared" si="2"/>
        <v>3.0211124262091729</v>
      </c>
      <c r="M28">
        <f t="shared" si="3"/>
        <v>-1.2199269936115618</v>
      </c>
      <c r="N28">
        <f t="shared" si="4"/>
        <v>-0.1199985912015122</v>
      </c>
      <c r="O28">
        <f t="shared" si="5"/>
        <v>0.39700106569684768</v>
      </c>
      <c r="P28">
        <f t="shared" si="6"/>
        <v>0.49397356211316851</v>
      </c>
      <c r="Q28">
        <f t="shared" si="7"/>
        <v>2.867982630763148</v>
      </c>
      <c r="R28">
        <f t="shared" si="17"/>
        <v>164.3233004595551</v>
      </c>
      <c r="S28">
        <f t="shared" si="13"/>
        <v>22.274998019068022</v>
      </c>
      <c r="T28">
        <f t="shared" si="14"/>
        <v>-10.558923327007596</v>
      </c>
      <c r="U28">
        <f t="shared" si="8"/>
        <v>-2.37374040155904</v>
      </c>
      <c r="V28">
        <f t="shared" si="15"/>
        <v>3.9562340025984</v>
      </c>
      <c r="W28">
        <f t="shared" si="18"/>
        <v>7.0000000000000001E-3</v>
      </c>
    </row>
    <row r="29" spans="1:23">
      <c r="A29" t="s">
        <v>58</v>
      </c>
      <c r="E29">
        <f t="shared" si="9"/>
        <v>8.0000000000000002E-3</v>
      </c>
      <c r="F29">
        <f t="shared" si="16"/>
        <v>142.06301422554529</v>
      </c>
      <c r="G29">
        <f t="shared" si="10"/>
        <v>2.4794673435433072</v>
      </c>
      <c r="H29">
        <f t="shared" si="11"/>
        <v>0.28338402012178232</v>
      </c>
      <c r="I29">
        <f t="shared" si="0"/>
        <v>24.25605674585573</v>
      </c>
      <c r="J29">
        <f t="shared" si="12"/>
        <v>1.6415467845479246</v>
      </c>
      <c r="K29">
        <f t="shared" si="1"/>
        <v>0</v>
      </c>
      <c r="L29">
        <f t="shared" si="2"/>
        <v>3.0217173395076027</v>
      </c>
      <c r="M29">
        <f t="shared" si="3"/>
        <v>-1.3801705549596781</v>
      </c>
      <c r="N29">
        <f t="shared" si="4"/>
        <v>-0.12004671491721093</v>
      </c>
      <c r="O29">
        <f t="shared" si="5"/>
        <v>0.39693934666206726</v>
      </c>
      <c r="P29">
        <f t="shared" si="6"/>
        <v>0.49400322398421731</v>
      </c>
      <c r="Q29">
        <f t="shared" si="7"/>
        <v>2.8681292424584099</v>
      </c>
      <c r="R29">
        <f t="shared" si="17"/>
        <v>164.33170069092091</v>
      </c>
      <c r="S29">
        <f t="shared" si="13"/>
        <v>22.268686465375623</v>
      </c>
      <c r="T29">
        <f t="shared" si="14"/>
        <v>-11.949104636467442</v>
      </c>
      <c r="U29">
        <f t="shared" si="8"/>
        <v>-2.686265593527859</v>
      </c>
      <c r="V29">
        <f t="shared" si="15"/>
        <v>4.4771093225464318</v>
      </c>
      <c r="W29">
        <f t="shared" si="18"/>
        <v>8.0000000000000002E-3</v>
      </c>
    </row>
    <row r="30" spans="1:23">
      <c r="A30" t="s">
        <v>469</v>
      </c>
      <c r="B30">
        <f>CAInertiaCalcs!G36</f>
        <v>1.90757056645</v>
      </c>
      <c r="C30" t="s">
        <v>129</v>
      </c>
      <c r="D30" s="45" t="s">
        <v>652</v>
      </c>
      <c r="E30">
        <f t="shared" si="9"/>
        <v>9.0000000000000011E-3</v>
      </c>
      <c r="F30">
        <f t="shared" si="16"/>
        <v>142.07925093387971</v>
      </c>
      <c r="G30">
        <f t="shared" si="10"/>
        <v>2.4797507275634292</v>
      </c>
      <c r="H30">
        <f t="shared" si="11"/>
        <v>0.30764007686763806</v>
      </c>
      <c r="I30">
        <f t="shared" si="0"/>
        <v>21.947455473149759</v>
      </c>
      <c r="J30">
        <f t="shared" si="12"/>
        <v>1.4853104665132044</v>
      </c>
      <c r="K30">
        <f t="shared" si="1"/>
        <v>0</v>
      </c>
      <c r="L30">
        <f t="shared" si="2"/>
        <v>3.0223847227219842</v>
      </c>
      <c r="M30">
        <f t="shared" si="3"/>
        <v>-1.5370742562087798</v>
      </c>
      <c r="N30">
        <f t="shared" si="4"/>
        <v>-0.12009980841036834</v>
      </c>
      <c r="O30">
        <f t="shared" si="5"/>
        <v>0.39687121591143348</v>
      </c>
      <c r="P30">
        <f t="shared" si="6"/>
        <v>0.49403595114076443</v>
      </c>
      <c r="Q30">
        <f t="shared" si="7"/>
        <v>2.8682910483814208</v>
      </c>
      <c r="R30">
        <f t="shared" si="17"/>
        <v>164.34097148740963</v>
      </c>
      <c r="S30">
        <f t="shared" si="13"/>
        <v>22.261720553529926</v>
      </c>
      <c r="T30">
        <f t="shared" si="14"/>
        <v>-13.311482319738092</v>
      </c>
      <c r="U30">
        <f t="shared" si="8"/>
        <v>-2.9925402816573015</v>
      </c>
      <c r="V30">
        <f t="shared" si="15"/>
        <v>4.9875671360955023</v>
      </c>
      <c r="W30">
        <f t="shared" si="18"/>
        <v>9.0000000000000011E-3</v>
      </c>
    </row>
    <row r="31" spans="1:23">
      <c r="A31" t="s">
        <v>40</v>
      </c>
      <c r="B31">
        <f>CAInertiaCalcs!J36</f>
        <v>0.20494732488597575</v>
      </c>
      <c r="C31" t="s">
        <v>158</v>
      </c>
      <c r="D31" s="45" t="s">
        <v>636</v>
      </c>
      <c r="E31">
        <f t="shared" si="9"/>
        <v>1.0000000000000002E-2</v>
      </c>
      <c r="F31">
        <f t="shared" si="16"/>
        <v>142.0968774118933</v>
      </c>
      <c r="G31">
        <f t="shared" si="10"/>
        <v>2.480058367640297</v>
      </c>
      <c r="H31">
        <f t="shared" si="11"/>
        <v>0.3295875323407878</v>
      </c>
      <c r="I31">
        <f t="shared" si="0"/>
        <v>19.688187405874636</v>
      </c>
      <c r="J31">
        <f t="shared" si="12"/>
        <v>1.3324128100587631</v>
      </c>
      <c r="K31">
        <f t="shared" si="1"/>
        <v>0</v>
      </c>
      <c r="L31">
        <f t="shared" si="2"/>
        <v>3.0231089553644241</v>
      </c>
      <c r="M31">
        <f t="shared" si="3"/>
        <v>-1.690696145305661</v>
      </c>
      <c r="N31">
        <f t="shared" si="4"/>
        <v>-0.12015742454457302</v>
      </c>
      <c r="O31">
        <f t="shared" si="5"/>
        <v>0.39679723652746424</v>
      </c>
      <c r="P31">
        <f t="shared" si="6"/>
        <v>0.49407146855320183</v>
      </c>
      <c r="Q31">
        <f t="shared" si="7"/>
        <v>2.8684667009530083</v>
      </c>
      <c r="R31">
        <f t="shared" si="17"/>
        <v>164.35103563842219</v>
      </c>
      <c r="S31">
        <f t="shared" si="13"/>
        <v>22.254158226528887</v>
      </c>
      <c r="T31">
        <f t="shared" si="14"/>
        <v>-14.646612449343328</v>
      </c>
      <c r="U31">
        <f t="shared" si="8"/>
        <v>-3.292689476024155</v>
      </c>
      <c r="V31">
        <f t="shared" si="15"/>
        <v>5.487815793373592</v>
      </c>
      <c r="W31">
        <f t="shared" si="18"/>
        <v>1.0000000000000002E-2</v>
      </c>
    </row>
    <row r="32" spans="1:23">
      <c r="A32" t="s">
        <v>615</v>
      </c>
      <c r="B32">
        <f>CAInertiaCalcs!M36</f>
        <v>6.7675748030577604E-2</v>
      </c>
      <c r="C32" t="s">
        <v>128</v>
      </c>
      <c r="D32" s="45" t="s">
        <v>639</v>
      </c>
      <c r="E32">
        <f t="shared" si="9"/>
        <v>1.1000000000000003E-2</v>
      </c>
      <c r="F32">
        <f t="shared" si="16"/>
        <v>142.11576138647658</v>
      </c>
      <c r="G32">
        <f t="shared" si="10"/>
        <v>2.4803879551726378</v>
      </c>
      <c r="H32">
        <f t="shared" si="11"/>
        <v>0.34927571974666244</v>
      </c>
      <c r="I32">
        <f t="shared" si="0"/>
        <v>17.477305309306878</v>
      </c>
      <c r="J32">
        <f t="shared" si="12"/>
        <v>1.1827897103661285</v>
      </c>
      <c r="K32">
        <f t="shared" si="1"/>
        <v>0</v>
      </c>
      <c r="L32">
        <f t="shared" si="2"/>
        <v>3.0238845382724886</v>
      </c>
      <c r="M32">
        <f t="shared" si="3"/>
        <v>-1.8410948279063601</v>
      </c>
      <c r="N32">
        <f t="shared" si="4"/>
        <v>-0.12021912583542806</v>
      </c>
      <c r="O32">
        <f t="shared" si="5"/>
        <v>0.39671795969221335</v>
      </c>
      <c r="P32">
        <f t="shared" si="6"/>
        <v>0.49410950711594542</v>
      </c>
      <c r="Q32">
        <f t="shared" si="7"/>
        <v>2.8686548813325161</v>
      </c>
      <c r="R32">
        <f t="shared" si="17"/>
        <v>164.36181757995516</v>
      </c>
      <c r="S32">
        <f t="shared" si="13"/>
        <v>22.24605619347858</v>
      </c>
      <c r="T32">
        <f t="shared" si="14"/>
        <v>-15.955039976356462</v>
      </c>
      <c r="U32">
        <f t="shared" si="8"/>
        <v>-3.5868356865036719</v>
      </c>
      <c r="V32">
        <f t="shared" si="15"/>
        <v>5.97805947750612</v>
      </c>
      <c r="W32">
        <f t="shared" si="18"/>
        <v>1.1000000000000003E-2</v>
      </c>
    </row>
    <row r="33" spans="1:23">
      <c r="E33">
        <f t="shared" si="9"/>
        <v>1.2000000000000004E-2</v>
      </c>
      <c r="F33">
        <f t="shared" si="16"/>
        <v>142.13577341110445</v>
      </c>
      <c r="G33">
        <f t="shared" si="10"/>
        <v>2.4807372308923843</v>
      </c>
      <c r="H33">
        <f t="shared" si="11"/>
        <v>0.3667530250559693</v>
      </c>
      <c r="I33">
        <f t="shared" si="0"/>
        <v>15.313856980028399</v>
      </c>
      <c r="J33">
        <f t="shared" si="12"/>
        <v>1.0363767263567041</v>
      </c>
      <c r="K33">
        <f t="shared" si="1"/>
        <v>0</v>
      </c>
      <c r="L33">
        <f t="shared" si="2"/>
        <v>3.0247060927762859</v>
      </c>
      <c r="M33">
        <f t="shared" si="3"/>
        <v>-1.9883293664195818</v>
      </c>
      <c r="N33">
        <f t="shared" si="4"/>
        <v>-0.12028448438428853</v>
      </c>
      <c r="O33">
        <f t="shared" si="5"/>
        <v>0.39663392499923045</v>
      </c>
      <c r="P33">
        <f t="shared" si="6"/>
        <v>0.49414980359416405</v>
      </c>
      <c r="Q33">
        <f t="shared" si="7"/>
        <v>2.8688542988958345</v>
      </c>
      <c r="R33">
        <f t="shared" si="17"/>
        <v>164.3732433646941</v>
      </c>
      <c r="S33">
        <f t="shared" si="13"/>
        <v>22.237469953589653</v>
      </c>
      <c r="T33">
        <f t="shared" si="14"/>
        <v>-17.237298952829331</v>
      </c>
      <c r="U33">
        <f t="shared" si="8"/>
        <v>-3.875098972773598</v>
      </c>
      <c r="V33">
        <f t="shared" si="15"/>
        <v>6.4584982879559973</v>
      </c>
      <c r="W33">
        <f t="shared" si="18"/>
        <v>1.2000000000000004E-2</v>
      </c>
    </row>
    <row r="34" spans="1:23">
      <c r="A34" t="s">
        <v>444</v>
      </c>
      <c r="B34">
        <f>Parameters!C35</f>
        <v>12</v>
      </c>
      <c r="C34" t="s">
        <v>5</v>
      </c>
      <c r="E34">
        <f t="shared" si="9"/>
        <v>1.3000000000000005E-2</v>
      </c>
      <c r="F34">
        <f t="shared" si="16"/>
        <v>142.15678681156382</v>
      </c>
      <c r="G34">
        <f t="shared" si="10"/>
        <v>2.4811039839174405</v>
      </c>
      <c r="H34">
        <f t="shared" si="11"/>
        <v>0.3820668820359977</v>
      </c>
      <c r="I34">
        <f t="shared" si="0"/>
        <v>13.196886630422915</v>
      </c>
      <c r="J34">
        <f t="shared" si="12"/>
        <v>0.89310917438859949</v>
      </c>
      <c r="K34">
        <f t="shared" si="1"/>
        <v>0</v>
      </c>
      <c r="L34">
        <f t="shared" si="2"/>
        <v>3.0255683596506282</v>
      </c>
      <c r="M34">
        <f t="shared" si="3"/>
        <v>-2.1324591852620287</v>
      </c>
      <c r="N34">
        <f t="shared" si="4"/>
        <v>-0.12035308179490091</v>
      </c>
      <c r="O34">
        <f t="shared" si="5"/>
        <v>0.39654566075442094</v>
      </c>
      <c r="P34">
        <f t="shared" si="6"/>
        <v>0.49419210056172125</v>
      </c>
      <c r="Q34">
        <f t="shared" si="7"/>
        <v>2.8690636907074905</v>
      </c>
      <c r="R34">
        <f t="shared" si="17"/>
        <v>164.38524063176661</v>
      </c>
      <c r="S34">
        <f t="shared" si="13"/>
        <v>22.228453820202787</v>
      </c>
      <c r="T34">
        <f t="shared" si="14"/>
        <v>-18.493912749772747</v>
      </c>
      <c r="U34">
        <f t="shared" si="8"/>
        <v>-4.1575969933181263</v>
      </c>
      <c r="V34">
        <f t="shared" si="15"/>
        <v>6.9293283221968771</v>
      </c>
      <c r="W34">
        <f t="shared" si="18"/>
        <v>1.3000000000000005E-2</v>
      </c>
    </row>
    <row r="35" spans="1:23">
      <c r="B35" s="7">
        <f>0.01*2.54*B34</f>
        <v>0.30480000000000002</v>
      </c>
      <c r="C35" t="s">
        <v>616</v>
      </c>
      <c r="D35" s="45" t="s">
        <v>635</v>
      </c>
      <c r="E35">
        <f t="shared" si="9"/>
        <v>1.4000000000000005E-2</v>
      </c>
      <c r="F35">
        <f t="shared" si="16"/>
        <v>142.1786776313962</v>
      </c>
      <c r="G35">
        <f t="shared" si="10"/>
        <v>2.4814860507994765</v>
      </c>
      <c r="H35">
        <f t="shared" si="11"/>
        <v>0.3952637686664206</v>
      </c>
      <c r="I35">
        <f t="shared" si="0"/>
        <v>11.125436182817026</v>
      </c>
      <c r="J35">
        <f t="shared" si="12"/>
        <v>0.7529222158385962</v>
      </c>
      <c r="K35">
        <f t="shared" si="1"/>
        <v>0</v>
      </c>
      <c r="L35">
        <f t="shared" si="2"/>
        <v>3.0264661978685967</v>
      </c>
      <c r="M35">
        <f t="shared" si="3"/>
        <v>-2.2735439820300005</v>
      </c>
      <c r="N35">
        <f t="shared" si="4"/>
        <v>-0.12042450907424347</v>
      </c>
      <c r="O35">
        <f t="shared" si="5"/>
        <v>0.39645368426626632</v>
      </c>
      <c r="P35">
        <f t="shared" si="6"/>
        <v>0.49423614633101776</v>
      </c>
      <c r="Q35">
        <f t="shared" si="7"/>
        <v>2.8692818209877995</v>
      </c>
      <c r="R35">
        <f t="shared" si="17"/>
        <v>164.39773857621228</v>
      </c>
      <c r="S35">
        <f t="shared" si="13"/>
        <v>22.219060944816079</v>
      </c>
      <c r="T35">
        <f t="shared" si="14"/>
        <v>-19.725394270777286</v>
      </c>
      <c r="U35">
        <f t="shared" si="8"/>
        <v>-4.4344450534517632</v>
      </c>
      <c r="V35">
        <f t="shared" si="15"/>
        <v>7.3907417557529387</v>
      </c>
      <c r="W35">
        <f t="shared" si="18"/>
        <v>1.4000000000000005E-2</v>
      </c>
    </row>
    <row r="36" spans="1:23">
      <c r="E36">
        <f t="shared" si="9"/>
        <v>1.5000000000000006E-2</v>
      </c>
      <c r="F36">
        <f t="shared" si="16"/>
        <v>142.20132457713524</v>
      </c>
      <c r="G36">
        <f t="shared" si="10"/>
        <v>2.4818813145681431</v>
      </c>
      <c r="H36">
        <f t="shared" si="11"/>
        <v>0.40638920484923763</v>
      </c>
      <c r="I36">
        <f t="shared" si="0"/>
        <v>9.0985464776876785</v>
      </c>
      <c r="J36">
        <f t="shared" si="12"/>
        <v>0.61575093886849075</v>
      </c>
      <c r="K36">
        <f t="shared" si="1"/>
        <v>0</v>
      </c>
      <c r="L36">
        <f t="shared" si="2"/>
        <v>3.027394583172009</v>
      </c>
      <c r="M36">
        <f t="shared" si="3"/>
        <v>-2.4116436443035183</v>
      </c>
      <c r="N36">
        <f t="shared" si="4"/>
        <v>-0.12049836651880007</v>
      </c>
      <c r="O36">
        <f t="shared" si="5"/>
        <v>0.39635850212585172</v>
      </c>
      <c r="P36">
        <f t="shared" si="6"/>
        <v>0.49428169487539025</v>
      </c>
      <c r="Q36">
        <f t="shared" si="7"/>
        <v>2.8695074805760026</v>
      </c>
      <c r="R36">
        <f t="shared" si="17"/>
        <v>164.410667918223</v>
      </c>
      <c r="S36">
        <f t="shared" si="13"/>
        <v>22.209343341087759</v>
      </c>
      <c r="T36">
        <f t="shared" si="14"/>
        <v>-20.932246161361739</v>
      </c>
      <c r="U36">
        <f t="shared" si="8"/>
        <v>-4.7057561523827269</v>
      </c>
      <c r="V36">
        <f t="shared" si="15"/>
        <v>7.8429269206378791</v>
      </c>
      <c r="W36">
        <f t="shared" si="18"/>
        <v>1.5000000000000006E-2</v>
      </c>
    </row>
    <row r="37" spans="1:23">
      <c r="A37" t="s">
        <v>621</v>
      </c>
      <c r="E37">
        <f t="shared" si="9"/>
        <v>1.6000000000000007E-2</v>
      </c>
      <c r="F37">
        <f t="shared" si="16"/>
        <v>142.22460896341278</v>
      </c>
      <c r="G37">
        <f t="shared" si="10"/>
        <v>2.4822877037729922</v>
      </c>
      <c r="H37">
        <f t="shared" si="11"/>
        <v>0.41548775132692528</v>
      </c>
      <c r="I37">
        <f t="shared" si="0"/>
        <v>7.1152584001712471</v>
      </c>
      <c r="J37">
        <f t="shared" si="12"/>
        <v>0.48153043466244005</v>
      </c>
      <c r="K37">
        <f t="shared" si="1"/>
        <v>0</v>
      </c>
      <c r="L37">
        <f t="shared" si="2"/>
        <v>3.0283486064733736</v>
      </c>
      <c r="M37">
        <f t="shared" si="3"/>
        <v>-2.5468181718109335</v>
      </c>
      <c r="N37">
        <f t="shared" si="4"/>
        <v>-0.12057426358742794</v>
      </c>
      <c r="O37">
        <f t="shared" si="5"/>
        <v>0.39626061047713912</v>
      </c>
      <c r="P37">
        <f t="shared" si="6"/>
        <v>0.49432850574468001</v>
      </c>
      <c r="Q37">
        <f t="shared" si="7"/>
        <v>2.8697394863902619</v>
      </c>
      <c r="R37">
        <f t="shared" si="17"/>
        <v>164.42396087220254</v>
      </c>
      <c r="S37">
        <f t="shared" si="13"/>
        <v>22.199351908789765</v>
      </c>
      <c r="T37">
        <f t="shared" si="14"/>
        <v>-22.114961014134501</v>
      </c>
      <c r="U37">
        <f t="shared" si="8"/>
        <v>-4.9716410293350721</v>
      </c>
      <c r="V37">
        <f t="shared" si="15"/>
        <v>8.2860683822251211</v>
      </c>
      <c r="W37">
        <f t="shared" si="18"/>
        <v>1.6000000000000007E-2</v>
      </c>
    </row>
    <row r="38" spans="1:23">
      <c r="A38" s="33" t="s">
        <v>8</v>
      </c>
      <c r="B38">
        <f>DetailedParameters!U11</f>
        <v>4.7380000000000004</v>
      </c>
      <c r="C38" t="s">
        <v>5</v>
      </c>
      <c r="E38">
        <f t="shared" si="9"/>
        <v>1.7000000000000008E-2</v>
      </c>
      <c r="F38">
        <f t="shared" si="16"/>
        <v>142.24841465800318</v>
      </c>
      <c r="G38">
        <f t="shared" si="10"/>
        <v>2.482703191524319</v>
      </c>
      <c r="H38">
        <f t="shared" si="11"/>
        <v>0.42260300972709652</v>
      </c>
      <c r="I38">
        <f t="shared" si="0"/>
        <v>5.1746139289327235</v>
      </c>
      <c r="J38">
        <f t="shared" si="12"/>
        <v>0.35019586840996819</v>
      </c>
      <c r="K38">
        <f t="shared" si="1"/>
        <v>0</v>
      </c>
      <c r="L38">
        <f t="shared" si="2"/>
        <v>3.0293234721031608</v>
      </c>
      <c r="M38">
        <f t="shared" si="3"/>
        <v>-2.6791276036931926</v>
      </c>
      <c r="N38">
        <f t="shared" si="4"/>
        <v>-0.12065181876192012</v>
      </c>
      <c r="O38">
        <f t="shared" si="5"/>
        <v>0.39616049527790964</v>
      </c>
      <c r="P38">
        <f t="shared" si="6"/>
        <v>0.49437634397456076</v>
      </c>
      <c r="Q38">
        <f t="shared" si="7"/>
        <v>2.8699766808853364</v>
      </c>
      <c r="R38">
        <f t="shared" si="17"/>
        <v>164.43755111569405</v>
      </c>
      <c r="S38">
        <f t="shared" si="13"/>
        <v>22.189136457690864</v>
      </c>
      <c r="T38">
        <f t="shared" si="14"/>
        <v>-23.274021569851811</v>
      </c>
      <c r="U38">
        <f t="shared" si="8"/>
        <v>-5.2322082087483706</v>
      </c>
      <c r="V38">
        <f t="shared" si="15"/>
        <v>8.7203470145806179</v>
      </c>
      <c r="W38">
        <f t="shared" si="18"/>
        <v>1.7000000000000008E-2</v>
      </c>
    </row>
    <row r="39" spans="1:23">
      <c r="B39">
        <f>0.01*2.54*B38</f>
        <v>0.12034520000000003</v>
      </c>
      <c r="C39" t="s">
        <v>616</v>
      </c>
      <c r="D39" s="45" t="s">
        <v>633</v>
      </c>
      <c r="E39">
        <f t="shared" si="9"/>
        <v>1.8000000000000009E-2</v>
      </c>
      <c r="F39">
        <f t="shared" si="16"/>
        <v>142.27262802687005</v>
      </c>
      <c r="G39">
        <f t="shared" si="10"/>
        <v>2.4831257945340459</v>
      </c>
      <c r="H39">
        <f t="shared" si="11"/>
        <v>0.42777762365602923</v>
      </c>
      <c r="I39">
        <f t="shared" si="0"/>
        <v>3.2756571112813528</v>
      </c>
      <c r="J39">
        <f t="shared" si="12"/>
        <v>0.22168254529764653</v>
      </c>
      <c r="K39">
        <f t="shared" si="1"/>
        <v>0</v>
      </c>
      <c r="L39">
        <f t="shared" si="2"/>
        <v>3.0303144959154102</v>
      </c>
      <c r="M39">
        <f t="shared" si="3"/>
        <v>-2.8086319506177637</v>
      </c>
      <c r="N39">
        <f t="shared" si="4"/>
        <v>-0.12073065939629725</v>
      </c>
      <c r="O39">
        <f t="shared" si="5"/>
        <v>0.39605863255178486</v>
      </c>
      <c r="P39">
        <f t="shared" si="6"/>
        <v>0.49442497999017287</v>
      </c>
      <c r="Q39">
        <f t="shared" si="7"/>
        <v>2.8702179315086984</v>
      </c>
      <c r="R39">
        <f t="shared" si="17"/>
        <v>164.45137375821758</v>
      </c>
      <c r="S39">
        <f t="shared" si="13"/>
        <v>22.178745731347533</v>
      </c>
      <c r="T39">
        <f t="shared" si="14"/>
        <v>-24.409900914454774</v>
      </c>
      <c r="U39">
        <f t="shared" si="8"/>
        <v>-5.4875640445734026</v>
      </c>
      <c r="V39">
        <f t="shared" si="15"/>
        <v>9.1459400742890047</v>
      </c>
      <c r="W39">
        <f t="shared" si="18"/>
        <v>1.8000000000000009E-2</v>
      </c>
    </row>
    <row r="40" spans="1:23">
      <c r="A40" s="33" t="s">
        <v>10</v>
      </c>
      <c r="B40">
        <f>DetailedParameters!U12</f>
        <v>8.25</v>
      </c>
      <c r="C40" t="s">
        <v>5</v>
      </c>
      <c r="E40">
        <f t="shared" si="9"/>
        <v>1.900000000000001E-2</v>
      </c>
      <c r="F40">
        <f t="shared" si="16"/>
        <v>142.29713787927568</v>
      </c>
      <c r="G40">
        <f t="shared" si="10"/>
        <v>2.4835535721577018</v>
      </c>
      <c r="H40">
        <f t="shared" si="11"/>
        <v>0.43105328076731059</v>
      </c>
      <c r="I40">
        <f t="shared" si="0"/>
        <v>1.4174349682528746</v>
      </c>
      <c r="J40">
        <f t="shared" si="12"/>
        <v>9.5925971761211315E-2</v>
      </c>
      <c r="K40">
        <f t="shared" si="1"/>
        <v>0</v>
      </c>
      <c r="L40">
        <f t="shared" si="2"/>
        <v>3.0313171032639619</v>
      </c>
      <c r="M40">
        <f t="shared" si="3"/>
        <v>-2.9353911315027506</v>
      </c>
      <c r="N40">
        <f t="shared" si="4"/>
        <v>-0.12081042155580739</v>
      </c>
      <c r="O40">
        <f t="shared" si="5"/>
        <v>0.39595548863172514</v>
      </c>
      <c r="P40">
        <f t="shared" si="6"/>
        <v>0.49447418950458844</v>
      </c>
      <c r="Q40">
        <f t="shared" si="7"/>
        <v>2.8704621301558069</v>
      </c>
      <c r="R40">
        <f t="shared" si="17"/>
        <v>164.46536531005972</v>
      </c>
      <c r="S40">
        <f t="shared" si="13"/>
        <v>22.168227430784043</v>
      </c>
      <c r="T40">
        <f t="shared" si="14"/>
        <v>-25.523062672165675</v>
      </c>
      <c r="U40">
        <f t="shared" si="8"/>
        <v>-5.7378127636819345</v>
      </c>
      <c r="V40">
        <f t="shared" si="15"/>
        <v>9.5630212728032244</v>
      </c>
      <c r="W40">
        <f t="shared" si="18"/>
        <v>1.900000000000001E-2</v>
      </c>
    </row>
    <row r="41" spans="1:23">
      <c r="B41">
        <f>0.01*2.54*B40</f>
        <v>0.20955000000000001</v>
      </c>
      <c r="C41" t="s">
        <v>616</v>
      </c>
      <c r="D41" s="45" t="s">
        <v>634</v>
      </c>
      <c r="E41">
        <f t="shared" si="9"/>
        <v>2.0000000000000011E-2</v>
      </c>
      <c r="F41">
        <f t="shared" si="16"/>
        <v>142.3218354130089</v>
      </c>
      <c r="G41">
        <f t="shared" si="10"/>
        <v>2.483984625438469</v>
      </c>
      <c r="H41">
        <f t="shared" si="11"/>
        <v>0.43247071573556345</v>
      </c>
      <c r="I41">
        <f t="shared" si="0"/>
        <v>-0.40100166678153876</v>
      </c>
      <c r="J41">
        <f t="shared" si="12"/>
        <v>-2.7138087760949059E-2</v>
      </c>
      <c r="K41">
        <f t="shared" si="1"/>
        <v>0</v>
      </c>
      <c r="L41">
        <f t="shared" si="2"/>
        <v>3.0323268268608903</v>
      </c>
      <c r="M41">
        <f t="shared" si="3"/>
        <v>-3.0594649146218393</v>
      </c>
      <c r="N41">
        <f t="shared" si="4"/>
        <v>-0.12089074984655422</v>
      </c>
      <c r="O41">
        <f t="shared" si="5"/>
        <v>0.39585152039538157</v>
      </c>
      <c r="P41">
        <f t="shared" si="6"/>
        <v>0.4945237534125948</v>
      </c>
      <c r="Q41">
        <f t="shared" si="7"/>
        <v>2.8707081926252109</v>
      </c>
      <c r="R41">
        <f t="shared" si="17"/>
        <v>164.47946365105312</v>
      </c>
      <c r="S41">
        <f t="shared" si="13"/>
        <v>22.157628238044225</v>
      </c>
      <c r="T41">
        <f t="shared" si="14"/>
        <v>-26.613961194722361</v>
      </c>
      <c r="U41">
        <f t="shared" si="8"/>
        <v>-5.9830565084082954</v>
      </c>
      <c r="V41">
        <f t="shared" si="15"/>
        <v>9.9717608473471593</v>
      </c>
      <c r="W41">
        <f t="shared" si="18"/>
        <v>2.0000000000000011E-2</v>
      </c>
    </row>
    <row r="42" spans="1:23">
      <c r="E42">
        <f t="shared" si="9"/>
        <v>2.1000000000000012E-2</v>
      </c>
      <c r="F42">
        <f t="shared" si="16"/>
        <v>142.34661415978354</v>
      </c>
      <c r="G42">
        <f t="shared" si="10"/>
        <v>2.4844170961542047</v>
      </c>
      <c r="H42">
        <f t="shared" si="11"/>
        <v>0.43206971406878192</v>
      </c>
      <c r="I42">
        <f t="shared" si="0"/>
        <v>-2.180597372572707</v>
      </c>
      <c r="J42">
        <f t="shared" si="12"/>
        <v>-0.14757355834237007</v>
      </c>
      <c r="K42">
        <f t="shared" si="1"/>
        <v>0</v>
      </c>
      <c r="L42">
        <f t="shared" si="2"/>
        <v>3.0333393045280301</v>
      </c>
      <c r="M42">
        <f t="shared" si="3"/>
        <v>-3.1809128628704002</v>
      </c>
      <c r="N42">
        <f t="shared" si="4"/>
        <v>-0.12097129723662027</v>
      </c>
      <c r="O42">
        <f t="shared" si="5"/>
        <v>0.39574717549267024</v>
      </c>
      <c r="P42">
        <f t="shared" si="6"/>
        <v>0.49457345768026167</v>
      </c>
      <c r="Q42">
        <f t="shared" si="7"/>
        <v>2.8709550580740939</v>
      </c>
      <c r="R42">
        <f t="shared" si="17"/>
        <v>164.49360799938174</v>
      </c>
      <c r="S42">
        <f t="shared" si="13"/>
        <v>22.146993839598196</v>
      </c>
      <c r="T42">
        <f t="shared" si="14"/>
        <v>-27.683041746827911</v>
      </c>
      <c r="U42">
        <f t="shared" si="8"/>
        <v>-6.223395378240129</v>
      </c>
      <c r="V42">
        <f t="shared" si="15"/>
        <v>10.372325630400216</v>
      </c>
      <c r="W42">
        <f t="shared" si="18"/>
        <v>2.1000000000000012E-2</v>
      </c>
    </row>
    <row r="43" spans="1:23">
      <c r="A43" t="s">
        <v>622</v>
      </c>
      <c r="E43">
        <f t="shared" si="9"/>
        <v>2.2000000000000013E-2</v>
      </c>
      <c r="F43">
        <f t="shared" si="16"/>
        <v>142.37136993085511</v>
      </c>
      <c r="G43">
        <f t="shared" si="10"/>
        <v>2.4848491658682734</v>
      </c>
      <c r="H43">
        <f t="shared" si="11"/>
        <v>0.42988911669620922</v>
      </c>
      <c r="I43">
        <f t="shared" si="0"/>
        <v>-3.9222914242610623</v>
      </c>
      <c r="J43">
        <f t="shared" si="12"/>
        <v>-0.265444006130787</v>
      </c>
      <c r="K43">
        <f t="shared" si="1"/>
        <v>0</v>
      </c>
      <c r="L43">
        <f t="shared" si="2"/>
        <v>3.0343502768518351</v>
      </c>
      <c r="M43">
        <f t="shared" si="3"/>
        <v>-3.2997942829826221</v>
      </c>
      <c r="N43">
        <f t="shared" si="4"/>
        <v>-0.12105172486949985</v>
      </c>
      <c r="O43">
        <f t="shared" si="5"/>
        <v>0.39564289256591467</v>
      </c>
      <c r="P43">
        <f t="shared" si="6"/>
        <v>0.49462309323072245</v>
      </c>
      <c r="Q43">
        <f t="shared" si="7"/>
        <v>2.8712016884748484</v>
      </c>
      <c r="R43">
        <f t="shared" si="17"/>
        <v>164.50773888044458</v>
      </c>
      <c r="S43">
        <f t="shared" si="13"/>
        <v>22.136368949589468</v>
      </c>
      <c r="T43">
        <f t="shared" si="14"/>
        <v>-28.730740687891355</v>
      </c>
      <c r="U43">
        <f t="shared" si="8"/>
        <v>-6.4589274706753264</v>
      </c>
      <c r="V43">
        <f t="shared" si="15"/>
        <v>10.76487911779221</v>
      </c>
      <c r="W43">
        <f t="shared" si="18"/>
        <v>2.2000000000000013E-2</v>
      </c>
    </row>
    <row r="44" spans="1:23">
      <c r="A44" s="33" t="s">
        <v>8</v>
      </c>
      <c r="B44">
        <f>Parameters!C32</f>
        <v>14</v>
      </c>
      <c r="C44" t="s">
        <v>5</v>
      </c>
      <c r="E44">
        <f t="shared" si="9"/>
        <v>2.3000000000000013E-2</v>
      </c>
      <c r="F44">
        <f t="shared" si="16"/>
        <v>142.39600076290043</v>
      </c>
      <c r="G44">
        <f t="shared" si="10"/>
        <v>2.4852790549849697</v>
      </c>
      <c r="H44">
        <f t="shared" si="11"/>
        <v>0.42596682527194818</v>
      </c>
      <c r="I44">
        <f t="shared" si="0"/>
        <v>-5.6270171343380193</v>
      </c>
      <c r="J44">
        <f t="shared" si="12"/>
        <v>-0.38081259374720267</v>
      </c>
      <c r="K44">
        <f t="shared" si="1"/>
        <v>0</v>
      </c>
      <c r="L44">
        <f t="shared" si="2"/>
        <v>3.0353555847511937</v>
      </c>
      <c r="M44">
        <f t="shared" si="3"/>
        <v>-3.4161681784983964</v>
      </c>
      <c r="N44">
        <f t="shared" si="4"/>
        <v>-0.12113170187060733</v>
      </c>
      <c r="O44">
        <f t="shared" si="5"/>
        <v>0.39553910146288968</v>
      </c>
      <c r="P44">
        <f t="shared" si="6"/>
        <v>0.49467245582658004</v>
      </c>
      <c r="Q44">
        <f t="shared" si="7"/>
        <v>2.8714470680732065</v>
      </c>
      <c r="R44">
        <f t="shared" si="17"/>
        <v>164.52179809580912</v>
      </c>
      <c r="S44">
        <f t="shared" si="13"/>
        <v>22.125797332908689</v>
      </c>
      <c r="T44">
        <f t="shared" si="14"/>
        <v>-29.757485650133521</v>
      </c>
      <c r="U44">
        <f t="shared" si="8"/>
        <v>-6.6897489212618186</v>
      </c>
      <c r="V44">
        <f t="shared" si="15"/>
        <v>11.149581535436365</v>
      </c>
      <c r="W44">
        <f t="shared" si="18"/>
        <v>2.3000000000000013E-2</v>
      </c>
    </row>
    <row r="45" spans="1:23">
      <c r="B45">
        <f>0.01*2.54*B44</f>
        <v>0.35560000000000003</v>
      </c>
      <c r="C45" t="s">
        <v>616</v>
      </c>
      <c r="D45" s="45" t="s">
        <v>649</v>
      </c>
      <c r="E45">
        <f t="shared" si="9"/>
        <v>2.4000000000000014E-2</v>
      </c>
      <c r="F45">
        <f t="shared" si="16"/>
        <v>142.42040686420108</v>
      </c>
      <c r="G45">
        <f t="shared" si="10"/>
        <v>2.4857050218102414</v>
      </c>
      <c r="H45">
        <f t="shared" si="11"/>
        <v>0.42033980813761018</v>
      </c>
      <c r="I45">
        <f t="shared" si="0"/>
        <v>-7.2957012473260354</v>
      </c>
      <c r="J45">
        <f t="shared" si="12"/>
        <v>-0.4937420393204075</v>
      </c>
      <c r="K45">
        <f t="shared" si="1"/>
        <v>0</v>
      </c>
      <c r="L45">
        <f t="shared" si="2"/>
        <v>3.0363511669672261</v>
      </c>
      <c r="M45">
        <f t="shared" si="3"/>
        <v>-3.5300932062876336</v>
      </c>
      <c r="N45">
        <f t="shared" si="4"/>
        <v>-0.12121090514757847</v>
      </c>
      <c r="O45">
        <f t="shared" si="5"/>
        <v>0.3954362234430836</v>
      </c>
      <c r="P45">
        <f t="shared" si="6"/>
        <v>0.49472134594931744</v>
      </c>
      <c r="Q45">
        <f t="shared" si="7"/>
        <v>2.8716902028484319</v>
      </c>
      <c r="R45">
        <f t="shared" si="17"/>
        <v>164.53572869228239</v>
      </c>
      <c r="S45">
        <f t="shared" si="13"/>
        <v>22.115321828081306</v>
      </c>
      <c r="T45">
        <f t="shared" si="14"/>
        <v>-30.763695713130847</v>
      </c>
      <c r="U45">
        <f t="shared" si="8"/>
        <v>-6.9159539428365813</v>
      </c>
      <c r="V45">
        <f t="shared" si="15"/>
        <v>11.526589904727636</v>
      </c>
      <c r="W45">
        <f t="shared" si="18"/>
        <v>2.4000000000000014E-2</v>
      </c>
    </row>
    <row r="46" spans="1:23">
      <c r="A46" s="33" t="s">
        <v>10</v>
      </c>
      <c r="B46">
        <f>Parameters!C33</f>
        <v>10.375</v>
      </c>
      <c r="C46" t="s">
        <v>5</v>
      </c>
      <c r="E46">
        <f t="shared" si="9"/>
        <v>2.5000000000000015E-2</v>
      </c>
      <c r="F46">
        <f t="shared" si="16"/>
        <v>142.44449056116872</v>
      </c>
      <c r="G46">
        <f t="shared" si="10"/>
        <v>2.4861253616183792</v>
      </c>
      <c r="H46">
        <f t="shared" si="11"/>
        <v>0.41304410689028415</v>
      </c>
      <c r="I46">
        <f t="shared" si="0"/>
        <v>-8.9292633853308612</v>
      </c>
      <c r="J46">
        <f t="shared" si="12"/>
        <v>-0.60429457896431371</v>
      </c>
      <c r="K46">
        <f t="shared" si="1"/>
        <v>0</v>
      </c>
      <c r="L46">
        <f t="shared" si="2"/>
        <v>3.0373330574835209</v>
      </c>
      <c r="M46">
        <f t="shared" si="3"/>
        <v>-3.6416276364478346</v>
      </c>
      <c r="N46">
        <f t="shared" si="4"/>
        <v>-0.12128901918503825</v>
      </c>
      <c r="O46">
        <f t="shared" si="5"/>
        <v>0.39533467137747641</v>
      </c>
      <c r="P46">
        <f t="shared" si="6"/>
        <v>0.4947695686760718</v>
      </c>
      <c r="Q46">
        <f t="shared" si="7"/>
        <v>2.8719301199760241</v>
      </c>
      <c r="R46">
        <f t="shared" si="17"/>
        <v>164.54947493112633</v>
      </c>
      <c r="S46">
        <f t="shared" si="13"/>
        <v>22.104984369957606</v>
      </c>
      <c r="T46">
        <f t="shared" si="14"/>
        <v>-31.74978157486823</v>
      </c>
      <c r="U46">
        <f t="shared" si="8"/>
        <v>-7.1376348639798497</v>
      </c>
      <c r="V46">
        <f t="shared" si="15"/>
        <v>11.896058106633083</v>
      </c>
      <c r="W46">
        <f t="shared" si="18"/>
        <v>2.5000000000000015E-2</v>
      </c>
    </row>
    <row r="47" spans="1:23">
      <c r="B47">
        <f>0.01*2.54*B46</f>
        <v>0.26352500000000001</v>
      </c>
      <c r="C47" t="s">
        <v>616</v>
      </c>
      <c r="D47" s="45" t="s">
        <v>650</v>
      </c>
      <c r="E47">
        <f t="shared" si="9"/>
        <v>2.6000000000000016E-2</v>
      </c>
      <c r="F47">
        <f t="shared" si="16"/>
        <v>142.46815624524626</v>
      </c>
      <c r="G47">
        <f t="shared" si="10"/>
        <v>2.4865384057252693</v>
      </c>
      <c r="H47">
        <f t="shared" si="11"/>
        <v>0.4041148435049533</v>
      </c>
      <c r="I47">
        <f t="shared" si="0"/>
        <v>-10.528615541749822</v>
      </c>
      <c r="J47">
        <f t="shared" si="12"/>
        <v>-0.71253193251428426</v>
      </c>
      <c r="K47">
        <f t="shared" si="1"/>
        <v>0</v>
      </c>
      <c r="L47">
        <f t="shared" si="2"/>
        <v>3.0382973828847262</v>
      </c>
      <c r="M47">
        <f t="shared" si="3"/>
        <v>-3.7508293153990104</v>
      </c>
      <c r="N47">
        <f t="shared" si="4"/>
        <v>-0.12136573583446413</v>
      </c>
      <c r="O47">
        <f t="shared" si="5"/>
        <v>0.39523484994211988</v>
      </c>
      <c r="P47">
        <f t="shared" si="6"/>
        <v>0.494816933554105</v>
      </c>
      <c r="Q47">
        <f t="shared" si="7"/>
        <v>2.8721658672933614</v>
      </c>
      <c r="R47">
        <f t="shared" si="17"/>
        <v>164.56298225744129</v>
      </c>
      <c r="S47">
        <f t="shared" si="13"/>
        <v>22.094826012195028</v>
      </c>
      <c r="T47">
        <f t="shared" si="14"/>
        <v>-32.716145719370864</v>
      </c>
      <c r="U47">
        <f t="shared" si="8"/>
        <v>-7.3548821667002526</v>
      </c>
      <c r="V47">
        <f t="shared" si="15"/>
        <v>12.258136944500421</v>
      </c>
      <c r="W47">
        <f t="shared" si="18"/>
        <v>2.6000000000000016E-2</v>
      </c>
    </row>
    <row r="48" spans="1:23">
      <c r="E48">
        <f t="shared" si="9"/>
        <v>2.7000000000000017E-2</v>
      </c>
      <c r="F48">
        <f t="shared" si="16"/>
        <v>142.49131032021771</v>
      </c>
      <c r="G48">
        <f t="shared" si="10"/>
        <v>2.4869425205687743</v>
      </c>
      <c r="H48">
        <f t="shared" si="11"/>
        <v>0.39358622796320347</v>
      </c>
      <c r="I48">
        <f t="shared" si="0"/>
        <v>-12.094661620540338</v>
      </c>
      <c r="J48">
        <f t="shared" si="12"/>
        <v>-0.81851527234678523</v>
      </c>
      <c r="K48">
        <f t="shared" si="1"/>
        <v>0</v>
      </c>
      <c r="L48">
        <f t="shared" si="2"/>
        <v>3.0392403596609125</v>
      </c>
      <c r="M48">
        <f t="shared" si="3"/>
        <v>-3.8577556320076978</v>
      </c>
      <c r="N48">
        <f t="shared" si="4"/>
        <v>-0.12144075409973536</v>
      </c>
      <c r="O48">
        <f t="shared" si="5"/>
        <v>0.3951371558057849</v>
      </c>
      <c r="P48">
        <f t="shared" si="6"/>
        <v>0.49486325447328416</v>
      </c>
      <c r="Q48">
        <f t="shared" si="7"/>
        <v>2.8723965127686748</v>
      </c>
      <c r="R48">
        <f t="shared" si="17"/>
        <v>164.57619726974056</v>
      </c>
      <c r="S48">
        <f t="shared" si="13"/>
        <v>22.084886949522854</v>
      </c>
      <c r="T48">
        <f t="shared" si="14"/>
        <v>-33.663182580983445</v>
      </c>
      <c r="U48">
        <f t="shared" si="8"/>
        <v>-7.5677845233662469</v>
      </c>
      <c r="V48">
        <f t="shared" si="15"/>
        <v>12.612974205610412</v>
      </c>
      <c r="W48">
        <f t="shared" si="18"/>
        <v>2.7000000000000017E-2</v>
      </c>
    </row>
    <row r="49" spans="1:23">
      <c r="A49" t="s">
        <v>670</v>
      </c>
      <c r="E49">
        <f t="shared" si="9"/>
        <v>2.8000000000000018E-2</v>
      </c>
      <c r="F49">
        <f t="shared" si="16"/>
        <v>142.51386114995447</v>
      </c>
      <c r="G49">
        <f t="shared" si="10"/>
        <v>2.4873361067967377</v>
      </c>
      <c r="H49">
        <f t="shared" si="11"/>
        <v>0.38149156634266312</v>
      </c>
      <c r="I49">
        <f t="shared" si="0"/>
        <v>-13.628297018570729</v>
      </c>
      <c r="J49">
        <f t="shared" si="12"/>
        <v>-0.92230519511466458</v>
      </c>
      <c r="K49">
        <f t="shared" si="1"/>
        <v>0</v>
      </c>
      <c r="L49">
        <f t="shared" si="2"/>
        <v>3.0401582914645959</v>
      </c>
      <c r="M49">
        <f t="shared" si="3"/>
        <v>-3.9624634865792605</v>
      </c>
      <c r="N49">
        <f t="shared" si="4"/>
        <v>-0.12151377991891631</v>
      </c>
      <c r="O49">
        <f t="shared" si="5"/>
        <v>0.39504197781192923</v>
      </c>
      <c r="P49">
        <f t="shared" si="6"/>
        <v>0.49490834953686086</v>
      </c>
      <c r="Q49">
        <f t="shared" si="7"/>
        <v>2.8726211439736979</v>
      </c>
      <c r="R49">
        <f t="shared" si="17"/>
        <v>164.58906768973529</v>
      </c>
      <c r="S49">
        <f t="shared" si="13"/>
        <v>22.075206539780822</v>
      </c>
      <c r="T49">
        <f t="shared" si="14"/>
        <v>-34.591278705363777</v>
      </c>
      <c r="U49">
        <f t="shared" si="8"/>
        <v>-7.7764288328989215</v>
      </c>
      <c r="V49">
        <f t="shared" si="15"/>
        <v>12.960714721498203</v>
      </c>
      <c r="W49">
        <f t="shared" si="18"/>
        <v>2.8000000000000018E-2</v>
      </c>
    </row>
    <row r="50" spans="1:23">
      <c r="A50" t="s">
        <v>617</v>
      </c>
      <c r="B50">
        <f>CylinderGeometry!G15</f>
        <v>0.6</v>
      </c>
      <c r="C50" t="s">
        <v>623</v>
      </c>
      <c r="D50" s="45" t="s">
        <v>658</v>
      </c>
      <c r="E50">
        <f t="shared" si="9"/>
        <v>2.9000000000000019E-2</v>
      </c>
      <c r="F50">
        <f t="shared" si="16"/>
        <v>142.53571900662575</v>
      </c>
      <c r="G50">
        <f t="shared" si="10"/>
        <v>2.4877175983630804</v>
      </c>
      <c r="H50">
        <f t="shared" si="11"/>
        <v>0.36786326932409241</v>
      </c>
      <c r="I50">
        <f t="shared" si="0"/>
        <v>-15.130408248688607</v>
      </c>
      <c r="J50">
        <f t="shared" si="12"/>
        <v>-1.0239616962380231</v>
      </c>
      <c r="K50">
        <f t="shared" si="1"/>
        <v>0</v>
      </c>
      <c r="L50">
        <f t="shared" si="2"/>
        <v>3.0410475663268843</v>
      </c>
      <c r="M50">
        <f t="shared" si="3"/>
        <v>-4.0650092625649075</v>
      </c>
      <c r="N50">
        <f t="shared" si="4"/>
        <v>-0.12158452594278764</v>
      </c>
      <c r="O50">
        <f t="shared" si="5"/>
        <v>0.39494969715522099</v>
      </c>
      <c r="P50">
        <f t="shared" si="6"/>
        <v>0.4949520409308204</v>
      </c>
      <c r="Q50">
        <f t="shared" si="7"/>
        <v>2.8728388675603287</v>
      </c>
      <c r="R50">
        <f t="shared" si="17"/>
        <v>164.60154233234971</v>
      </c>
      <c r="S50">
        <f t="shared" si="13"/>
        <v>22.065823325723954</v>
      </c>
      <c r="T50">
        <f t="shared" si="14"/>
        <v>-35.500812907256496</v>
      </c>
      <c r="U50">
        <f t="shared" si="8"/>
        <v>-7.9809002562409423</v>
      </c>
      <c r="V50">
        <f t="shared" si="15"/>
        <v>13.301500427068238</v>
      </c>
      <c r="W50">
        <f t="shared" si="18"/>
        <v>2.9000000000000019E-2</v>
      </c>
    </row>
    <row r="51" spans="1:23">
      <c r="A51" t="s">
        <v>618</v>
      </c>
      <c r="B51">
        <f>Parameters!$C$29</f>
        <v>1</v>
      </c>
      <c r="D51" s="45" t="s">
        <v>659</v>
      </c>
      <c r="E51">
        <f t="shared" si="9"/>
        <v>3.000000000000002E-2</v>
      </c>
      <c r="F51">
        <f t="shared" si="16"/>
        <v>142.5567960193959</v>
      </c>
      <c r="G51">
        <f t="shared" si="10"/>
        <v>2.4880854616324046</v>
      </c>
      <c r="H51">
        <f t="shared" si="11"/>
        <v>0.3527328610754038</v>
      </c>
      <c r="I51">
        <f t="shared" si="0"/>
        <v>-16.601872601250044</v>
      </c>
      <c r="J51">
        <f t="shared" si="12"/>
        <v>-1.1235441469979479</v>
      </c>
      <c r="K51">
        <f t="shared" si="1"/>
        <v>0</v>
      </c>
      <c r="L51">
        <f t="shared" si="2"/>
        <v>3.0419046538387366</v>
      </c>
      <c r="M51">
        <f t="shared" si="3"/>
        <v>-4.1654488008366846</v>
      </c>
      <c r="N51">
        <f t="shared" si="4"/>
        <v>-0.12165271131060214</v>
      </c>
      <c r="O51">
        <f t="shared" si="5"/>
        <v>0.39486068755283904</v>
      </c>
      <c r="P51">
        <f t="shared" si="6"/>
        <v>0.494994154792052</v>
      </c>
      <c r="Q51">
        <f t="shared" si="7"/>
        <v>2.873048808741594</v>
      </c>
      <c r="R51">
        <f t="shared" si="17"/>
        <v>164.61357107598218</v>
      </c>
      <c r="S51">
        <f t="shared" si="13"/>
        <v>22.056775056586275</v>
      </c>
      <c r="T51">
        <f t="shared" si="14"/>
        <v>-36.392156425111367</v>
      </c>
      <c r="U51">
        <f t="shared" si="8"/>
        <v>-8.1812822511161229</v>
      </c>
      <c r="V51">
        <f t="shared" si="15"/>
        <v>13.635470418526872</v>
      </c>
      <c r="W51">
        <f t="shared" si="18"/>
        <v>3.000000000000002E-2</v>
      </c>
    </row>
    <row r="52" spans="1:23">
      <c r="A52" t="s">
        <v>666</v>
      </c>
      <c r="B52">
        <f>CylinderGeometry!G11</f>
        <v>12.34</v>
      </c>
      <c r="C52" t="s">
        <v>5</v>
      </c>
      <c r="E52">
        <f t="shared" si="9"/>
        <v>3.1000000000000021E-2</v>
      </c>
      <c r="F52">
        <f t="shared" si="16"/>
        <v>142.57700612363109</v>
      </c>
      <c r="G52">
        <f t="shared" si="10"/>
        <v>2.4884381944934799</v>
      </c>
      <c r="H52">
        <f t="shared" si="11"/>
        <v>0.33613098847415374</v>
      </c>
      <c r="I52">
        <f t="shared" si="0"/>
        <v>-18.043557841956396</v>
      </c>
      <c r="J52">
        <f t="shared" si="12"/>
        <v>-1.2211112740873937</v>
      </c>
      <c r="K52">
        <f t="shared" si="1"/>
        <v>0</v>
      </c>
      <c r="L52">
        <f t="shared" si="2"/>
        <v>3.0427261023029026</v>
      </c>
      <c r="M52">
        <f t="shared" si="3"/>
        <v>-4.2638373763902964</v>
      </c>
      <c r="N52">
        <f t="shared" si="4"/>
        <v>-0.12171806142350812</v>
      </c>
      <c r="O52">
        <f t="shared" si="5"/>
        <v>0.39477531541075689</v>
      </c>
      <c r="P52">
        <f t="shared" si="6"/>
        <v>0.49503452107557011</v>
      </c>
      <c r="Q52">
        <f t="shared" si="7"/>
        <v>2.8732501107771835</v>
      </c>
      <c r="R52">
        <f t="shared" si="17"/>
        <v>164.62510483302884</v>
      </c>
      <c r="S52">
        <f t="shared" si="13"/>
        <v>22.048098709397749</v>
      </c>
      <c r="T52">
        <f t="shared" si="14"/>
        <v>-37.265673072609133</v>
      </c>
      <c r="U52">
        <f t="shared" si="8"/>
        <v>-8.3776566060937991</v>
      </c>
      <c r="V52">
        <f t="shared" si="15"/>
        <v>13.962761010156333</v>
      </c>
      <c r="W52">
        <f t="shared" si="18"/>
        <v>3.1000000000000021E-2</v>
      </c>
    </row>
    <row r="53" spans="1:23">
      <c r="B53">
        <f>0.01*2.54*B52</f>
        <v>0.31343600000000005</v>
      </c>
      <c r="C53" t="s">
        <v>616</v>
      </c>
      <c r="D53" s="45" t="s">
        <v>668</v>
      </c>
      <c r="E53">
        <f t="shared" si="9"/>
        <v>3.2000000000000021E-2</v>
      </c>
      <c r="F53">
        <f t="shared" si="16"/>
        <v>142.59626501063423</v>
      </c>
      <c r="G53">
        <f t="shared" si="10"/>
        <v>2.4887743254819541</v>
      </c>
      <c r="H53">
        <f t="shared" si="11"/>
        <v>0.31808743063219735</v>
      </c>
      <c r="I53">
        <f t="shared" si="0"/>
        <v>-19.456321943945827</v>
      </c>
      <c r="J53">
        <f t="shared" si="12"/>
        <v>-1.3167211414802757</v>
      </c>
      <c r="K53">
        <f t="shared" si="1"/>
        <v>0</v>
      </c>
      <c r="L53">
        <f t="shared" si="2"/>
        <v>3.0435085358617284</v>
      </c>
      <c r="M53">
        <f t="shared" si="3"/>
        <v>-4.3602296773420042</v>
      </c>
      <c r="N53">
        <f t="shared" si="4"/>
        <v>-0.12178030771605254</v>
      </c>
      <c r="O53">
        <f t="shared" si="5"/>
        <v>0.39469393998520119</v>
      </c>
      <c r="P53">
        <f t="shared" si="6"/>
        <v>0.4950729734210042</v>
      </c>
      <c r="Q53">
        <f t="shared" si="7"/>
        <v>2.8734419344637994</v>
      </c>
      <c r="R53">
        <f t="shared" si="17"/>
        <v>164.6360955206826</v>
      </c>
      <c r="S53">
        <f t="shared" si="13"/>
        <v>22.039830510048375</v>
      </c>
      <c r="T53">
        <f t="shared" si="14"/>
        <v>-38.121719387156944</v>
      </c>
      <c r="U53">
        <f t="shared" si="8"/>
        <v>-8.5701034739719226</v>
      </c>
      <c r="V53">
        <f t="shared" si="15"/>
        <v>14.283505789953205</v>
      </c>
      <c r="W53">
        <f t="shared" si="18"/>
        <v>3.2000000000000021E-2</v>
      </c>
    </row>
    <row r="54" spans="1:23">
      <c r="A54" t="s">
        <v>667</v>
      </c>
      <c r="B54">
        <f>CylinderGeometry!G12</f>
        <v>20.34</v>
      </c>
      <c r="C54" t="s">
        <v>5</v>
      </c>
      <c r="E54">
        <f t="shared" si="9"/>
        <v>3.3000000000000022E-2</v>
      </c>
      <c r="F54">
        <f t="shared" si="16"/>
        <v>142.61449007792561</v>
      </c>
      <c r="G54">
        <f t="shared" si="10"/>
        <v>2.4890924129125862</v>
      </c>
      <c r="H54">
        <f t="shared" si="11"/>
        <v>0.29863110868825155</v>
      </c>
      <c r="I54">
        <f t="shared" si="0"/>
        <v>-20.841012852182125</v>
      </c>
      <c r="J54">
        <f t="shared" si="12"/>
        <v>-1.410431134486307</v>
      </c>
      <c r="K54">
        <f t="shared" si="1"/>
        <v>0</v>
      </c>
      <c r="L54">
        <f t="shared" si="2"/>
        <v>3.0442486516055935</v>
      </c>
      <c r="M54">
        <f t="shared" si="3"/>
        <v>-4.4546797860919005</v>
      </c>
      <c r="N54">
        <f t="shared" si="4"/>
        <v>-0.12183918742614387</v>
      </c>
      <c r="O54">
        <f t="shared" si="5"/>
        <v>0.39461691353946404</v>
      </c>
      <c r="P54">
        <f t="shared" si="6"/>
        <v>0.49510934901855252</v>
      </c>
      <c r="Q54">
        <f t="shared" si="7"/>
        <v>2.8736234576305333</v>
      </c>
      <c r="R54">
        <f t="shared" si="17"/>
        <v>164.64649603202031</v>
      </c>
      <c r="S54">
        <f t="shared" si="13"/>
        <v>22.0320059540947</v>
      </c>
      <c r="T54">
        <f t="shared" si="14"/>
        <v>-38.960644775413805</v>
      </c>
      <c r="U54">
        <f t="shared" si="8"/>
        <v>-8.7587014044924842</v>
      </c>
      <c r="V54">
        <f t="shared" si="15"/>
        <v>14.59783567415414</v>
      </c>
      <c r="W54">
        <f t="shared" si="18"/>
        <v>3.3000000000000022E-2</v>
      </c>
    </row>
    <row r="55" spans="1:23">
      <c r="B55">
        <f>0.01*2.54*B54</f>
        <v>0.5166360000000001</v>
      </c>
      <c r="C55" t="s">
        <v>616</v>
      </c>
      <c r="D55" s="45" t="s">
        <v>669</v>
      </c>
      <c r="E55">
        <f t="shared" si="9"/>
        <v>3.4000000000000023E-2</v>
      </c>
      <c r="F55">
        <f t="shared" si="16"/>
        <v>142.63160038008476</v>
      </c>
      <c r="G55">
        <f t="shared" si="10"/>
        <v>2.4893910440212745</v>
      </c>
      <c r="H55">
        <f t="shared" si="11"/>
        <v>0.2777900958360694</v>
      </c>
      <c r="I55">
        <f t="shared" si="0"/>
        <v>-22.198468278273886</v>
      </c>
      <c r="J55">
        <f t="shared" si="12"/>
        <v>-1.5022979458652332</v>
      </c>
      <c r="K55">
        <f t="shared" si="1"/>
        <v>0</v>
      </c>
      <c r="L55">
        <f t="shared" si="2"/>
        <v>3.0449432166664274</v>
      </c>
      <c r="M55">
        <f t="shared" si="3"/>
        <v>-4.5472411625316607</v>
      </c>
      <c r="N55">
        <f t="shared" si="4"/>
        <v>-0.1218944433638272</v>
      </c>
      <c r="O55">
        <f t="shared" si="5"/>
        <v>0.39454458149623139</v>
      </c>
      <c r="P55">
        <f t="shared" si="6"/>
        <v>0.49514348847458234</v>
      </c>
      <c r="Q55">
        <f t="shared" si="7"/>
        <v>2.8737938746394667</v>
      </c>
      <c r="R55">
        <f t="shared" si="17"/>
        <v>164.65626020738944</v>
      </c>
      <c r="S55">
        <f t="shared" si="13"/>
        <v>22.024659827304674</v>
      </c>
      <c r="T55">
        <f t="shared" si="14"/>
        <v>-39.782791655905527</v>
      </c>
      <c r="U55">
        <f t="shared" si="8"/>
        <v>-8.9435273764026331</v>
      </c>
      <c r="V55">
        <f t="shared" si="15"/>
        <v>14.905878960671057</v>
      </c>
      <c r="W55">
        <f t="shared" si="18"/>
        <v>3.4000000000000023E-2</v>
      </c>
    </row>
    <row r="56" spans="1:23">
      <c r="E56">
        <f t="shared" si="9"/>
        <v>3.5000000000000024E-2</v>
      </c>
      <c r="F56">
        <f t="shared" si="16"/>
        <v>142.64751658016669</v>
      </c>
      <c r="G56">
        <f t="shared" si="10"/>
        <v>2.4896688341171105</v>
      </c>
      <c r="H56">
        <f t="shared" si="11"/>
        <v>0.25559162755779552</v>
      </c>
      <c r="I56">
        <f t="shared" si="0"/>
        <v>-23.529515523947378</v>
      </c>
      <c r="J56">
        <f t="shared" si="12"/>
        <v>-1.5923775638802269</v>
      </c>
      <c r="K56">
        <f t="shared" si="1"/>
        <v>0</v>
      </c>
      <c r="L56">
        <f t="shared" si="2"/>
        <v>3.0455890653003559</v>
      </c>
      <c r="M56">
        <f t="shared" si="3"/>
        <v>-4.6379666291805828</v>
      </c>
      <c r="N56">
        <f t="shared" si="4"/>
        <v>-0.12194582367919514</v>
      </c>
      <c r="O56">
        <f t="shared" si="5"/>
        <v>0.39447728258558201</v>
      </c>
      <c r="P56">
        <f t="shared" si="6"/>
        <v>0.49517523567704302</v>
      </c>
      <c r="Q56">
        <f t="shared" si="7"/>
        <v>2.8739523958916653</v>
      </c>
      <c r="R56">
        <f t="shared" si="17"/>
        <v>164.66534280610352</v>
      </c>
      <c r="S56">
        <f t="shared" si="13"/>
        <v>22.01782622593683</v>
      </c>
      <c r="T56">
        <f t="shared" si="14"/>
        <v>-40.588495598787418</v>
      </c>
      <c r="U56">
        <f t="shared" si="8"/>
        <v>-9.1246568288745813</v>
      </c>
      <c r="V56">
        <f t="shared" si="15"/>
        <v>15.207761381457635</v>
      </c>
      <c r="W56">
        <f t="shared" si="18"/>
        <v>3.5000000000000024E-2</v>
      </c>
    </row>
    <row r="57" spans="1:23">
      <c r="A57" t="s">
        <v>619</v>
      </c>
      <c r="B57">
        <f>Parameters!C30</f>
        <v>30</v>
      </c>
      <c r="C57" t="s">
        <v>430</v>
      </c>
      <c r="D57" s="45" t="s">
        <v>657</v>
      </c>
      <c r="E57">
        <f t="shared" si="9"/>
        <v>3.6000000000000025E-2</v>
      </c>
      <c r="F57">
        <f t="shared" si="16"/>
        <v>142.66216090170462</v>
      </c>
      <c r="G57">
        <f t="shared" si="10"/>
        <v>2.4899244257446682</v>
      </c>
      <c r="H57">
        <f t="shared" si="11"/>
        <v>0.23206211203384813</v>
      </c>
      <c r="I57">
        <f t="shared" si="0"/>
        <v>-24.834971331478151</v>
      </c>
      <c r="J57">
        <f t="shared" si="12"/>
        <v>-1.6807252621757338</v>
      </c>
      <c r="K57">
        <f t="shared" si="1"/>
        <v>0</v>
      </c>
      <c r="L57">
        <f t="shared" si="2"/>
        <v>3.0461830959632494</v>
      </c>
      <c r="M57">
        <f t="shared" si="3"/>
        <v>-4.7269083581389832</v>
      </c>
      <c r="N57">
        <f t="shared" si="4"/>
        <v>-0.12199308162973389</v>
      </c>
      <c r="O57">
        <f t="shared" si="5"/>
        <v>0.39441534898879177</v>
      </c>
      <c r="P57">
        <f t="shared" si="6"/>
        <v>0.49520443766084465</v>
      </c>
      <c r="Q57">
        <f t="shared" si="7"/>
        <v>2.8740982473387189</v>
      </c>
      <c r="R57">
        <f t="shared" si="17"/>
        <v>164.6736994784556</v>
      </c>
      <c r="S57">
        <f t="shared" si="13"/>
        <v>22.011538576750979</v>
      </c>
      <c r="T57">
        <f t="shared" si="14"/>
        <v>-41.378085462811669</v>
      </c>
      <c r="U57">
        <f t="shared" si="8"/>
        <v>-9.3021636922970892</v>
      </c>
      <c r="V57">
        <f t="shared" si="15"/>
        <v>15.503606153828482</v>
      </c>
      <c r="W57">
        <f t="shared" si="18"/>
        <v>3.6000000000000025E-2</v>
      </c>
    </row>
    <row r="58" spans="1:23">
      <c r="A58" t="s">
        <v>620</v>
      </c>
      <c r="B58">
        <v>0.02</v>
      </c>
      <c r="D58" s="45" t="s">
        <v>660</v>
      </c>
      <c r="E58">
        <f t="shared" si="9"/>
        <v>3.7000000000000026E-2</v>
      </c>
      <c r="F58">
        <f t="shared" si="16"/>
        <v>142.67545708130905</v>
      </c>
      <c r="G58">
        <f t="shared" si="10"/>
        <v>2.490156487856702</v>
      </c>
      <c r="H58">
        <f t="shared" si="11"/>
        <v>0.20722714070236997</v>
      </c>
      <c r="I58">
        <f t="shared" si="0"/>
        <v>-26.115641759468414</v>
      </c>
      <c r="J58">
        <f t="shared" si="12"/>
        <v>-1.7673955913706147</v>
      </c>
      <c r="K58">
        <f t="shared" si="1"/>
        <v>0</v>
      </c>
      <c r="L58">
        <f t="shared" si="2"/>
        <v>3.0467222683825956</v>
      </c>
      <c r="M58">
        <f t="shared" si="3"/>
        <v>-4.8141178597532104</v>
      </c>
      <c r="N58">
        <f t="shared" si="4"/>
        <v>-0.12203597534737669</v>
      </c>
      <c r="O58">
        <f t="shared" si="5"/>
        <v>0.39435910647807437</v>
      </c>
      <c r="P58">
        <f t="shared" si="6"/>
        <v>0.4952309444733396</v>
      </c>
      <c r="Q58">
        <f t="shared" si="7"/>
        <v>2.8742306699999514</v>
      </c>
      <c r="R58">
        <f t="shared" si="17"/>
        <v>164.68128673805609</v>
      </c>
      <c r="S58">
        <f t="shared" si="13"/>
        <v>22.005829656747039</v>
      </c>
      <c r="T58">
        <f t="shared" si="14"/>
        <v>-42.151883529555434</v>
      </c>
      <c r="U58">
        <f t="shared" si="8"/>
        <v>-9.4761204184511474</v>
      </c>
      <c r="V58">
        <f t="shared" si="15"/>
        <v>15.793534030751912</v>
      </c>
      <c r="W58">
        <f t="shared" si="18"/>
        <v>3.7000000000000026E-2</v>
      </c>
    </row>
    <row r="59" spans="1:23">
      <c r="E59">
        <f t="shared" si="9"/>
        <v>3.8000000000000027E-2</v>
      </c>
      <c r="F59">
        <f t="shared" si="16"/>
        <v>142.68733032187185</v>
      </c>
      <c r="G59">
        <f t="shared" si="10"/>
        <v>2.4903637149974043</v>
      </c>
      <c r="H59">
        <f t="shared" si="11"/>
        <v>0.18111149894290157</v>
      </c>
      <c r="I59">
        <f t="shared" si="0"/>
        <v>-27.372322082434025</v>
      </c>
      <c r="J59">
        <f t="shared" si="12"/>
        <v>-1.8524423722626202</v>
      </c>
      <c r="K59">
        <f t="shared" si="1"/>
        <v>0</v>
      </c>
      <c r="L59">
        <f t="shared" si="2"/>
        <v>3.0472036006288463</v>
      </c>
      <c r="M59">
        <f t="shared" si="3"/>
        <v>-4.8996459728914665</v>
      </c>
      <c r="N59">
        <f t="shared" si="4"/>
        <v>-0.12207426760551572</v>
      </c>
      <c r="O59">
        <f t="shared" si="5"/>
        <v>0.39430887455236974</v>
      </c>
      <c r="P59">
        <f t="shared" si="6"/>
        <v>0.49525460904003288</v>
      </c>
      <c r="Q59">
        <f t="shared" si="7"/>
        <v>2.874348919485417</v>
      </c>
      <c r="R59">
        <f t="shared" si="17"/>
        <v>164.68806193450288</v>
      </c>
      <c r="S59">
        <f t="shared" si="13"/>
        <v>22.000731612631029</v>
      </c>
      <c r="T59">
        <f t="shared" si="14"/>
        <v>-42.910205634964328</v>
      </c>
      <c r="U59">
        <f t="shared" si="8"/>
        <v>-9.6465980100821245</v>
      </c>
      <c r="V59">
        <f t="shared" si="15"/>
        <v>16.077663350136874</v>
      </c>
      <c r="W59">
        <f t="shared" si="18"/>
        <v>3.8000000000000027E-2</v>
      </c>
    </row>
    <row r="60" spans="1:23">
      <c r="A60" t="s">
        <v>624</v>
      </c>
      <c r="B60">
        <v>9.8000000000000007</v>
      </c>
      <c r="C60" t="s">
        <v>625</v>
      </c>
      <c r="D60" s="45" t="s">
        <v>646</v>
      </c>
      <c r="E60">
        <f t="shared" si="9"/>
        <v>3.9000000000000028E-2</v>
      </c>
      <c r="F60">
        <f t="shared" si="16"/>
        <v>142.69770724638258</v>
      </c>
      <c r="G60">
        <f t="shared" si="10"/>
        <v>2.4905448264963472</v>
      </c>
      <c r="H60">
        <f t="shared" si="11"/>
        <v>0.15373917686046754</v>
      </c>
      <c r="I60">
        <f t="shared" si="0"/>
        <v>-28.605796712740204</v>
      </c>
      <c r="J60">
        <f t="shared" si="12"/>
        <v>-1.9359186905453312</v>
      </c>
      <c r="K60">
        <f t="shared" si="1"/>
        <v>0</v>
      </c>
      <c r="L60">
        <f t="shared" si="2"/>
        <v>3.047624166189105</v>
      </c>
      <c r="M60">
        <f t="shared" si="3"/>
        <v>-4.9835428567344362</v>
      </c>
      <c r="N60">
        <f t="shared" si="4"/>
        <v>-0.12210772558620007</v>
      </c>
      <c r="O60">
        <f t="shared" si="5"/>
        <v>0.39426496656928622</v>
      </c>
      <c r="P60">
        <f t="shared" si="6"/>
        <v>0.49527528703063545</v>
      </c>
      <c r="Q60">
        <f t="shared" si="7"/>
        <v>2.8744522655247797</v>
      </c>
      <c r="R60">
        <f t="shared" si="17"/>
        <v>164.69398322638776</v>
      </c>
      <c r="S60">
        <f t="shared" si="13"/>
        <v>21.99627598000518</v>
      </c>
      <c r="T60">
        <f t="shared" si="14"/>
        <v>-43.65336129826504</v>
      </c>
      <c r="U60">
        <f t="shared" si="8"/>
        <v>-9.8136660498804815</v>
      </c>
      <c r="V60">
        <f t="shared" si="15"/>
        <v>16.356110083134137</v>
      </c>
      <c r="W60">
        <f t="shared" si="18"/>
        <v>3.9000000000000028E-2</v>
      </c>
    </row>
    <row r="61" spans="1:23">
      <c r="E61">
        <f t="shared" si="9"/>
        <v>4.0000000000000029E-2</v>
      </c>
      <c r="F61">
        <f t="shared" si="16"/>
        <v>142.70651585236251</v>
      </c>
      <c r="G61">
        <f t="shared" si="10"/>
        <v>2.4906985656732079</v>
      </c>
      <c r="H61">
        <f t="shared" si="11"/>
        <v>0.12513338014772732</v>
      </c>
      <c r="I61">
        <f t="shared" si="0"/>
        <v>-29.816839143492551</v>
      </c>
      <c r="J61">
        <f t="shared" si="12"/>
        <v>-2.0178768929432653</v>
      </c>
      <c r="K61">
        <f t="shared" si="1"/>
        <v>0</v>
      </c>
      <c r="L61">
        <f t="shared" si="2"/>
        <v>3.0479810910457443</v>
      </c>
      <c r="M61">
        <f t="shared" si="3"/>
        <v>-5.0658579839890097</v>
      </c>
      <c r="N61">
        <f t="shared" si="4"/>
        <v>-0.12213612064772593</v>
      </c>
      <c r="O61">
        <f t="shared" si="5"/>
        <v>0.39422768987328904</v>
      </c>
      <c r="P61">
        <f t="shared" si="6"/>
        <v>0.49529283672555952</v>
      </c>
      <c r="Q61">
        <f t="shared" si="7"/>
        <v>2.8745399915021395</v>
      </c>
      <c r="R61">
        <f t="shared" si="17"/>
        <v>164.69900955464411</v>
      </c>
      <c r="S61">
        <f t="shared" si="13"/>
        <v>21.992493702281593</v>
      </c>
      <c r="T61">
        <f t="shared" si="14"/>
        <v>-44.381653848299749</v>
      </c>
      <c r="U61">
        <f t="shared" si="8"/>
        <v>-9.9773927288828741</v>
      </c>
      <c r="V61">
        <f t="shared" si="15"/>
        <v>16.628987881471456</v>
      </c>
      <c r="W61">
        <f t="shared" si="18"/>
        <v>4.0000000000000029E-2</v>
      </c>
    </row>
    <row r="62" spans="1:23">
      <c r="E62">
        <f t="shared" si="9"/>
        <v>4.1000000000000029E-2</v>
      </c>
      <c r="F62">
        <f t="shared" si="16"/>
        <v>142.71368546692116</v>
      </c>
      <c r="G62">
        <f t="shared" si="10"/>
        <v>2.4908236990533554</v>
      </c>
      <c r="H62">
        <f t="shared" si="11"/>
        <v>9.531654100423477E-2</v>
      </c>
      <c r="I62">
        <f t="shared" si="0"/>
        <v>-31.006211911062838</v>
      </c>
      <c r="J62">
        <f t="shared" si="12"/>
        <v>-2.0983685846757827</v>
      </c>
      <c r="K62">
        <f t="shared" si="1"/>
        <v>0</v>
      </c>
      <c r="L62">
        <f t="shared" si="2"/>
        <v>3.0482715507623177</v>
      </c>
      <c r="M62">
        <f t="shared" si="3"/>
        <v>-5.1466401354381004</v>
      </c>
      <c r="N62">
        <f t="shared" si="4"/>
        <v>-0.12215922809280706</v>
      </c>
      <c r="O62">
        <f t="shared" si="5"/>
        <v>0.39419734592021782</v>
      </c>
      <c r="P62">
        <f t="shared" si="6"/>
        <v>0.49530711888294915</v>
      </c>
      <c r="Q62">
        <f t="shared" si="7"/>
        <v>2.8746113939968847</v>
      </c>
      <c r="R62">
        <f t="shared" si="17"/>
        <v>164.70310061623974</v>
      </c>
      <c r="S62">
        <f t="shared" si="13"/>
        <v>21.989415149318575</v>
      </c>
      <c r="T62">
        <f t="shared" si="14"/>
        <v>-45.095380547333754</v>
      </c>
      <c r="U62">
        <f t="shared" si="8"/>
        <v>-10.137844874305218</v>
      </c>
      <c r="V62">
        <f t="shared" si="15"/>
        <v>16.896408123842029</v>
      </c>
      <c r="W62">
        <f t="shared" si="18"/>
        <v>4.1000000000000029E-2</v>
      </c>
    </row>
    <row r="63" spans="1:23">
      <c r="E63">
        <f t="shared" si="9"/>
        <v>4.200000000000003E-2</v>
      </c>
      <c r="F63">
        <f t="shared" si="16"/>
        <v>142.71914670243851</v>
      </c>
      <c r="G63">
        <f t="shared" si="10"/>
        <v>2.4909190155943595</v>
      </c>
      <c r="H63">
        <f t="shared" si="11"/>
        <v>6.4310329093171928E-2</v>
      </c>
      <c r="I63">
        <f t="shared" si="0"/>
        <v>-32.174666575988006</v>
      </c>
      <c r="J63">
        <f t="shared" si="12"/>
        <v>-2.1774446281644115</v>
      </c>
      <c r="K63">
        <f t="shared" si="1"/>
        <v>0</v>
      </c>
      <c r="L63">
        <f t="shared" si="2"/>
        <v>3.0484927675788729</v>
      </c>
      <c r="M63">
        <f t="shared" si="3"/>
        <v>-5.2259373957432844</v>
      </c>
      <c r="N63">
        <f t="shared" si="4"/>
        <v>-0.12217682693749325</v>
      </c>
      <c r="O63">
        <f t="shared" si="5"/>
        <v>0.39417423039820582</v>
      </c>
      <c r="P63">
        <f t="shared" si="6"/>
        <v>0.49531799660632453</v>
      </c>
      <c r="Q63">
        <f t="shared" si="7"/>
        <v>2.8746657823306014</v>
      </c>
      <c r="R63">
        <f t="shared" si="17"/>
        <v>164.70621683821645</v>
      </c>
      <c r="S63">
        <f t="shared" si="13"/>
        <v>21.987070135777941</v>
      </c>
      <c r="T63">
        <f t="shared" si="14"/>
        <v>-45.794832712387077</v>
      </c>
      <c r="U63">
        <f t="shared" si="8"/>
        <v>-10.295087976819113</v>
      </c>
      <c r="V63">
        <f t="shared" si="15"/>
        <v>17.158479961365188</v>
      </c>
      <c r="W63">
        <f t="shared" si="18"/>
        <v>4.200000000000003E-2</v>
      </c>
    </row>
    <row r="64" spans="1:23">
      <c r="E64">
        <f t="shared" si="9"/>
        <v>4.3000000000000031E-2</v>
      </c>
      <c r="F64">
        <f t="shared" si="16"/>
        <v>142.72283141287463</v>
      </c>
      <c r="G64">
        <f t="shared" si="10"/>
        <v>2.4909833259234526</v>
      </c>
      <c r="H64">
        <f t="shared" si="11"/>
        <v>3.2135662517183923E-2</v>
      </c>
      <c r="I64">
        <f t="shared" si="0"/>
        <v>-33.32294372104888</v>
      </c>
      <c r="J64">
        <f t="shared" si="12"/>
        <v>-2.2551551429028223</v>
      </c>
      <c r="K64">
        <f t="shared" si="1"/>
        <v>0</v>
      </c>
      <c r="L64">
        <f t="shared" si="2"/>
        <v>3.0486420075185565</v>
      </c>
      <c r="M64">
        <f t="shared" si="3"/>
        <v>-5.3037971504213788</v>
      </c>
      <c r="N64">
        <f t="shared" si="4"/>
        <v>-0.12218869968098704</v>
      </c>
      <c r="O64">
        <f t="shared" si="5"/>
        <v>0.39415863334506573</v>
      </c>
      <c r="P64">
        <f t="shared" si="6"/>
        <v>0.49532533521290989</v>
      </c>
      <c r="Q64">
        <f t="shared" si="7"/>
        <v>2.8747024781200841</v>
      </c>
      <c r="R64">
        <f t="shared" si="17"/>
        <v>164.70831935207968</v>
      </c>
      <c r="S64">
        <f t="shared" si="13"/>
        <v>21.985487939205058</v>
      </c>
      <c r="T64">
        <f t="shared" si="14"/>
        <v>-46.480295834139334</v>
      </c>
      <c r="U64">
        <f t="shared" si="8"/>
        <v>-10.44918621728273</v>
      </c>
      <c r="V64">
        <f t="shared" si="15"/>
        <v>17.415310362137884</v>
      </c>
      <c r="W64">
        <f t="shared" si="18"/>
        <v>4.3000000000000031E-2</v>
      </c>
    </row>
    <row r="65" spans="5:23">
      <c r="E65">
        <f t="shared" si="9"/>
        <v>4.4000000000000032E-2</v>
      </c>
      <c r="F65">
        <f t="shared" si="16"/>
        <v>142.72467265070873</v>
      </c>
      <c r="G65">
        <f t="shared" si="10"/>
        <v>2.4910154615859699</v>
      </c>
      <c r="H65">
        <f t="shared" si="11"/>
        <v>-1.187281203864958E-3</v>
      </c>
      <c r="I65">
        <f t="shared" si="0"/>
        <v>-34.451772965389488</v>
      </c>
      <c r="J65">
        <f t="shared" si="12"/>
        <v>-2.3315495064123644</v>
      </c>
      <c r="K65">
        <f t="shared" si="1"/>
        <v>0</v>
      </c>
      <c r="L65">
        <f t="shared" si="2"/>
        <v>3.0487165775071929</v>
      </c>
      <c r="M65">
        <f t="shared" si="3"/>
        <v>-5.3802660839195573</v>
      </c>
      <c r="N65">
        <f t="shared" si="4"/>
        <v>-0.12219463207649249</v>
      </c>
      <c r="O65">
        <f t="shared" si="5"/>
        <v>0.39415083926219519</v>
      </c>
      <c r="P65">
        <f t="shared" si="6"/>
        <v>0.49532900210270719</v>
      </c>
      <c r="Q65">
        <f t="shared" si="7"/>
        <v>2.8747208148364596</v>
      </c>
      <c r="R65">
        <f t="shared" si="17"/>
        <v>164.70936996853814</v>
      </c>
      <c r="S65">
        <f t="shared" si="13"/>
        <v>21.984697317829415</v>
      </c>
      <c r="T65">
        <f t="shared" si="14"/>
        <v>-47.152049693456554</v>
      </c>
      <c r="U65">
        <f t="shared" si="8"/>
        <v>-10.600202492937077</v>
      </c>
      <c r="V65">
        <f t="shared" si="15"/>
        <v>17.667004154895128</v>
      </c>
      <c r="W65">
        <f t="shared" si="18"/>
        <v>4.4000000000000032E-2</v>
      </c>
    </row>
    <row r="66" spans="5:23">
      <c r="E66">
        <f t="shared" si="9"/>
        <v>4.5000000000000033E-2</v>
      </c>
      <c r="F66">
        <f t="shared" si="16"/>
        <v>142.72460462450664</v>
      </c>
      <c r="G66">
        <f t="shared" si="10"/>
        <v>2.4910142743047659</v>
      </c>
      <c r="H66">
        <f t="shared" si="11"/>
        <v>-3.5639054169254447E-2</v>
      </c>
      <c r="I66">
        <f t="shared" si="0"/>
        <v>-35.561872993596985</v>
      </c>
      <c r="J66">
        <f t="shared" si="12"/>
        <v>-2.4066763562100721</v>
      </c>
      <c r="K66">
        <f t="shared" si="1"/>
        <v>0</v>
      </c>
      <c r="L66">
        <f t="shared" si="2"/>
        <v>3.0487138225073265</v>
      </c>
      <c r="M66">
        <f t="shared" si="3"/>
        <v>-5.4553901787173986</v>
      </c>
      <c r="N66">
        <f t="shared" si="4"/>
        <v>-0.12219441290321482</v>
      </c>
      <c r="O66">
        <f t="shared" si="5"/>
        <v>0.39415112722504897</v>
      </c>
      <c r="P66">
        <f t="shared" si="6"/>
        <v>0.49532886662836684</v>
      </c>
      <c r="Q66">
        <f t="shared" si="7"/>
        <v>2.8747201373704363</v>
      </c>
      <c r="R66">
        <f t="shared" si="17"/>
        <v>164.70933115259425</v>
      </c>
      <c r="S66">
        <f t="shared" si="13"/>
        <v>21.984726528087606</v>
      </c>
      <c r="T66">
        <f t="shared" si="14"/>
        <v>-47.810368475587431</v>
      </c>
      <c r="U66">
        <f t="shared" si="8"/>
        <v>-10.748198443078337</v>
      </c>
      <c r="V66">
        <f t="shared" si="15"/>
        <v>17.913664071797228</v>
      </c>
      <c r="W66">
        <f t="shared" si="18"/>
        <v>4.5000000000000033E-2</v>
      </c>
    </row>
    <row r="67" spans="5:23">
      <c r="E67">
        <f t="shared" si="9"/>
        <v>4.6000000000000034E-2</v>
      </c>
      <c r="F67">
        <f t="shared" si="16"/>
        <v>142.7225626571169</v>
      </c>
      <c r="G67">
        <f t="shared" si="10"/>
        <v>2.4909786352505967</v>
      </c>
      <c r="H67">
        <f t="shared" si="11"/>
        <v>-7.1200927162851424E-2</v>
      </c>
      <c r="I67">
        <f t="shared" si="0"/>
        <v>-36.653951598716716</v>
      </c>
      <c r="J67">
        <f t="shared" si="12"/>
        <v>-2.4805835927197397</v>
      </c>
      <c r="K67">
        <f t="shared" si="1"/>
        <v>0</v>
      </c>
      <c r="L67">
        <f t="shared" si="2"/>
        <v>3.0486311226680223</v>
      </c>
      <c r="M67">
        <f t="shared" si="3"/>
        <v>-5.529214715387762</v>
      </c>
      <c r="N67">
        <f t="shared" si="4"/>
        <v>-0.12218783373961349</v>
      </c>
      <c r="O67">
        <f t="shared" si="5"/>
        <v>0.39415977099021471</v>
      </c>
      <c r="P67">
        <f t="shared" si="6"/>
        <v>0.49532479996589956</v>
      </c>
      <c r="Q67">
        <f t="shared" si="7"/>
        <v>2.8746998016036747</v>
      </c>
      <c r="R67">
        <f t="shared" si="17"/>
        <v>164.70816599898563</v>
      </c>
      <c r="S67">
        <f t="shared" si="13"/>
        <v>21.985603341868739</v>
      </c>
      <c r="T67">
        <f t="shared" si="14"/>
        <v>-48.455520882075682</v>
      </c>
      <c r="U67">
        <f t="shared" si="8"/>
        <v>-10.89323447421677</v>
      </c>
      <c r="V67">
        <f t="shared" si="15"/>
        <v>18.155390790361285</v>
      </c>
      <c r="W67">
        <f t="shared" si="18"/>
        <v>4.6000000000000034E-2</v>
      </c>
    </row>
    <row r="68" spans="5:23">
      <c r="E68">
        <f t="shared" si="9"/>
        <v>4.7000000000000035E-2</v>
      </c>
      <c r="F68">
        <f t="shared" si="16"/>
        <v>142.71848314449304</v>
      </c>
      <c r="G68">
        <f t="shared" si="10"/>
        <v>2.4909074343234336</v>
      </c>
      <c r="H68">
        <f t="shared" si="11"/>
        <v>-0.10785487876156814</v>
      </c>
      <c r="I68">
        <f t="shared" si="0"/>
        <v>-37.728705738227738</v>
      </c>
      <c r="J68">
        <f t="shared" si="12"/>
        <v>-2.5533183830601076</v>
      </c>
      <c r="K68">
        <f t="shared" si="1"/>
        <v>0</v>
      </c>
      <c r="L68">
        <f t="shared" si="2"/>
        <v>3.0484658904915372</v>
      </c>
      <c r="M68">
        <f t="shared" si="3"/>
        <v>-5.6017842735516448</v>
      </c>
      <c r="N68">
        <f t="shared" si="4"/>
        <v>-0.12217468873799738</v>
      </c>
      <c r="O68">
        <f t="shared" si="5"/>
        <v>0.39417703909912377</v>
      </c>
      <c r="P68">
        <f t="shared" si="6"/>
        <v>0.49531667498626503</v>
      </c>
      <c r="Q68">
        <f t="shared" si="7"/>
        <v>2.8746591739862613</v>
      </c>
      <c r="R68">
        <f t="shared" si="17"/>
        <v>164.7058382079762</v>
      </c>
      <c r="S68">
        <f t="shared" si="13"/>
        <v>21.987355063483164</v>
      </c>
      <c r="T68">
        <f t="shared" si="14"/>
        <v>-49.087770240434175</v>
      </c>
      <c r="U68">
        <f t="shared" si="8"/>
        <v>-11.035369784732437</v>
      </c>
      <c r="V68">
        <f t="shared" si="15"/>
        <v>18.39228297455406</v>
      </c>
      <c r="W68">
        <f t="shared" si="18"/>
        <v>4.7000000000000035E-2</v>
      </c>
    </row>
    <row r="69" spans="5:23">
      <c r="E69">
        <f t="shared" si="9"/>
        <v>4.8000000000000036E-2</v>
      </c>
      <c r="F69">
        <f t="shared" si="16"/>
        <v>142.71230351514012</v>
      </c>
      <c r="G69">
        <f t="shared" si="10"/>
        <v>2.4907995794446722</v>
      </c>
      <c r="H69">
        <f t="shared" si="11"/>
        <v>-0.14558358449979589</v>
      </c>
      <c r="I69">
        <f t="shared" si="0"/>
        <v>-38.786821602053884</v>
      </c>
      <c r="J69">
        <f t="shared" si="12"/>
        <v>-2.6249271656475628</v>
      </c>
      <c r="K69">
        <f t="shared" si="1"/>
        <v>0</v>
      </c>
      <c r="L69">
        <f t="shared" si="2"/>
        <v>3.0482155680178407</v>
      </c>
      <c r="M69">
        <f t="shared" si="3"/>
        <v>-5.6731427336654034</v>
      </c>
      <c r="N69">
        <f t="shared" si="4"/>
        <v>-0.12215477440054033</v>
      </c>
      <c r="O69">
        <f t="shared" si="5"/>
        <v>0.39420319497841694</v>
      </c>
      <c r="P69">
        <f t="shared" si="6"/>
        <v>0.49530436612786727</v>
      </c>
      <c r="Q69">
        <f t="shared" si="7"/>
        <v>2.8745976311202681</v>
      </c>
      <c r="R69">
        <f t="shared" si="17"/>
        <v>164.70231206149566</v>
      </c>
      <c r="S69">
        <f t="shared" si="13"/>
        <v>21.99000854635554</v>
      </c>
      <c r="T69">
        <f t="shared" si="14"/>
        <v>-49.707374611625497</v>
      </c>
      <c r="U69">
        <f t="shared" si="8"/>
        <v>-11.174662389037788</v>
      </c>
      <c r="V69">
        <f t="shared" si="15"/>
        <v>18.624437315062981</v>
      </c>
      <c r="W69">
        <f t="shared" si="18"/>
        <v>4.8000000000000036E-2</v>
      </c>
    </row>
    <row r="70" spans="5:23">
      <c r="E70">
        <f t="shared" si="9"/>
        <v>4.9000000000000037E-2</v>
      </c>
      <c r="F70">
        <f t="shared" si="16"/>
        <v>142.7039621901819</v>
      </c>
      <c r="G70">
        <f t="shared" si="10"/>
        <v>2.4906539958601726</v>
      </c>
      <c r="H70">
        <f t="shared" si="11"/>
        <v>-0.18437040610184977</v>
      </c>
      <c r="I70">
        <f t="shared" si="0"/>
        <v>-39.828974691733237</v>
      </c>
      <c r="J70">
        <f t="shared" si="12"/>
        <v>-2.695455655553991</v>
      </c>
      <c r="K70">
        <f t="shared" si="1"/>
        <v>0</v>
      </c>
      <c r="L70">
        <f t="shared" si="2"/>
        <v>3.0478776240277665</v>
      </c>
      <c r="M70">
        <f t="shared" si="3"/>
        <v>-5.7433332795817575</v>
      </c>
      <c r="N70">
        <f t="shared" si="4"/>
        <v>-0.12212788935677847</v>
      </c>
      <c r="O70">
        <f t="shared" si="5"/>
        <v>0.3942384970369831</v>
      </c>
      <c r="P70">
        <f t="shared" si="6"/>
        <v>0.49528774926997721</v>
      </c>
      <c r="Q70">
        <f t="shared" si="7"/>
        <v>2.8745145593493557</v>
      </c>
      <c r="R70">
        <f t="shared" si="17"/>
        <v>164.69755239962569</v>
      </c>
      <c r="S70">
        <f t="shared" si="13"/>
        <v>21.993590209443795</v>
      </c>
      <c r="T70">
        <f t="shared" si="14"/>
        <v>-50.314586895392985</v>
      </c>
      <c r="U70">
        <f t="shared" si="8"/>
        <v>-11.311169141257032</v>
      </c>
      <c r="V70">
        <f t="shared" si="15"/>
        <v>18.851948568761721</v>
      </c>
      <c r="W70">
        <f t="shared" si="18"/>
        <v>4.9000000000000037E-2</v>
      </c>
    </row>
    <row r="71" spans="5:23">
      <c r="E71">
        <f t="shared" si="9"/>
        <v>5.0000000000000037E-2</v>
      </c>
      <c r="F71">
        <f t="shared" si="16"/>
        <v>142.69339854404515</v>
      </c>
      <c r="G71">
        <f t="shared" si="10"/>
        <v>2.4904696254540708</v>
      </c>
      <c r="H71">
        <f t="shared" si="11"/>
        <v>-0.22419938079358301</v>
      </c>
      <c r="I71">
        <f t="shared" si="0"/>
        <v>-40.855829909913709</v>
      </c>
      <c r="J71">
        <f t="shared" si="12"/>
        <v>-2.7649488505634561</v>
      </c>
      <c r="K71">
        <f t="shared" si="1"/>
        <v>0</v>
      </c>
      <c r="L71">
        <f t="shared" si="2"/>
        <v>3.0474495512654713</v>
      </c>
      <c r="M71">
        <f t="shared" si="3"/>
        <v>-5.8123984018289274</v>
      </c>
      <c r="N71">
        <f t="shared" si="4"/>
        <v>-0.12209383414264359</v>
      </c>
      <c r="O71">
        <f t="shared" si="5"/>
        <v>0.39428319875967638</v>
      </c>
      <c r="P71">
        <f t="shared" si="6"/>
        <v>0.49526670160709829</v>
      </c>
      <c r="Q71">
        <f t="shared" si="7"/>
        <v>2.8744093543543845</v>
      </c>
      <c r="R71">
        <f t="shared" si="17"/>
        <v>164.69152459743015</v>
      </c>
      <c r="S71">
        <f t="shared" si="13"/>
        <v>21.998126053384993</v>
      </c>
      <c r="T71">
        <f t="shared" si="14"/>
        <v>-50.909654933485129</v>
      </c>
      <c r="U71">
        <f t="shared" si="8"/>
        <v>-11.444945758431892</v>
      </c>
      <c r="V71">
        <f t="shared" si="15"/>
        <v>19.074909597386487</v>
      </c>
      <c r="W71">
        <f t="shared" si="18"/>
        <v>5.0000000000000037E-2</v>
      </c>
    </row>
    <row r="72" spans="5:23">
      <c r="E72">
        <f t="shared" si="9"/>
        <v>5.1000000000000038E-2</v>
      </c>
      <c r="F72">
        <f t="shared" si="16"/>
        <v>142.68055286575623</v>
      </c>
      <c r="G72">
        <f t="shared" si="10"/>
        <v>2.4902454260732774</v>
      </c>
      <c r="H72">
        <f t="shared" si="11"/>
        <v>-0.26505521070349669</v>
      </c>
      <c r="I72">
        <f t="shared" si="0"/>
        <v>-41.868041659385682</v>
      </c>
      <c r="J72">
        <f t="shared" si="12"/>
        <v>-2.8334510378743119</v>
      </c>
      <c r="K72">
        <f t="shared" si="1"/>
        <v>0</v>
      </c>
      <c r="L72">
        <f t="shared" si="2"/>
        <v>3.0469288636807166</v>
      </c>
      <c r="M72">
        <f t="shared" si="3"/>
        <v>-5.8803799015550284</v>
      </c>
      <c r="N72">
        <f t="shared" si="4"/>
        <v>-0.12205241098107376</v>
      </c>
      <c r="O72">
        <f t="shared" si="5"/>
        <v>0.39433754879771538</v>
      </c>
      <c r="P72">
        <f t="shared" si="6"/>
        <v>0.49524110152428513</v>
      </c>
      <c r="Q72">
        <f t="shared" si="7"/>
        <v>2.8742814207549809</v>
      </c>
      <c r="R72">
        <f t="shared" si="17"/>
        <v>164.68419454212639</v>
      </c>
      <c r="S72">
        <f t="shared" si="13"/>
        <v>22.003641676370165</v>
      </c>
      <c r="T72">
        <f t="shared" si="14"/>
        <v>-51.492821610815426</v>
      </c>
      <c r="U72">
        <f t="shared" si="8"/>
        <v>-11.576046843263255</v>
      </c>
      <c r="V72">
        <f t="shared" si="15"/>
        <v>19.293411405438757</v>
      </c>
      <c r="W72">
        <f t="shared" si="18"/>
        <v>5.1000000000000038E-2</v>
      </c>
    </row>
    <row r="73" spans="5:23">
      <c r="E73">
        <f t="shared" si="9"/>
        <v>5.2000000000000039E-2</v>
      </c>
      <c r="F73">
        <f t="shared" si="16"/>
        <v>142.66536632084498</v>
      </c>
      <c r="G73">
        <f t="shared" si="10"/>
        <v>2.4899803708625741</v>
      </c>
      <c r="H73">
        <f t="shared" si="11"/>
        <v>-0.30692325236288237</v>
      </c>
      <c r="I73">
        <f t="shared" si="0"/>
        <v>-42.866253950903193</v>
      </c>
      <c r="J73">
        <f t="shared" si="12"/>
        <v>-2.9010058013960762</v>
      </c>
      <c r="K73">
        <f t="shared" si="1"/>
        <v>0</v>
      </c>
      <c r="L73">
        <f t="shared" si="2"/>
        <v>3.0463130936913716</v>
      </c>
      <c r="M73">
        <f t="shared" si="3"/>
        <v>-5.9473188950874478</v>
      </c>
      <c r="N73">
        <f t="shared" si="4"/>
        <v>-0.1220034235642324</v>
      </c>
      <c r="O73">
        <f t="shared" si="5"/>
        <v>0.39440179105575901</v>
      </c>
      <c r="P73">
        <f t="shared" si="6"/>
        <v>0.49521082847341735</v>
      </c>
      <c r="Q73">
        <f t="shared" si="7"/>
        <v>2.8741301717169976</v>
      </c>
      <c r="R73">
        <f t="shared" si="17"/>
        <v>164.67552861059451</v>
      </c>
      <c r="S73">
        <f t="shared" si="13"/>
        <v>22.01016228974953</v>
      </c>
      <c r="T73">
        <f t="shared" si="14"/>
        <v>-52.064324954599108</v>
      </c>
      <c r="U73">
        <f t="shared" si="8"/>
        <v>-11.704525906397988</v>
      </c>
      <c r="V73">
        <f t="shared" si="15"/>
        <v>19.507543177329982</v>
      </c>
      <c r="W73">
        <f t="shared" si="18"/>
        <v>5.2000000000000039E-2</v>
      </c>
    </row>
    <row r="74" spans="5:23">
      <c r="E74">
        <f t="shared" si="9"/>
        <v>5.300000000000004E-2</v>
      </c>
      <c r="F74">
        <f t="shared" si="16"/>
        <v>142.64778091385017</v>
      </c>
      <c r="G74">
        <f t="shared" si="10"/>
        <v>2.4896734476102114</v>
      </c>
      <c r="H74">
        <f t="shared" si="11"/>
        <v>-0.34978950631378558</v>
      </c>
      <c r="I74">
        <f t="shared" si="0"/>
        <v>-43.851100519085762</v>
      </c>
      <c r="J74">
        <f t="shared" si="12"/>
        <v>-2.9676560295931789</v>
      </c>
      <c r="K74">
        <f t="shared" si="1"/>
        <v>0</v>
      </c>
      <c r="L74">
        <f t="shared" si="2"/>
        <v>3.0455997894664244</v>
      </c>
      <c r="M74">
        <f t="shared" si="3"/>
        <v>-6.0132558190596033</v>
      </c>
      <c r="N74">
        <f t="shared" si="4"/>
        <v>-0.12194667683735903</v>
      </c>
      <c r="O74">
        <f t="shared" si="5"/>
        <v>0.39447616477564784</v>
      </c>
      <c r="P74">
        <f t="shared" si="6"/>
        <v>0.49517576285042864</v>
      </c>
      <c r="Q74">
        <f t="shared" si="7"/>
        <v>2.8739550285658071</v>
      </c>
      <c r="R74">
        <f t="shared" si="17"/>
        <v>164.6654936472207</v>
      </c>
      <c r="S74">
        <f t="shared" si="13"/>
        <v>22.01771273337053</v>
      </c>
      <c r="T74">
        <f t="shared" si="14"/>
        <v>-52.624398231507129</v>
      </c>
      <c r="U74">
        <f t="shared" si="8"/>
        <v>-11.830435388270029</v>
      </c>
      <c r="V74">
        <f t="shared" si="15"/>
        <v>19.717392313783382</v>
      </c>
      <c r="W74">
        <f t="shared" si="18"/>
        <v>5.300000000000004E-2</v>
      </c>
    </row>
    <row r="75" spans="5:23">
      <c r="E75">
        <f t="shared" si="9"/>
        <v>5.4000000000000041E-2</v>
      </c>
      <c r="F75">
        <f t="shared" si="16"/>
        <v>142.62773945142047</v>
      </c>
      <c r="G75">
        <f t="shared" si="10"/>
        <v>2.4893236581038978</v>
      </c>
      <c r="H75">
        <f t="shared" si="11"/>
        <v>-0.39364060683287133</v>
      </c>
      <c r="I75">
        <f t="shared" si="0"/>
        <v>-44.823204945729053</v>
      </c>
      <c r="J75">
        <f t="shared" si="12"/>
        <v>-3.0334439238300992</v>
      </c>
      <c r="K75">
        <f t="shared" si="1"/>
        <v>0</v>
      </c>
      <c r="L75">
        <f t="shared" si="2"/>
        <v>3.0447865122296656</v>
      </c>
      <c r="M75">
        <f t="shared" si="3"/>
        <v>-6.0782304360597648</v>
      </c>
      <c r="N75">
        <f t="shared" si="4"/>
        <v>-0.12188197678426442</v>
      </c>
      <c r="O75">
        <f t="shared" si="5"/>
        <v>0.39456090461679472</v>
      </c>
      <c r="P75">
        <f t="shared" si="6"/>
        <v>0.49513578587348195</v>
      </c>
      <c r="Q75">
        <f t="shared" si="7"/>
        <v>2.8737554204053546</v>
      </c>
      <c r="R75">
        <f t="shared" si="17"/>
        <v>164.65405694207038</v>
      </c>
      <c r="S75">
        <f t="shared" si="13"/>
        <v>22.026317490649916</v>
      </c>
      <c r="T75">
        <f t="shared" si="14"/>
        <v>-53.173270042876986</v>
      </c>
      <c r="U75">
        <f t="shared" si="8"/>
        <v>-11.953826680504628</v>
      </c>
      <c r="V75">
        <f t="shared" si="15"/>
        <v>19.923044467507715</v>
      </c>
      <c r="W75">
        <f t="shared" si="18"/>
        <v>5.4000000000000041E-2</v>
      </c>
    </row>
    <row r="76" spans="5:23">
      <c r="E76">
        <f t="shared" si="9"/>
        <v>5.5000000000000042E-2</v>
      </c>
      <c r="F76">
        <f t="shared" si="16"/>
        <v>142.60518550600398</v>
      </c>
      <c r="G76">
        <f t="shared" si="10"/>
        <v>2.488930017497065</v>
      </c>
      <c r="H76">
        <f t="shared" si="11"/>
        <v>-0.43846381177860039</v>
      </c>
      <c r="I76">
        <f t="shared" si="0"/>
        <v>-45.783180789889279</v>
      </c>
      <c r="J76">
        <f t="shared" si="12"/>
        <v>-3.0984110071749278</v>
      </c>
      <c r="K76">
        <f t="shared" si="1"/>
        <v>0</v>
      </c>
      <c r="L76">
        <f t="shared" si="2"/>
        <v>3.0438708335841174</v>
      </c>
      <c r="M76">
        <f t="shared" si="3"/>
        <v>-6.1422818407590452</v>
      </c>
      <c r="N76">
        <f t="shared" si="4"/>
        <v>-0.12180913021447635</v>
      </c>
      <c r="O76">
        <f t="shared" si="5"/>
        <v>0.3946562407332026</v>
      </c>
      <c r="P76">
        <f t="shared" si="6"/>
        <v>0.49509077946208208</v>
      </c>
      <c r="Q76">
        <f t="shared" si="7"/>
        <v>2.8735307837428921</v>
      </c>
      <c r="R76">
        <f t="shared" si="17"/>
        <v>164.6411862093874</v>
      </c>
      <c r="S76">
        <f t="shared" si="13"/>
        <v>22.036000703383422</v>
      </c>
      <c r="T76">
        <f t="shared" si="14"/>
        <v>-53.711164418019457</v>
      </c>
      <c r="U76">
        <f t="shared" si="8"/>
        <v>-12.074750146894537</v>
      </c>
      <c r="V76">
        <f t="shared" si="15"/>
        <v>20.124583578157562</v>
      </c>
      <c r="W76">
        <f t="shared" si="18"/>
        <v>5.5000000000000042E-2</v>
      </c>
    </row>
    <row r="77" spans="5:23">
      <c r="E77">
        <f t="shared" si="9"/>
        <v>5.6000000000000043E-2</v>
      </c>
      <c r="F77">
        <f t="shared" si="16"/>
        <v>142.58006338011984</v>
      </c>
      <c r="G77">
        <f t="shared" si="10"/>
        <v>2.4884915536852863</v>
      </c>
      <c r="H77">
        <f t="shared" si="11"/>
        <v>-0.48424699256848969</v>
      </c>
      <c r="I77">
        <f t="shared" si="0"/>
        <v>-46.731631724138801</v>
      </c>
      <c r="J77">
        <f t="shared" si="12"/>
        <v>-3.1625981336205644</v>
      </c>
      <c r="K77">
        <f t="shared" si="1"/>
        <v>0</v>
      </c>
      <c r="L77">
        <f t="shared" si="2"/>
        <v>3.0428503328571876</v>
      </c>
      <c r="M77">
        <f t="shared" si="3"/>
        <v>-6.2054484664777521</v>
      </c>
      <c r="N77">
        <f t="shared" si="4"/>
        <v>-0.12172794455203416</v>
      </c>
      <c r="O77">
        <f t="shared" si="5"/>
        <v>0.39476239884708036</v>
      </c>
      <c r="P77">
        <f t="shared" si="6"/>
        <v>0.4950406261171072</v>
      </c>
      <c r="Q77">
        <f t="shared" si="7"/>
        <v>2.8732805621193092</v>
      </c>
      <c r="R77">
        <f t="shared" si="17"/>
        <v>164.62684956641317</v>
      </c>
      <c r="S77">
        <f t="shared" si="13"/>
        <v>22.046786186293332</v>
      </c>
      <c r="T77">
        <f t="shared" si="14"/>
        <v>-54.238300905659067</v>
      </c>
      <c r="U77">
        <f t="shared" si="8"/>
        <v>-12.193255143956646</v>
      </c>
      <c r="V77">
        <f t="shared" si="15"/>
        <v>20.322091906594412</v>
      </c>
      <c r="W77">
        <f t="shared" si="18"/>
        <v>5.6000000000000043E-2</v>
      </c>
    </row>
    <row r="78" spans="5:23">
      <c r="E78">
        <f t="shared" si="9"/>
        <v>5.7000000000000044E-2</v>
      </c>
      <c r="F78">
        <f t="shared" si="16"/>
        <v>142.55231807120376</v>
      </c>
      <c r="G78">
        <f t="shared" si="10"/>
        <v>2.488007306692718</v>
      </c>
      <c r="H78">
        <f t="shared" si="11"/>
        <v>-0.53097862429262843</v>
      </c>
      <c r="I78">
        <f t="shared" si="0"/>
        <v>-47.669151676424882</v>
      </c>
      <c r="J78">
        <f t="shared" si="12"/>
        <v>-3.2260454976851163</v>
      </c>
      <c r="K78">
        <f t="shared" si="1"/>
        <v>0</v>
      </c>
      <c r="L78">
        <f t="shared" si="2"/>
        <v>3.041722594466437</v>
      </c>
      <c r="M78">
        <f t="shared" si="3"/>
        <v>-6.2677680921515533</v>
      </c>
      <c r="N78">
        <f t="shared" si="4"/>
        <v>-0.12163822762592273</v>
      </c>
      <c r="O78">
        <f t="shared" si="5"/>
        <v>0.39487960031902569</v>
      </c>
      <c r="P78">
        <f t="shared" si="6"/>
        <v>0.49498520880174091</v>
      </c>
      <c r="Q78">
        <f t="shared" si="7"/>
        <v>2.8730042057449734</v>
      </c>
      <c r="R78">
        <f t="shared" si="17"/>
        <v>164.61101551252221</v>
      </c>
      <c r="S78">
        <f t="shared" si="13"/>
        <v>22.058697441318458</v>
      </c>
      <c r="T78">
        <f t="shared" si="14"/>
        <v>-54.754894663545883</v>
      </c>
      <c r="U78">
        <f t="shared" si="8"/>
        <v>-12.309390041077513</v>
      </c>
      <c r="V78">
        <f t="shared" si="15"/>
        <v>20.515650068462524</v>
      </c>
      <c r="W78">
        <f t="shared" si="18"/>
        <v>5.7000000000000044E-2</v>
      </c>
    </row>
    <row r="79" spans="5:23">
      <c r="E79">
        <f t="shared" si="9"/>
        <v>5.8000000000000045E-2</v>
      </c>
      <c r="F79">
        <f t="shared" si="16"/>
        <v>142.52189523702012</v>
      </c>
      <c r="G79">
        <f t="shared" si="10"/>
        <v>2.4874763280684253</v>
      </c>
      <c r="H79">
        <f t="shared" si="11"/>
        <v>-0.57864777596905337</v>
      </c>
      <c r="I79">
        <f t="shared" si="0"/>
        <v>-48.596324976993394</v>
      </c>
      <c r="J79">
        <f t="shared" si="12"/>
        <v>-3.2887926443550697</v>
      </c>
      <c r="K79">
        <f t="shared" si="1"/>
        <v>0</v>
      </c>
      <c r="L79">
        <f t="shared" si="2"/>
        <v>3.0404852053057638</v>
      </c>
      <c r="M79">
        <f t="shared" si="3"/>
        <v>-6.3292778496608335</v>
      </c>
      <c r="N79">
        <f t="shared" si="4"/>
        <v>-0.1215397874621315</v>
      </c>
      <c r="O79">
        <f t="shared" si="5"/>
        <v>0.39500806221473495</v>
      </c>
      <c r="P79">
        <f t="shared" si="6"/>
        <v>0.49492441082328109</v>
      </c>
      <c r="Q79">
        <f t="shared" si="7"/>
        <v>2.8727011711409864</v>
      </c>
      <c r="R79">
        <f t="shared" si="17"/>
        <v>164.59365290866731</v>
      </c>
      <c r="S79">
        <f t="shared" si="13"/>
        <v>22.071757671647191</v>
      </c>
      <c r="T79">
        <f t="shared" si="14"/>
        <v>-55.261156546274968</v>
      </c>
      <c r="U79">
        <f t="shared" si="8"/>
        <v>-12.423202240255964</v>
      </c>
      <c r="V79">
        <f t="shared" si="15"/>
        <v>20.705337067093275</v>
      </c>
      <c r="W79">
        <f t="shared" si="18"/>
        <v>5.8000000000000045E-2</v>
      </c>
    </row>
    <row r="80" spans="5:23">
      <c r="E80">
        <f t="shared" si="9"/>
        <v>5.9000000000000045E-2</v>
      </c>
      <c r="F80">
        <f t="shared" si="16"/>
        <v>142.48874116163248</v>
      </c>
      <c r="G80">
        <f t="shared" si="10"/>
        <v>2.4868976802924565</v>
      </c>
      <c r="H80">
        <f t="shared" si="11"/>
        <v>-0.62724410094604677</v>
      </c>
      <c r="I80">
        <f t="shared" si="0"/>
        <v>-49.513726509866629</v>
      </c>
      <c r="J80">
        <f t="shared" si="12"/>
        <v>-3.3508784793366648</v>
      </c>
      <c r="K80">
        <f t="shared" si="1"/>
        <v>0</v>
      </c>
      <c r="L80">
        <f t="shared" si="2"/>
        <v>3.0391357521517572</v>
      </c>
      <c r="M80">
        <f t="shared" si="3"/>
        <v>-6.3900142314884221</v>
      </c>
      <c r="N80">
        <f t="shared" si="4"/>
        <v>-0.12143243207731726</v>
      </c>
      <c r="O80">
        <f t="shared" si="5"/>
        <v>0.39514799736819739</v>
      </c>
      <c r="P80">
        <f t="shared" si="6"/>
        <v>0.49485811571579669</v>
      </c>
      <c r="Q80">
        <f t="shared" si="7"/>
        <v>2.8723709207857535</v>
      </c>
      <c r="R80">
        <f t="shared" si="17"/>
        <v>164.57473095712979</v>
      </c>
      <c r="S80">
        <f t="shared" si="13"/>
        <v>22.085989795497312</v>
      </c>
      <c r="T80">
        <f t="shared" si="14"/>
        <v>-55.757293191349483</v>
      </c>
      <c r="U80">
        <f t="shared" si="8"/>
        <v>-12.534738195450847</v>
      </c>
      <c r="V80">
        <f t="shared" si="15"/>
        <v>20.891230325751412</v>
      </c>
      <c r="W80">
        <f t="shared" si="18"/>
        <v>5.9000000000000045E-2</v>
      </c>
    </row>
    <row r="81" spans="5:23">
      <c r="E81">
        <f t="shared" si="9"/>
        <v>6.0000000000000046E-2</v>
      </c>
      <c r="F81">
        <f t="shared" si="16"/>
        <v>142.45280272192383</v>
      </c>
      <c r="G81">
        <f t="shared" si="10"/>
        <v>2.4862704361915107</v>
      </c>
      <c r="H81">
        <f t="shared" si="11"/>
        <v>-0.6767578274559134</v>
      </c>
      <c r="I81">
        <f t="shared" si="0"/>
        <v>-50.421921868397085</v>
      </c>
      <c r="J81">
        <f t="shared" si="12"/>
        <v>-3.4123412795831118</v>
      </c>
      <c r="K81">
        <f t="shared" si="1"/>
        <v>0</v>
      </c>
      <c r="L81">
        <f t="shared" si="2"/>
        <v>3.037671819089879</v>
      </c>
      <c r="M81">
        <f t="shared" si="3"/>
        <v>-6.4500130986729909</v>
      </c>
      <c r="N81">
        <f t="shared" si="4"/>
        <v>-0.12131596927404496</v>
      </c>
      <c r="O81">
        <f t="shared" si="5"/>
        <v>0.39529961444132633</v>
      </c>
      <c r="P81">
        <f t="shared" si="6"/>
        <v>0.4947862071236041</v>
      </c>
      <c r="Q81">
        <f t="shared" si="7"/>
        <v>2.8720129227667694</v>
      </c>
      <c r="R81">
        <f t="shared" si="17"/>
        <v>164.55421918156796</v>
      </c>
      <c r="S81">
        <f t="shared" si="13"/>
        <v>22.101416459644128</v>
      </c>
      <c r="T81">
        <f t="shared" si="14"/>
        <v>-56.243507103522489</v>
      </c>
      <c r="U81">
        <f t="shared" si="8"/>
        <v>-12.64404343154183</v>
      </c>
      <c r="V81">
        <f t="shared" si="15"/>
        <v>21.073405719236384</v>
      </c>
      <c r="W81">
        <f t="shared" si="18"/>
        <v>6.0000000000000046E-2</v>
      </c>
    </row>
    <row r="82" spans="5:23">
      <c r="E82">
        <f t="shared" si="9"/>
        <v>6.1000000000000047E-2</v>
      </c>
      <c r="F82">
        <f t="shared" si="16"/>
        <v>142.41402735465815</v>
      </c>
      <c r="G82">
        <f t="shared" si="10"/>
        <v>2.4855936783640549</v>
      </c>
      <c r="H82">
        <f t="shared" si="11"/>
        <v>-0.72717974932431051</v>
      </c>
      <c r="I82">
        <f t="shared" si="0"/>
        <v>-51.321467514441068</v>
      </c>
      <c r="J82">
        <f t="shared" si="12"/>
        <v>-3.4732187040667877</v>
      </c>
      <c r="K82">
        <f t="shared" si="1"/>
        <v>0</v>
      </c>
      <c r="L82">
        <f t="shared" si="2"/>
        <v>3.0360909849600897</v>
      </c>
      <c r="M82">
        <f t="shared" si="3"/>
        <v>-6.5093096890268773</v>
      </c>
      <c r="N82">
        <f t="shared" si="4"/>
        <v>-0.12119020643757512</v>
      </c>
      <c r="O82">
        <f t="shared" si="5"/>
        <v>0.39546311797997313</v>
      </c>
      <c r="P82">
        <f t="shared" si="6"/>
        <v>0.49470856868552704</v>
      </c>
      <c r="Q82">
        <f t="shared" si="7"/>
        <v>2.8716266504375119</v>
      </c>
      <c r="R82">
        <f t="shared" si="17"/>
        <v>164.5320874073588</v>
      </c>
      <c r="S82">
        <f t="shared" si="13"/>
        <v>22.118060052700656</v>
      </c>
      <c r="T82">
        <f t="shared" si="14"/>
        <v>-56.71999673745205</v>
      </c>
      <c r="U82">
        <f t="shared" si="8"/>
        <v>-12.751162562910995</v>
      </c>
      <c r="V82">
        <f t="shared" si="15"/>
        <v>21.251937604851658</v>
      </c>
      <c r="W82">
        <f t="shared" si="18"/>
        <v>6.1000000000000047E-2</v>
      </c>
    </row>
    <row r="83" spans="5:23">
      <c r="E83">
        <f t="shared" si="9"/>
        <v>6.2000000000000048E-2</v>
      </c>
      <c r="F83">
        <f t="shared" si="16"/>
        <v>142.3723630240745</v>
      </c>
      <c r="G83">
        <f t="shared" si="10"/>
        <v>2.4848664986147306</v>
      </c>
      <c r="H83">
        <f t="shared" si="11"/>
        <v>-0.77850121683875162</v>
      </c>
      <c r="I83">
        <f t="shared" si="0"/>
        <v>-52.212910940722409</v>
      </c>
      <c r="J83">
        <f t="shared" si="12"/>
        <v>-3.5335478047673186</v>
      </c>
      <c r="K83">
        <f t="shared" si="1"/>
        <v>0</v>
      </c>
      <c r="L83">
        <f t="shared" si="2"/>
        <v>3.0343908208214807</v>
      </c>
      <c r="M83">
        <f t="shared" si="3"/>
        <v>-6.5679386255887993</v>
      </c>
      <c r="N83">
        <f t="shared" si="4"/>
        <v>-0.12105495033416329</v>
      </c>
      <c r="O83">
        <f t="shared" si="5"/>
        <v>0.39563870846626714</v>
      </c>
      <c r="P83">
        <f t="shared" si="6"/>
        <v>0.49462508391990545</v>
      </c>
      <c r="Q83">
        <f t="shared" si="7"/>
        <v>2.871211582079328</v>
      </c>
      <c r="R83">
        <f t="shared" si="17"/>
        <v>164.50830574222547</v>
      </c>
      <c r="S83">
        <f t="shared" si="13"/>
        <v>22.135942718150972</v>
      </c>
      <c r="T83">
        <f t="shared" si="14"/>
        <v>-57.186956578703011</v>
      </c>
      <c r="U83">
        <f t="shared" si="8"/>
        <v>-12.856139311652775</v>
      </c>
      <c r="V83">
        <f t="shared" si="15"/>
        <v>21.426898852754626</v>
      </c>
      <c r="W83">
        <f t="shared" si="18"/>
        <v>6.2000000000000048E-2</v>
      </c>
    </row>
    <row r="84" spans="5:23">
      <c r="E84">
        <f t="shared" si="9"/>
        <v>6.3000000000000042E-2</v>
      </c>
      <c r="F84">
        <f t="shared" si="16"/>
        <v>142.32775819000383</v>
      </c>
      <c r="G84">
        <f t="shared" si="10"/>
        <v>2.484087997397892</v>
      </c>
      <c r="H84">
        <f t="shared" si="11"/>
        <v>-0.83071412777947407</v>
      </c>
      <c r="I84">
        <f t="shared" si="0"/>
        <v>-53.096790835983363</v>
      </c>
      <c r="J84">
        <f t="shared" si="12"/>
        <v>-3.593365037848292</v>
      </c>
      <c r="K84">
        <f t="shared" si="1"/>
        <v>0</v>
      </c>
      <c r="L84">
        <f t="shared" si="2"/>
        <v>3.0325688874354118</v>
      </c>
      <c r="M84">
        <f t="shared" si="3"/>
        <v>-6.6259339252837037</v>
      </c>
      <c r="N84">
        <f t="shared" si="4"/>
        <v>-0.12091000691083169</v>
      </c>
      <c r="O84">
        <f t="shared" si="5"/>
        <v>0.39582658236722024</v>
      </c>
      <c r="P84">
        <f t="shared" si="6"/>
        <v>0.49453563611031232</v>
      </c>
      <c r="Q84">
        <f t="shared" si="7"/>
        <v>2.8707672005682086</v>
      </c>
      <c r="R84">
        <f t="shared" si="17"/>
        <v>164.48284455714463</v>
      </c>
      <c r="S84">
        <f t="shared" si="13"/>
        <v>22.155086367140797</v>
      </c>
      <c r="T84">
        <f t="shared" si="14"/>
        <v>-57.644577223128948</v>
      </c>
      <c r="U84">
        <f t="shared" si="8"/>
        <v>-12.95901652541972</v>
      </c>
      <c r="V84">
        <f t="shared" si="15"/>
        <v>21.598360875699534</v>
      </c>
      <c r="W84">
        <f t="shared" si="18"/>
        <v>6.3000000000000042E-2</v>
      </c>
    </row>
    <row r="85" spans="5:23">
      <c r="E85">
        <f t="shared" si="9"/>
        <v>6.4000000000000043E-2</v>
      </c>
      <c r="F85">
        <f t="shared" si="16"/>
        <v>142.28016177650017</v>
      </c>
      <c r="G85">
        <f t="shared" si="10"/>
        <v>2.4832572832701123</v>
      </c>
      <c r="H85">
        <f t="shared" si="11"/>
        <v>-0.88381091861545746</v>
      </c>
      <c r="I85">
        <f t="shared" ref="I85:I148" si="19">J85/$B$32</f>
        <v>-53.973637252538438</v>
      </c>
      <c r="J85">
        <f t="shared" si="12"/>
        <v>-3.6527062749965884</v>
      </c>
      <c r="K85">
        <f t="shared" ref="K85:K148" si="20">IF(G85&lt;$B$27,-(MAX(($K$13*(G85-$B$27)),-$K$14)),0)</f>
        <v>0</v>
      </c>
      <c r="L85">
        <f t="shared" ref="L85:L148" si="21">-$B$60*$B$30*$B$31*COS(G85)</f>
        <v>3.0306227327666289</v>
      </c>
      <c r="M85">
        <f t="shared" ref="M85:M148" si="22">$B$35*T85*SIN(Q85-G85)</f>
        <v>-6.6833290077632173</v>
      </c>
      <c r="N85">
        <f t="shared" ref="N85:N148" si="23">$B$39+$B$35*COS(G85)</f>
        <v>-0.12075518109657134</v>
      </c>
      <c r="O85">
        <f t="shared" ref="O85:O148" si="24">$B$41+$B$35*SIN(G85)</f>
        <v>0.39602693217952745</v>
      </c>
      <c r="P85">
        <f t="shared" ref="P85:P148" si="25">SQRT((N85-$B$45)^2+(O85-$B$47)^2)</f>
        <v>0.49444010819193807</v>
      </c>
      <c r="Q85">
        <f t="shared" ref="Q85:Q148" si="26">ATAN2((N85-$B$45),(O85-$B$47))</f>
        <v>2.8702929930463266</v>
      </c>
      <c r="R85">
        <f t="shared" si="17"/>
        <v>164.45567446752747</v>
      </c>
      <c r="S85">
        <f t="shared" si="13"/>
        <v>22.175512691027308</v>
      </c>
      <c r="T85">
        <f t="shared" si="14"/>
        <v>-58.093045454666367</v>
      </c>
      <c r="U85">
        <f t="shared" ref="U85:U148" si="27">-$B$51*V85*$B$50</f>
        <v>-13.059836194911325</v>
      </c>
      <c r="V85">
        <f t="shared" si="15"/>
        <v>21.766393658185542</v>
      </c>
      <c r="W85">
        <f t="shared" si="18"/>
        <v>6.4000000000000043E-2</v>
      </c>
    </row>
    <row r="86" spans="5:23">
      <c r="E86">
        <f t="shared" ref="E86:E149" si="28">E85+$B$21</f>
        <v>6.5000000000000044E-2</v>
      </c>
      <c r="F86">
        <f t="shared" si="16"/>
        <v>142.22952314097594</v>
      </c>
      <c r="G86">
        <f t="shared" ref="G86:G149" si="29">G85+$B$21*H85</f>
        <v>2.482373472351497</v>
      </c>
      <c r="H86">
        <f t="shared" ref="H86:H149" si="30">H85+$B$21*I85</f>
        <v>-0.93778455586799592</v>
      </c>
      <c r="I86">
        <f t="shared" si="19"/>
        <v>-54.843971775870571</v>
      </c>
      <c r="J86">
        <f t="shared" ref="J86:J149" si="31">K86+L86+M86</f>
        <v>-3.7116068148999264</v>
      </c>
      <c r="K86">
        <f t="shared" si="20"/>
        <v>0</v>
      </c>
      <c r="L86">
        <f t="shared" si="21"/>
        <v>3.0285498895017864</v>
      </c>
      <c r="M86">
        <f t="shared" si="22"/>
        <v>-6.7401567044017128</v>
      </c>
      <c r="N86">
        <f t="shared" si="23"/>
        <v>-0.12059027660492889</v>
      </c>
      <c r="O86">
        <f t="shared" si="24"/>
        <v>0.3962399464704936</v>
      </c>
      <c r="P86">
        <f t="shared" si="25"/>
        <v>0.49433838263859775</v>
      </c>
      <c r="Q86">
        <f t="shared" si="26"/>
        <v>2.8697884505982225</v>
      </c>
      <c r="R86">
        <f t="shared" si="17"/>
        <v>164.42676631466591</v>
      </c>
      <c r="S86">
        <f t="shared" ref="S86:S149" si="32">R86-F86</f>
        <v>22.197243173689969</v>
      </c>
      <c r="T86">
        <f t="shared" ref="T86:T149" si="33" xml:space="preserve"> 4.4482216*U86</f>
        <v>-58.532544321573042</v>
      </c>
      <c r="U86">
        <f t="shared" si="27"/>
        <v>-13.1586394710131</v>
      </c>
      <c r="V86">
        <f t="shared" ref="V86:V149" si="34">$B$58*($B$57)+(1-$B$58)*V85</f>
        <v>21.931065785021833</v>
      </c>
      <c r="W86">
        <f t="shared" si="18"/>
        <v>6.5000000000000044E-2</v>
      </c>
    </row>
    <row r="87" spans="5:23">
      <c r="E87">
        <f t="shared" si="28"/>
        <v>6.6000000000000045E-2</v>
      </c>
      <c r="F87">
        <f t="shared" ref="F87:F150" si="35">G87*180/PI()</f>
        <v>142.17579204383213</v>
      </c>
      <c r="G87">
        <f t="shared" si="29"/>
        <v>2.4814356877956292</v>
      </c>
      <c r="H87">
        <f t="shared" si="30"/>
        <v>-0.99262852764386644</v>
      </c>
      <c r="I87">
        <f t="shared" si="19"/>
        <v>-55.708307695930792</v>
      </c>
      <c r="J87">
        <f t="shared" si="31"/>
        <v>-3.7701013948396995</v>
      </c>
      <c r="K87">
        <f t="shared" si="20"/>
        <v>0</v>
      </c>
      <c r="L87">
        <f t="shared" si="21"/>
        <v>3.0263478725847706</v>
      </c>
      <c r="M87">
        <f t="shared" si="22"/>
        <v>-6.7964492674244701</v>
      </c>
      <c r="N87">
        <f t="shared" si="23"/>
        <v>-0.12041509573792965</v>
      </c>
      <c r="O87">
        <f t="shared" si="24"/>
        <v>0.39646580991501135</v>
      </c>
      <c r="P87">
        <f t="shared" si="25"/>
        <v>0.49423034135031563</v>
      </c>
      <c r="Q87">
        <f t="shared" si="26"/>
        <v>2.869253067931516</v>
      </c>
      <c r="R87">
        <f t="shared" ref="R87:R150" si="36">Q87*180/PI()</f>
        <v>164.39609114743917</v>
      </c>
      <c r="S87">
        <f t="shared" si="32"/>
        <v>22.220299103607033</v>
      </c>
      <c r="T87">
        <f t="shared" si="33"/>
        <v>-58.963253211141584</v>
      </c>
      <c r="U87">
        <f t="shared" si="27"/>
        <v>-13.255466681592837</v>
      </c>
      <c r="V87">
        <f t="shared" si="34"/>
        <v>22.092444469321396</v>
      </c>
      <c r="W87">
        <f t="shared" ref="W87:W150" si="37">IF(F87&gt;$B$26,IF(W86&gt;0,E87,0),0)</f>
        <v>6.6000000000000045E-2</v>
      </c>
    </row>
    <row r="88" spans="5:23">
      <c r="E88">
        <f t="shared" si="28"/>
        <v>6.7000000000000046E-2</v>
      </c>
      <c r="F88">
        <f t="shared" si="35"/>
        <v>142.11891861857387</v>
      </c>
      <c r="G88">
        <f t="shared" si="29"/>
        <v>2.4804430592679854</v>
      </c>
      <c r="H88">
        <f t="shared" si="30"/>
        <v>-1.0483368353397973</v>
      </c>
      <c r="I88">
        <f t="shared" si="19"/>
        <v>-56.567150179818839</v>
      </c>
      <c r="J88">
        <f t="shared" si="31"/>
        <v>-3.8282242023772621</v>
      </c>
      <c r="K88">
        <f t="shared" si="20"/>
        <v>0</v>
      </c>
      <c r="L88">
        <f t="shared" si="21"/>
        <v>3.0240141767681923</v>
      </c>
      <c r="M88">
        <f t="shared" si="22"/>
        <v>-6.8522383791454544</v>
      </c>
      <c r="N88">
        <f t="shared" si="23"/>
        <v>-0.12022943919128758</v>
      </c>
      <c r="O88">
        <f t="shared" si="24"/>
        <v>0.39670470332850788</v>
      </c>
      <c r="P88">
        <f t="shared" si="25"/>
        <v>0.49411586554143822</v>
      </c>
      <c r="Q88">
        <f t="shared" si="26"/>
        <v>2.8686863430620164</v>
      </c>
      <c r="R88">
        <f t="shared" si="36"/>
        <v>164.36362020427174</v>
      </c>
      <c r="S88">
        <f t="shared" si="32"/>
        <v>22.244701585697868</v>
      </c>
      <c r="T88">
        <f t="shared" si="33"/>
        <v>-59.385347922918754</v>
      </c>
      <c r="U88">
        <f t="shared" si="27"/>
        <v>-13.350357347960982</v>
      </c>
      <c r="V88">
        <f t="shared" si="34"/>
        <v>22.25059557993497</v>
      </c>
      <c r="W88">
        <f t="shared" si="37"/>
        <v>6.7000000000000046E-2</v>
      </c>
    </row>
    <row r="89" spans="5:23">
      <c r="E89">
        <f t="shared" si="28"/>
        <v>6.8000000000000047E-2</v>
      </c>
      <c r="F89">
        <f t="shared" si="35"/>
        <v>142.05885334240079</v>
      </c>
      <c r="G89">
        <f t="shared" si="29"/>
        <v>2.4793947224326454</v>
      </c>
      <c r="H89">
        <f t="shared" si="30"/>
        <v>-1.1049039855196161</v>
      </c>
      <c r="I89">
        <f t="shared" si="19"/>
        <v>-57.420996445543153</v>
      </c>
      <c r="J89">
        <f t="shared" si="31"/>
        <v>-3.8860088871132707</v>
      </c>
      <c r="K89">
        <f t="shared" si="20"/>
        <v>0</v>
      </c>
      <c r="L89">
        <f t="shared" si="21"/>
        <v>3.0215462741804031</v>
      </c>
      <c r="M89">
        <f t="shared" si="22"/>
        <v>-6.9075551612936739</v>
      </c>
      <c r="N89">
        <f t="shared" si="23"/>
        <v>-0.12003310586084955</v>
      </c>
      <c r="O89">
        <f t="shared" si="24"/>
        <v>0.39695680369577796</v>
      </c>
      <c r="P89">
        <f t="shared" si="25"/>
        <v>0.49399483562922675</v>
      </c>
      <c r="Q89">
        <f t="shared" si="26"/>
        <v>2.8680877770031077</v>
      </c>
      <c r="R89">
        <f t="shared" si="36"/>
        <v>164.32932489533647</v>
      </c>
      <c r="S89">
        <f t="shared" si="32"/>
        <v>22.270471552935675</v>
      </c>
      <c r="T89">
        <f t="shared" si="33"/>
        <v>-59.799000740460379</v>
      </c>
      <c r="U89">
        <f t="shared" si="27"/>
        <v>-13.443350201001762</v>
      </c>
      <c r="V89">
        <f t="shared" si="34"/>
        <v>22.40558366833627</v>
      </c>
      <c r="W89">
        <f t="shared" si="37"/>
        <v>6.8000000000000047E-2</v>
      </c>
    </row>
    <row r="90" spans="5:23">
      <c r="E90">
        <f t="shared" si="28"/>
        <v>6.9000000000000047E-2</v>
      </c>
      <c r="F90">
        <f t="shared" si="35"/>
        <v>141.99554700726335</v>
      </c>
      <c r="G90">
        <f t="shared" si="29"/>
        <v>2.4782898184471258</v>
      </c>
      <c r="H90">
        <f t="shared" si="30"/>
        <v>-1.1623249819651593</v>
      </c>
      <c r="I90">
        <f t="shared" si="19"/>
        <v>-58.270335936574469</v>
      </c>
      <c r="J90">
        <f t="shared" si="31"/>
        <v>-3.9434885725007249</v>
      </c>
      <c r="K90">
        <f t="shared" si="20"/>
        <v>0</v>
      </c>
      <c r="L90">
        <f t="shared" si="21"/>
        <v>3.0189416119073482</v>
      </c>
      <c r="M90">
        <f t="shared" si="22"/>
        <v>-6.9624301844080732</v>
      </c>
      <c r="N90">
        <f t="shared" si="23"/>
        <v>-0.11982589265022071</v>
      </c>
      <c r="O90">
        <f t="shared" si="24"/>
        <v>0.39722228419561345</v>
      </c>
      <c r="P90">
        <f t="shared" si="25"/>
        <v>0.49386713112287783</v>
      </c>
      <c r="Q90">
        <f t="shared" si="26"/>
        <v>2.8674568734592745</v>
      </c>
      <c r="R90">
        <f t="shared" si="36"/>
        <v>164.29317678499501</v>
      </c>
      <c r="S90">
        <f t="shared" si="32"/>
        <v>22.297629777731657</v>
      </c>
      <c r="T90">
        <f t="shared" si="33"/>
        <v>-60.204380501651173</v>
      </c>
      <c r="U90">
        <f t="shared" si="27"/>
        <v>-13.534483196981727</v>
      </c>
      <c r="V90">
        <f t="shared" si="34"/>
        <v>22.557471994969546</v>
      </c>
      <c r="W90">
        <f t="shared" si="37"/>
        <v>6.9000000000000047E-2</v>
      </c>
    </row>
    <row r="91" spans="5:23">
      <c r="E91">
        <f t="shared" si="28"/>
        <v>7.0000000000000048E-2</v>
      </c>
      <c r="F91">
        <f t="shared" si="35"/>
        <v>141.9289506913741</v>
      </c>
      <c r="G91">
        <f t="shared" si="29"/>
        <v>2.4771274934651606</v>
      </c>
      <c r="H91">
        <f t="shared" si="30"/>
        <v>-1.2205953179017337</v>
      </c>
      <c r="I91">
        <f t="shared" si="19"/>
        <v>-59.115650496926285</v>
      </c>
      <c r="J91">
        <f t="shared" si="31"/>
        <v>-4.0006958676936728</v>
      </c>
      <c r="K91">
        <f t="shared" si="20"/>
        <v>0</v>
      </c>
      <c r="L91">
        <f t="shared" si="21"/>
        <v>3.0161976095885885</v>
      </c>
      <c r="M91">
        <f t="shared" si="22"/>
        <v>-7.0168934772822613</v>
      </c>
      <c r="N91">
        <f t="shared" si="23"/>
        <v>-0.11960759427951627</v>
      </c>
      <c r="O91">
        <f t="shared" si="24"/>
        <v>0.39750131422113588</v>
      </c>
      <c r="P91">
        <f t="shared" si="25"/>
        <v>0.49373263051291832</v>
      </c>
      <c r="Q91">
        <f t="shared" si="26"/>
        <v>2.8667931385236458</v>
      </c>
      <c r="R91">
        <f t="shared" si="36"/>
        <v>164.25514757446805</v>
      </c>
      <c r="S91">
        <f t="shared" si="32"/>
        <v>22.326196883093957</v>
      </c>
      <c r="T91">
        <f t="shared" si="33"/>
        <v>-60.601652667618154</v>
      </c>
      <c r="U91">
        <f t="shared" si="27"/>
        <v>-13.623793533042093</v>
      </c>
      <c r="V91">
        <f t="shared" si="34"/>
        <v>22.706322555070155</v>
      </c>
      <c r="W91">
        <f t="shared" si="37"/>
        <v>7.0000000000000048E-2</v>
      </c>
    </row>
    <row r="92" spans="5:23">
      <c r="E92">
        <f t="shared" si="28"/>
        <v>7.1000000000000049E-2</v>
      </c>
      <c r="F92">
        <f t="shared" si="35"/>
        <v>141.85901573116493</v>
      </c>
      <c r="G92">
        <f t="shared" si="29"/>
        <v>2.4759068981472589</v>
      </c>
      <c r="H92">
        <f t="shared" si="30"/>
        <v>-1.2797109683986601</v>
      </c>
      <c r="I92">
        <f t="shared" si="19"/>
        <v>-59.957414546505355</v>
      </c>
      <c r="J92">
        <f t="shared" si="31"/>
        <v>-4.0576628794141847</v>
      </c>
      <c r="K92">
        <f t="shared" si="20"/>
        <v>0</v>
      </c>
      <c r="L92">
        <f t="shared" si="21"/>
        <v>3.0133116570267862</v>
      </c>
      <c r="M92">
        <f t="shared" si="22"/>
        <v>-7.0709745364409713</v>
      </c>
      <c r="N92">
        <f t="shared" si="23"/>
        <v>-0.11937800309518497</v>
      </c>
      <c r="O92">
        <f t="shared" si="24"/>
        <v>0.3977940593957342</v>
      </c>
      <c r="P92">
        <f t="shared" si="25"/>
        <v>0.49359121116092086</v>
      </c>
      <c r="Q92">
        <f t="shared" si="26"/>
        <v>2.8660960803794127</v>
      </c>
      <c r="R92">
        <f t="shared" si="36"/>
        <v>164.21520908472829</v>
      </c>
      <c r="S92">
        <f t="shared" si="32"/>
        <v>22.356193353563356</v>
      </c>
      <c r="T92">
        <f t="shared" si="33"/>
        <v>-60.9909793902658</v>
      </c>
      <c r="U92">
        <f t="shared" si="27"/>
        <v>-13.711317662381253</v>
      </c>
      <c r="V92">
        <f t="shared" si="34"/>
        <v>22.852196103968755</v>
      </c>
      <c r="W92">
        <f t="shared" si="37"/>
        <v>7.1000000000000049E-2</v>
      </c>
    </row>
    <row r="93" spans="5:23">
      <c r="E93">
        <f t="shared" si="28"/>
        <v>7.200000000000005E-2</v>
      </c>
      <c r="F93">
        <f t="shared" si="35"/>
        <v>141.78569369367906</v>
      </c>
      <c r="G93">
        <f t="shared" si="29"/>
        <v>2.4746271871788603</v>
      </c>
      <c r="H93">
        <f t="shared" si="30"/>
        <v>-1.3396683829451654</v>
      </c>
      <c r="I93">
        <f t="shared" si="19"/>
        <v>-60.7960952564979</v>
      </c>
      <c r="J93">
        <f t="shared" si="31"/>
        <v>-4.1144212238217461</v>
      </c>
      <c r="K93">
        <f t="shared" si="20"/>
        <v>0</v>
      </c>
      <c r="L93">
        <f t="shared" si="21"/>
        <v>3.0102811118099657</v>
      </c>
      <c r="M93">
        <f t="shared" si="22"/>
        <v>-7.1247023356317118</v>
      </c>
      <c r="N93">
        <f t="shared" si="23"/>
        <v>-0.11913690888084878</v>
      </c>
      <c r="O93">
        <f t="shared" si="24"/>
        <v>0.39810068158450473</v>
      </c>
      <c r="P93">
        <f t="shared" si="25"/>
        <v>0.49344274918948533</v>
      </c>
      <c r="Q93">
        <f t="shared" si="26"/>
        <v>2.8653652090049948</v>
      </c>
      <c r="R93">
        <f t="shared" si="36"/>
        <v>164.17333323960722</v>
      </c>
      <c r="S93">
        <f t="shared" si="32"/>
        <v>22.387639545928153</v>
      </c>
      <c r="T93">
        <f t="shared" si="33"/>
        <v>-61.372519578460484</v>
      </c>
      <c r="U93">
        <f t="shared" si="27"/>
        <v>-13.797091309133629</v>
      </c>
      <c r="V93">
        <f t="shared" si="34"/>
        <v>22.995152181889381</v>
      </c>
      <c r="W93">
        <f t="shared" si="37"/>
        <v>7.200000000000005E-2</v>
      </c>
    </row>
    <row r="94" spans="5:23">
      <c r="E94">
        <f t="shared" si="28"/>
        <v>7.3000000000000051E-2</v>
      </c>
      <c r="F94">
        <f t="shared" si="35"/>
        <v>141.70893634938921</v>
      </c>
      <c r="G94">
        <f t="shared" si="29"/>
        <v>2.4732875187959151</v>
      </c>
      <c r="H94">
        <f t="shared" si="30"/>
        <v>-1.4004644782016633</v>
      </c>
      <c r="I94">
        <f t="shared" si="19"/>
        <v>-61.632152724562957</v>
      </c>
      <c r="J94">
        <f t="shared" si="31"/>
        <v>-4.1710020383695996</v>
      </c>
      <c r="K94">
        <f t="shared" si="20"/>
        <v>0</v>
      </c>
      <c r="L94">
        <f t="shared" si="21"/>
        <v>3.0071032969458482</v>
      </c>
      <c r="M94">
        <f t="shared" si="22"/>
        <v>-7.1781053353154478</v>
      </c>
      <c r="N94">
        <f t="shared" si="23"/>
        <v>-0.11888409866910275</v>
      </c>
      <c r="O94">
        <f t="shared" si="24"/>
        <v>0.398421338901087</v>
      </c>
      <c r="P94">
        <f t="shared" si="25"/>
        <v>0.49328711937242775</v>
      </c>
      <c r="Q94">
        <f t="shared" si="26"/>
        <v>2.8646000358828121</v>
      </c>
      <c r="R94">
        <f t="shared" si="36"/>
        <v>164.1294920491093</v>
      </c>
      <c r="S94">
        <f t="shared" si="32"/>
        <v>22.420555699720097</v>
      </c>
      <c r="T94">
        <f t="shared" si="33"/>
        <v>-61.746428962891279</v>
      </c>
      <c r="U94">
        <f t="shared" si="27"/>
        <v>-13.881149482950956</v>
      </c>
      <c r="V94">
        <f t="shared" si="34"/>
        <v>23.135249138251595</v>
      </c>
      <c r="W94">
        <f t="shared" si="37"/>
        <v>7.3000000000000051E-2</v>
      </c>
    </row>
    <row r="95" spans="5:23">
      <c r="E95">
        <f t="shared" si="28"/>
        <v>7.4000000000000052E-2</v>
      </c>
      <c r="F95">
        <f t="shared" si="35"/>
        <v>141.62869564543027</v>
      </c>
      <c r="G95">
        <f t="shared" si="29"/>
        <v>2.4718870543177136</v>
      </c>
      <c r="H95">
        <f t="shared" si="30"/>
        <v>-1.4620966309262262</v>
      </c>
      <c r="I95">
        <f t="shared" si="19"/>
        <v>-62.466040149624192</v>
      </c>
      <c r="J95">
        <f t="shared" si="31"/>
        <v>-4.227435993633911</v>
      </c>
      <c r="K95">
        <f t="shared" si="20"/>
        <v>0</v>
      </c>
      <c r="L95">
        <f t="shared" si="21"/>
        <v>3.0037754985075691</v>
      </c>
      <c r="M95">
        <f t="shared" si="22"/>
        <v>-7.2312114921414805</v>
      </c>
      <c r="N95">
        <f t="shared" si="23"/>
        <v>-0.11861935655422089</v>
      </c>
      <c r="O95">
        <f t="shared" si="24"/>
        <v>0.39875618570978216</v>
      </c>
      <c r="P95">
        <f t="shared" si="25"/>
        <v>0.49312419502512034</v>
      </c>
      <c r="Q95">
        <f t="shared" si="26"/>
        <v>2.8638000737115306</v>
      </c>
      <c r="R95">
        <f t="shared" si="36"/>
        <v>164.08365759292477</v>
      </c>
      <c r="S95">
        <f t="shared" si="32"/>
        <v>22.454961947494496</v>
      </c>
      <c r="T95">
        <f t="shared" si="33"/>
        <v>-62.112860159633456</v>
      </c>
      <c r="U95">
        <f t="shared" si="27"/>
        <v>-13.963526493291939</v>
      </c>
      <c r="V95">
        <f t="shared" si="34"/>
        <v>23.272544155486564</v>
      </c>
      <c r="W95">
        <f t="shared" si="37"/>
        <v>7.4000000000000052E-2</v>
      </c>
    </row>
    <row r="96" spans="5:23">
      <c r="E96">
        <f t="shared" si="28"/>
        <v>7.5000000000000053E-2</v>
      </c>
      <c r="F96">
        <f t="shared" si="35"/>
        <v>141.54492367923788</v>
      </c>
      <c r="G96">
        <f t="shared" si="29"/>
        <v>2.4704249576867872</v>
      </c>
      <c r="H96">
        <f t="shared" si="30"/>
        <v>-1.5245626710758504</v>
      </c>
      <c r="I96">
        <f t="shared" si="19"/>
        <v>-63.298204006058178</v>
      </c>
      <c r="J96">
        <f t="shared" si="31"/>
        <v>-4.2837533051020911</v>
      </c>
      <c r="K96">
        <f t="shared" si="20"/>
        <v>0</v>
      </c>
      <c r="L96">
        <f t="shared" si="21"/>
        <v>3.0002949632900924</v>
      </c>
      <c r="M96">
        <f t="shared" si="22"/>
        <v>-7.2840482683921834</v>
      </c>
      <c r="N96">
        <f t="shared" si="23"/>
        <v>-0.1183424635057128</v>
      </c>
      <c r="O96">
        <f t="shared" si="24"/>
        <v>0.39910537262283974</v>
      </c>
      <c r="P96">
        <f t="shared" si="25"/>
        <v>0.49295384789492414</v>
      </c>
      <c r="Q96">
        <f t="shared" si="26"/>
        <v>2.862964836121634</v>
      </c>
      <c r="R96">
        <f t="shared" si="36"/>
        <v>164.03580200413302</v>
      </c>
      <c r="S96">
        <f t="shared" si="32"/>
        <v>22.490878324895135</v>
      </c>
      <c r="T96">
        <f t="shared" si="33"/>
        <v>-62.471962732440787</v>
      </c>
      <c r="U96">
        <f t="shared" si="27"/>
        <v>-14.044255963426099</v>
      </c>
      <c r="V96">
        <f t="shared" si="34"/>
        <v>23.407093272376834</v>
      </c>
      <c r="W96">
        <f t="shared" si="37"/>
        <v>7.5000000000000053E-2</v>
      </c>
    </row>
    <row r="97" spans="5:23">
      <c r="E97">
        <f t="shared" si="28"/>
        <v>7.6000000000000054E-2</v>
      </c>
      <c r="F97">
        <f t="shared" si="35"/>
        <v>141.45757267258205</v>
      </c>
      <c r="G97">
        <f t="shared" si="29"/>
        <v>2.4689003950157113</v>
      </c>
      <c r="H97">
        <f t="shared" si="30"/>
        <v>-1.5878608750819085</v>
      </c>
      <c r="I97">
        <f t="shared" si="19"/>
        <v>-64.129084217091133</v>
      </c>
      <c r="J97">
        <f t="shared" si="31"/>
        <v>-4.3399837449075509</v>
      </c>
      <c r="K97">
        <f t="shared" si="20"/>
        <v>0</v>
      </c>
      <c r="L97">
        <f t="shared" si="21"/>
        <v>2.9966588964766596</v>
      </c>
      <c r="M97">
        <f t="shared" si="22"/>
        <v>-7.336642641384211</v>
      </c>
      <c r="N97">
        <f t="shared" si="23"/>
        <v>-0.11805319718267861</v>
      </c>
      <c r="O97">
        <f t="shared" si="24"/>
        <v>0.39946904649278814</v>
      </c>
      <c r="P97">
        <f t="shared" si="25"/>
        <v>0.49277594805165442</v>
      </c>
      <c r="Q97">
        <f t="shared" si="26"/>
        <v>2.8620938373941867</v>
      </c>
      <c r="R97">
        <f t="shared" si="36"/>
        <v>163.985897453089</v>
      </c>
      <c r="S97">
        <f t="shared" si="32"/>
        <v>22.528324780506949</v>
      </c>
      <c r="T97">
        <f t="shared" si="33"/>
        <v>-62.823883253791969</v>
      </c>
      <c r="U97">
        <f t="shared" si="27"/>
        <v>-14.123370844157577</v>
      </c>
      <c r="V97">
        <f t="shared" si="34"/>
        <v>23.538951406929296</v>
      </c>
      <c r="W97">
        <f t="shared" si="37"/>
        <v>7.6000000000000054E-2</v>
      </c>
    </row>
    <row r="98" spans="5:23">
      <c r="E98">
        <f t="shared" si="28"/>
        <v>7.7000000000000055E-2</v>
      </c>
      <c r="F98">
        <f t="shared" si="35"/>
        <v>141.3665949459859</v>
      </c>
      <c r="G98">
        <f t="shared" si="29"/>
        <v>2.4673125341406292</v>
      </c>
      <c r="H98">
        <f t="shared" si="30"/>
        <v>-1.6519899592989997</v>
      </c>
      <c r="I98">
        <f t="shared" si="19"/>
        <v>-64.95911432722832</v>
      </c>
      <c r="J98">
        <f t="shared" si="31"/>
        <v>-4.3961566534989878</v>
      </c>
      <c r="K98">
        <f t="shared" si="20"/>
        <v>0</v>
      </c>
      <c r="L98">
        <f t="shared" si="21"/>
        <v>2.9928644593146037</v>
      </c>
      <c r="M98">
        <f t="shared" si="22"/>
        <v>-7.3890211128135919</v>
      </c>
      <c r="N98">
        <f t="shared" si="23"/>
        <v>-0.11775133174890896</v>
      </c>
      <c r="O98">
        <f t="shared" si="24"/>
        <v>0.39984735039968577</v>
      </c>
      <c r="P98">
        <f t="shared" si="25"/>
        <v>0.49259036377801829</v>
      </c>
      <c r="Q98">
        <f t="shared" si="26"/>
        <v>2.8611865921826425</v>
      </c>
      <c r="R98">
        <f t="shared" si="36"/>
        <v>163.93391613148407</v>
      </c>
      <c r="S98">
        <f t="shared" si="32"/>
        <v>22.567321185498173</v>
      </c>
      <c r="T98">
        <f t="shared" si="33"/>
        <v>-63.16876536471613</v>
      </c>
      <c r="U98">
        <f t="shared" si="27"/>
        <v>-14.200903427274426</v>
      </c>
      <c r="V98">
        <f t="shared" si="34"/>
        <v>23.668172378790711</v>
      </c>
      <c r="W98">
        <f t="shared" si="37"/>
        <v>7.7000000000000055E-2</v>
      </c>
    </row>
    <row r="99" spans="5:23">
      <c r="E99">
        <f t="shared" si="28"/>
        <v>7.8000000000000055E-2</v>
      </c>
      <c r="F99">
        <f t="shared" si="35"/>
        <v>141.27194289352008</v>
      </c>
      <c r="G99">
        <f t="shared" si="29"/>
        <v>2.4656605441813304</v>
      </c>
      <c r="H99">
        <f t="shared" si="30"/>
        <v>-1.7169490736262281</v>
      </c>
      <c r="I99">
        <f t="shared" si="19"/>
        <v>-65.788721673545737</v>
      </c>
      <c r="J99">
        <f t="shared" si="31"/>
        <v>-4.4523009512326812</v>
      </c>
      <c r="K99">
        <f t="shared" si="20"/>
        <v>0</v>
      </c>
      <c r="L99">
        <f t="shared" si="21"/>
        <v>2.9889087667999159</v>
      </c>
      <c r="M99">
        <f t="shared" si="22"/>
        <v>-7.4412097180325976</v>
      </c>
      <c r="N99">
        <f t="shared" si="23"/>
        <v>-0.1174366376886815</v>
      </c>
      <c r="O99">
        <f t="shared" si="24"/>
        <v>0.4002404236331587</v>
      </c>
      <c r="P99">
        <f t="shared" si="25"/>
        <v>0.49239696145996575</v>
      </c>
      <c r="Q99">
        <f t="shared" si="26"/>
        <v>2.8602426152375569</v>
      </c>
      <c r="R99">
        <f t="shared" si="36"/>
        <v>163.87983023657301</v>
      </c>
      <c r="S99">
        <f t="shared" si="32"/>
        <v>22.607887343052937</v>
      </c>
      <c r="T99">
        <f t="shared" si="33"/>
        <v>-63.506749833421814</v>
      </c>
      <c r="U99">
        <f t="shared" si="27"/>
        <v>-14.276885358728938</v>
      </c>
      <c r="V99">
        <f t="shared" si="34"/>
        <v>23.794808931214899</v>
      </c>
      <c r="W99">
        <f t="shared" si="37"/>
        <v>7.8000000000000055E-2</v>
      </c>
    </row>
    <row r="100" spans="5:23">
      <c r="E100">
        <f t="shared" si="28"/>
        <v>7.9000000000000056E-2</v>
      </c>
      <c r="F100">
        <f t="shared" si="35"/>
        <v>141.1735689579624</v>
      </c>
      <c r="G100">
        <f t="shared" si="29"/>
        <v>2.463943595107704</v>
      </c>
      <c r="H100">
        <f t="shared" si="30"/>
        <v>-1.7827377952997738</v>
      </c>
      <c r="I100">
        <f t="shared" si="19"/>
        <v>-66.618327555687841</v>
      </c>
      <c r="J100">
        <f t="shared" si="31"/>
        <v>-4.5084451498772147</v>
      </c>
      <c r="K100">
        <f t="shared" si="20"/>
        <v>0</v>
      </c>
      <c r="L100">
        <f t="shared" si="21"/>
        <v>2.9847888853699378</v>
      </c>
      <c r="M100">
        <f t="shared" si="22"/>
        <v>-7.4932340352471529</v>
      </c>
      <c r="N100">
        <f t="shared" si="23"/>
        <v>-0.11710888162320328</v>
      </c>
      <c r="O100">
        <f t="shared" si="24"/>
        <v>0.40064840166909066</v>
      </c>
      <c r="P100">
        <f t="shared" si="25"/>
        <v>0.49219560547689006</v>
      </c>
      <c r="Q100">
        <f t="shared" si="26"/>
        <v>2.8592614211340539</v>
      </c>
      <c r="R100">
        <f t="shared" si="36"/>
        <v>163.82361195555919</v>
      </c>
      <c r="S100">
        <f t="shared" si="32"/>
        <v>22.650042997596785</v>
      </c>
      <c r="T100">
        <f t="shared" si="33"/>
        <v>-63.837974612753378</v>
      </c>
      <c r="U100">
        <f t="shared" si="27"/>
        <v>-14.351347651554359</v>
      </c>
      <c r="V100">
        <f t="shared" si="34"/>
        <v>23.9189127525906</v>
      </c>
      <c r="W100">
        <f t="shared" si="37"/>
        <v>7.9000000000000056E-2</v>
      </c>
    </row>
    <row r="101" spans="5:23">
      <c r="E101">
        <f t="shared" si="28"/>
        <v>8.0000000000000057E-2</v>
      </c>
      <c r="F101">
        <f t="shared" si="35"/>
        <v>141.07142560631326</v>
      </c>
      <c r="G101">
        <f t="shared" si="29"/>
        <v>2.4621608573124041</v>
      </c>
      <c r="H101">
        <f t="shared" si="30"/>
        <v>-1.8493561228554616</v>
      </c>
      <c r="I101">
        <f t="shared" si="19"/>
        <v>-67.448347404419948</v>
      </c>
      <c r="J101">
        <f t="shared" si="31"/>
        <v>-4.5646173640203873</v>
      </c>
      <c r="K101">
        <f t="shared" si="20"/>
        <v>0</v>
      </c>
      <c r="L101">
        <f t="shared" si="21"/>
        <v>2.98050183060362</v>
      </c>
      <c r="M101">
        <f t="shared" si="22"/>
        <v>-7.5451191946240073</v>
      </c>
      <c r="N101">
        <f t="shared" si="23"/>
        <v>-0.11676782612765581</v>
      </c>
      <c r="O101">
        <f t="shared" si="24"/>
        <v>0.4010714161408212</v>
      </c>
      <c r="P101">
        <f t="shared" si="25"/>
        <v>0.49198615809161872</v>
      </c>
      <c r="Q101">
        <f t="shared" si="26"/>
        <v>2.8582425240019056</v>
      </c>
      <c r="R101">
        <f t="shared" si="36"/>
        <v>163.7652334501291</v>
      </c>
      <c r="S101">
        <f t="shared" si="32"/>
        <v>22.693807843815847</v>
      </c>
      <c r="T101">
        <f t="shared" si="33"/>
        <v>-64.162574896498313</v>
      </c>
      <c r="U101">
        <f t="shared" si="27"/>
        <v>-14.424320698523273</v>
      </c>
      <c r="V101">
        <f t="shared" si="34"/>
        <v>24.04053449753879</v>
      </c>
      <c r="W101">
        <f t="shared" si="37"/>
        <v>8.0000000000000057E-2</v>
      </c>
    </row>
    <row r="102" spans="5:23">
      <c r="E102">
        <f t="shared" si="28"/>
        <v>8.1000000000000058E-2</v>
      </c>
      <c r="F102">
        <f t="shared" si="35"/>
        <v>140.96546530565695</v>
      </c>
      <c r="G102">
        <f t="shared" si="29"/>
        <v>2.4603115011895484</v>
      </c>
      <c r="H102">
        <f t="shared" si="30"/>
        <v>-1.9168044702598814</v>
      </c>
      <c r="I102">
        <f t="shared" si="19"/>
        <v>-68.279190948593921</v>
      </c>
      <c r="J102">
        <f t="shared" si="31"/>
        <v>-4.6208453223687371</v>
      </c>
      <c r="K102">
        <f t="shared" si="20"/>
        <v>0</v>
      </c>
      <c r="L102">
        <f t="shared" si="21"/>
        <v>2.976044564928785</v>
      </c>
      <c r="M102">
        <f t="shared" si="22"/>
        <v>-7.5968898872975226</v>
      </c>
      <c r="N102">
        <f t="shared" si="23"/>
        <v>-0.11641322954879681</v>
      </c>
      <c r="O102">
        <f t="shared" si="24"/>
        <v>0.40150959480470738</v>
      </c>
      <c r="P102">
        <f t="shared" si="25"/>
        <v>0.49176847934013057</v>
      </c>
      <c r="Q102">
        <f t="shared" si="26"/>
        <v>2.8571854372580687</v>
      </c>
      <c r="R102">
        <f t="shared" si="36"/>
        <v>163.70466684112802</v>
      </c>
      <c r="S102">
        <f t="shared" si="32"/>
        <v>22.739201535471068</v>
      </c>
      <c r="T102">
        <f t="shared" si="33"/>
        <v>-64.480683174568355</v>
      </c>
      <c r="U102">
        <f t="shared" si="27"/>
        <v>-14.495834284552808</v>
      </c>
      <c r="V102">
        <f t="shared" si="34"/>
        <v>24.159723807588016</v>
      </c>
      <c r="W102">
        <f t="shared" si="37"/>
        <v>8.1000000000000058E-2</v>
      </c>
    </row>
    <row r="103" spans="5:23">
      <c r="E103">
        <f t="shared" si="28"/>
        <v>8.2000000000000059E-2</v>
      </c>
      <c r="F103">
        <f t="shared" si="35"/>
        <v>140.85564049935925</v>
      </c>
      <c r="G103">
        <f t="shared" si="29"/>
        <v>2.4583946967192887</v>
      </c>
      <c r="H103">
        <f t="shared" si="30"/>
        <v>-1.9850836612084755</v>
      </c>
      <c r="I103">
        <f t="shared" si="19"/>
        <v>-69.111262380393498</v>
      </c>
      <c r="J103">
        <f t="shared" si="31"/>
        <v>-4.677156378930647</v>
      </c>
      <c r="K103">
        <f t="shared" si="20"/>
        <v>0</v>
      </c>
      <c r="L103">
        <f t="shared" si="21"/>
        <v>2.9714139953359076</v>
      </c>
      <c r="M103">
        <f t="shared" si="22"/>
        <v>-7.6485703742665549</v>
      </c>
      <c r="N103">
        <f t="shared" si="23"/>
        <v>-0.11604484582308054</v>
      </c>
      <c r="O103">
        <f t="shared" si="24"/>
        <v>0.40196306149989369</v>
      </c>
      <c r="P103">
        <f t="shared" si="25"/>
        <v>0.49154242692093814</v>
      </c>
      <c r="Q103">
        <f t="shared" si="26"/>
        <v>2.8560896733415384</v>
      </c>
      <c r="R103">
        <f t="shared" si="36"/>
        <v>163.6418841933681</v>
      </c>
      <c r="S103">
        <f t="shared" si="32"/>
        <v>22.786243694008846</v>
      </c>
      <c r="T103">
        <f t="shared" si="33"/>
        <v>-64.792429287076985</v>
      </c>
      <c r="U103">
        <f t="shared" si="27"/>
        <v>-14.565917598861754</v>
      </c>
      <c r="V103">
        <f t="shared" si="34"/>
        <v>24.276529331436258</v>
      </c>
      <c r="W103">
        <f t="shared" si="37"/>
        <v>8.2000000000000059E-2</v>
      </c>
    </row>
    <row r="104" spans="5:23">
      <c r="E104">
        <f t="shared" si="28"/>
        <v>8.300000000000006E-2</v>
      </c>
      <c r="F104">
        <f t="shared" si="35"/>
        <v>140.74190358359164</v>
      </c>
      <c r="G104">
        <f t="shared" si="29"/>
        <v>2.4564096130580801</v>
      </c>
      <c r="H104">
        <f t="shared" si="30"/>
        <v>-2.0541949235888688</v>
      </c>
      <c r="I104">
        <f t="shared" si="19"/>
        <v>-69.944960518730213</v>
      </c>
      <c r="J104">
        <f t="shared" si="31"/>
        <v>-4.7335775240742848</v>
      </c>
      <c r="K104">
        <f t="shared" si="20"/>
        <v>0</v>
      </c>
      <c r="L104">
        <f t="shared" si="21"/>
        <v>2.9666069710979293</v>
      </c>
      <c r="M104">
        <f t="shared" si="22"/>
        <v>-7.7001844951722145</v>
      </c>
      <c r="N104">
        <f t="shared" si="23"/>
        <v>-0.11566242429525846</v>
      </c>
      <c r="O104">
        <f t="shared" si="24"/>
        <v>0.40243193610213512</v>
      </c>
      <c r="P104">
        <f t="shared" si="25"/>
        <v>0.49130785608407168</v>
      </c>
      <c r="Q104">
        <f t="shared" si="26"/>
        <v>2.8549547434503579</v>
      </c>
      <c r="R104">
        <f t="shared" si="36"/>
        <v>163.57685750056021</v>
      </c>
      <c r="S104">
        <f t="shared" si="32"/>
        <v>22.834953916968573</v>
      </c>
      <c r="T104">
        <f t="shared" si="33"/>
        <v>-65.097940477335456</v>
      </c>
      <c r="U104">
        <f t="shared" si="27"/>
        <v>-14.63459924688452</v>
      </c>
      <c r="V104">
        <f t="shared" si="34"/>
        <v>24.390998744807533</v>
      </c>
      <c r="W104">
        <f t="shared" si="37"/>
        <v>8.300000000000006E-2</v>
      </c>
    </row>
    <row r="105" spans="5:23">
      <c r="E105">
        <f t="shared" si="28"/>
        <v>8.4000000000000061E-2</v>
      </c>
      <c r="F105">
        <f t="shared" si="35"/>
        <v>140.62420688417276</v>
      </c>
      <c r="G105">
        <f t="shared" si="29"/>
        <v>2.4543554181344911</v>
      </c>
      <c r="H105">
        <f t="shared" si="30"/>
        <v>-2.1241398841075991</v>
      </c>
      <c r="I105">
        <f t="shared" si="19"/>
        <v>-70.780678970668731</v>
      </c>
      <c r="J105">
        <f t="shared" si="31"/>
        <v>-4.7901353954521797</v>
      </c>
      <c r="K105">
        <f t="shared" si="20"/>
        <v>0</v>
      </c>
      <c r="L105">
        <f t="shared" si="21"/>
        <v>2.9616202814957084</v>
      </c>
      <c r="M105">
        <f t="shared" si="22"/>
        <v>-7.7517556769478881</v>
      </c>
      <c r="N105">
        <f t="shared" si="23"/>
        <v>-0.11526570953742775</v>
      </c>
      <c r="O105">
        <f t="shared" si="24"/>
        <v>0.40291633447150521</v>
      </c>
      <c r="P105">
        <f t="shared" si="25"/>
        <v>0.4910646195196029</v>
      </c>
      <c r="Q105">
        <f t="shared" si="26"/>
        <v>2.8537801572806383</v>
      </c>
      <c r="R105">
        <f t="shared" si="36"/>
        <v>163.50955867036086</v>
      </c>
      <c r="S105">
        <f t="shared" si="32"/>
        <v>22.885351786188096</v>
      </c>
      <c r="T105">
        <f t="shared" si="33"/>
        <v>-65.397341443788747</v>
      </c>
      <c r="U105">
        <f t="shared" si="27"/>
        <v>-14.701907261946829</v>
      </c>
      <c r="V105">
        <f t="shared" si="34"/>
        <v>24.503178769911383</v>
      </c>
      <c r="W105">
        <f t="shared" si="37"/>
        <v>8.4000000000000061E-2</v>
      </c>
    </row>
    <row r="106" spans="5:23">
      <c r="E106">
        <f t="shared" si="28"/>
        <v>8.5000000000000062E-2</v>
      </c>
      <c r="F106">
        <f t="shared" si="35"/>
        <v>140.502502633718</v>
      </c>
      <c r="G106">
        <f t="shared" si="29"/>
        <v>2.4522312782503835</v>
      </c>
      <c r="H106">
        <f t="shared" si="30"/>
        <v>-2.1949205630782678</v>
      </c>
      <c r="I106">
        <f t="shared" si="19"/>
        <v>-71.618806290765235</v>
      </c>
      <c r="J106">
        <f t="shared" si="31"/>
        <v>-4.8468562887845739</v>
      </c>
      <c r="K106">
        <f t="shared" si="20"/>
        <v>0</v>
      </c>
      <c r="L106">
        <f t="shared" si="21"/>
        <v>2.9564506535487243</v>
      </c>
      <c r="M106">
        <f t="shared" si="22"/>
        <v>-7.8033069423332986</v>
      </c>
      <c r="N106">
        <f t="shared" si="23"/>
        <v>-0.11485444116849831</v>
      </c>
      <c r="O106">
        <f t="shared" si="24"/>
        <v>0.40341636839382333</v>
      </c>
      <c r="P106">
        <f t="shared" si="25"/>
        <v>0.49081256724564465</v>
      </c>
      <c r="Q106">
        <f t="shared" si="26"/>
        <v>2.8525654227674275</v>
      </c>
      <c r="R106">
        <f t="shared" si="36"/>
        <v>163.43995950952498</v>
      </c>
      <c r="S106">
        <f t="shared" si="32"/>
        <v>22.937456875806987</v>
      </c>
      <c r="T106">
        <f t="shared" si="33"/>
        <v>-65.690754390912971</v>
      </c>
      <c r="U106">
        <f t="shared" si="27"/>
        <v>-14.767869116707892</v>
      </c>
      <c r="V106">
        <f t="shared" si="34"/>
        <v>24.613115194513156</v>
      </c>
      <c r="W106">
        <f t="shared" si="37"/>
        <v>8.5000000000000062E-2</v>
      </c>
    </row>
    <row r="107" spans="5:23">
      <c r="E107">
        <f t="shared" si="28"/>
        <v>8.6000000000000063E-2</v>
      </c>
      <c r="F107">
        <f t="shared" si="35"/>
        <v>140.37674294908715</v>
      </c>
      <c r="G107">
        <f t="shared" si="29"/>
        <v>2.450036357687305</v>
      </c>
      <c r="H107">
        <f t="shared" si="30"/>
        <v>-2.266539369369033</v>
      </c>
      <c r="I107">
        <f t="shared" si="19"/>
        <v>-72.459726138210044</v>
      </c>
      <c r="J107">
        <f t="shared" si="31"/>
        <v>-4.9037661684941609</v>
      </c>
      <c r="K107">
        <f t="shared" si="20"/>
        <v>0</v>
      </c>
      <c r="L107">
        <f t="shared" si="21"/>
        <v>2.9510947497507329</v>
      </c>
      <c r="M107">
        <f t="shared" si="22"/>
        <v>-7.8548609182448939</v>
      </c>
      <c r="N107">
        <f t="shared" si="23"/>
        <v>-0.11442835367405342</v>
      </c>
      <c r="O107">
        <f t="shared" si="24"/>
        <v>0.40393214551562173</v>
      </c>
      <c r="P107">
        <f t="shared" si="25"/>
        <v>0.49055154649576438</v>
      </c>
      <c r="Q107">
        <f t="shared" si="26"/>
        <v>2.8513100458272813</v>
      </c>
      <c r="R107">
        <f t="shared" si="36"/>
        <v>163.36803170915655</v>
      </c>
      <c r="S107">
        <f t="shared" si="32"/>
        <v>22.991288760069409</v>
      </c>
      <c r="T107">
        <f t="shared" si="33"/>
        <v>-65.978299079094711</v>
      </c>
      <c r="U107">
        <f t="shared" si="27"/>
        <v>-14.832511734373735</v>
      </c>
      <c r="V107">
        <f t="shared" si="34"/>
        <v>24.720852890622893</v>
      </c>
      <c r="W107">
        <f t="shared" si="37"/>
        <v>8.6000000000000063E-2</v>
      </c>
    </row>
    <row r="108" spans="5:23">
      <c r="E108">
        <f t="shared" si="28"/>
        <v>8.7000000000000063E-2</v>
      </c>
      <c r="F108">
        <f t="shared" si="35"/>
        <v>140.24687980912205</v>
      </c>
      <c r="G108">
        <f t="shared" si="29"/>
        <v>2.4477698183179362</v>
      </c>
      <c r="H108">
        <f t="shared" si="30"/>
        <v>-2.3389990955072428</v>
      </c>
      <c r="I108">
        <f t="shared" si="19"/>
        <v>-73.303817431664683</v>
      </c>
      <c r="J108">
        <f t="shared" si="31"/>
        <v>-4.9608906781848017</v>
      </c>
      <c r="K108">
        <f t="shared" si="20"/>
        <v>0</v>
      </c>
      <c r="L108">
        <f t="shared" si="21"/>
        <v>2.9455491658101263</v>
      </c>
      <c r="M108">
        <f t="shared" si="22"/>
        <v>-7.9064398439949279</v>
      </c>
      <c r="N108">
        <f t="shared" si="23"/>
        <v>-0.11398717622658448</v>
      </c>
      <c r="O108">
        <f t="shared" si="24"/>
        <v>0.40446376927247207</v>
      </c>
      <c r="P108">
        <f t="shared" si="25"/>
        <v>0.49028140160574774</v>
      </c>
      <c r="Q108">
        <f t="shared" si="26"/>
        <v>2.8500135301023692</v>
      </c>
      <c r="R108">
        <f t="shared" si="36"/>
        <v>163.29374683004676</v>
      </c>
      <c r="S108">
        <f t="shared" si="32"/>
        <v>23.046867020924708</v>
      </c>
      <c r="T108">
        <f t="shared" si="33"/>
        <v>-66.260092873512818</v>
      </c>
      <c r="U108">
        <f t="shared" si="27"/>
        <v>-14.89586149968626</v>
      </c>
      <c r="V108">
        <f t="shared" si="34"/>
        <v>24.826435832810436</v>
      </c>
      <c r="W108">
        <f t="shared" si="37"/>
        <v>8.7000000000000063E-2</v>
      </c>
    </row>
    <row r="109" spans="5:23">
      <c r="E109">
        <f t="shared" si="28"/>
        <v>8.8000000000000064E-2</v>
      </c>
      <c r="F109">
        <f t="shared" si="35"/>
        <v>140.11286503266456</v>
      </c>
      <c r="G109">
        <f t="shared" si="29"/>
        <v>2.445430819222429</v>
      </c>
      <c r="H109">
        <f t="shared" si="30"/>
        <v>-2.4123029129389075</v>
      </c>
      <c r="I109">
        <f t="shared" si="19"/>
        <v>-74.151454501693522</v>
      </c>
      <c r="J109">
        <f t="shared" si="31"/>
        <v>-5.01825515095745</v>
      </c>
      <c r="K109">
        <f t="shared" si="20"/>
        <v>0</v>
      </c>
      <c r="L109">
        <f t="shared" si="21"/>
        <v>2.9398104283947966</v>
      </c>
      <c r="M109">
        <f t="shared" si="22"/>
        <v>-7.9580655793522466</v>
      </c>
      <c r="N109">
        <f t="shared" si="23"/>
        <v>-0.11353063250608449</v>
      </c>
      <c r="O109">
        <f t="shared" si="24"/>
        <v>0.40501133881048168</v>
      </c>
      <c r="P109">
        <f t="shared" si="25"/>
        <v>0.49000197389965006</v>
      </c>
      <c r="Q109">
        <f t="shared" si="26"/>
        <v>2.8486753767059581</v>
      </c>
      <c r="R109">
        <f t="shared" si="36"/>
        <v>163.21707628809131</v>
      </c>
      <c r="S109">
        <f t="shared" si="32"/>
        <v>23.104211255426748</v>
      </c>
      <c r="T109">
        <f t="shared" si="33"/>
        <v>-66.536250792042566</v>
      </c>
      <c r="U109">
        <f t="shared" si="27"/>
        <v>-14.957944269692536</v>
      </c>
      <c r="V109">
        <f t="shared" si="34"/>
        <v>24.929907116154229</v>
      </c>
      <c r="W109">
        <f t="shared" si="37"/>
        <v>8.8000000000000064E-2</v>
      </c>
    </row>
    <row r="110" spans="5:23">
      <c r="E110">
        <f t="shared" si="28"/>
        <v>8.9000000000000065E-2</v>
      </c>
      <c r="F110">
        <f t="shared" si="35"/>
        <v>139.97465025684605</v>
      </c>
      <c r="G110">
        <f t="shared" si="29"/>
        <v>2.4430185163094902</v>
      </c>
      <c r="H110">
        <f t="shared" si="30"/>
        <v>-2.4864543674406012</v>
      </c>
      <c r="I110">
        <f t="shared" si="19"/>
        <v>-75.00300724069028</v>
      </c>
      <c r="J110">
        <f t="shared" si="31"/>
        <v>-5.0758846195565432</v>
      </c>
      <c r="K110">
        <f t="shared" si="20"/>
        <v>0</v>
      </c>
      <c r="L110">
        <f t="shared" si="21"/>
        <v>2.933874992881409</v>
      </c>
      <c r="M110">
        <f t="shared" si="22"/>
        <v>-8.0097596124379518</v>
      </c>
      <c r="N110">
        <f t="shared" si="23"/>
        <v>-0.11305844052099191</v>
      </c>
      <c r="O110">
        <f t="shared" si="24"/>
        <v>0.40557494890076518</v>
      </c>
      <c r="P110">
        <f t="shared" si="25"/>
        <v>0.48971310157507336</v>
      </c>
      <c r="Q110">
        <f t="shared" si="26"/>
        <v>2.8472950839691156</v>
      </c>
      <c r="R110">
        <f t="shared" si="36"/>
        <v>163.13799133977767</v>
      </c>
      <c r="S110">
        <f t="shared" si="32"/>
        <v>23.163341082931623</v>
      </c>
      <c r="T110">
        <f t="shared" si="33"/>
        <v>-66.80688555220172</v>
      </c>
      <c r="U110">
        <f t="shared" si="27"/>
        <v>-15.018785384298686</v>
      </c>
      <c r="V110">
        <f t="shared" si="34"/>
        <v>25.031308973831145</v>
      </c>
      <c r="W110">
        <f t="shared" si="37"/>
        <v>8.9000000000000065E-2</v>
      </c>
    </row>
    <row r="111" spans="5:23">
      <c r="E111">
        <f t="shared" si="28"/>
        <v>9.0000000000000066E-2</v>
      </c>
      <c r="F111">
        <f t="shared" si="35"/>
        <v>139.83218691563985</v>
      </c>
      <c r="G111">
        <f t="shared" si="29"/>
        <v>2.4405320619420494</v>
      </c>
      <c r="H111">
        <f t="shared" si="30"/>
        <v>-2.5614573746812916</v>
      </c>
      <c r="I111">
        <f t="shared" si="19"/>
        <v>-75.858841250204335</v>
      </c>
      <c r="J111">
        <f t="shared" si="31"/>
        <v>-5.1338038263404151</v>
      </c>
      <c r="K111">
        <f t="shared" si="20"/>
        <v>0</v>
      </c>
      <c r="L111">
        <f t="shared" si="21"/>
        <v>2.9277392411090268</v>
      </c>
      <c r="M111">
        <f t="shared" si="22"/>
        <v>-8.0615430674494419</v>
      </c>
      <c r="N111">
        <f t="shared" si="23"/>
        <v>-0.11257031242948086</v>
      </c>
      <c r="O111">
        <f t="shared" si="24"/>
        <v>0.4061546898466879</v>
      </c>
      <c r="P111">
        <f t="shared" si="25"/>
        <v>0.48941461958760502</v>
      </c>
      <c r="Q111">
        <f t="shared" si="26"/>
        <v>2.8458721471884654</v>
      </c>
      <c r="R111">
        <f t="shared" si="36"/>
        <v>163.05646306773249</v>
      </c>
      <c r="S111">
        <f t="shared" si="32"/>
        <v>23.224276152092642</v>
      </c>
      <c r="T111">
        <f t="shared" si="33"/>
        <v>-67.072107617157684</v>
      </c>
      <c r="U111">
        <f t="shared" si="27"/>
        <v>-15.078409676612713</v>
      </c>
      <c r="V111">
        <f t="shared" si="34"/>
        <v>25.130682794354524</v>
      </c>
      <c r="W111">
        <f t="shared" si="37"/>
        <v>9.0000000000000066E-2</v>
      </c>
    </row>
    <row r="112" spans="5:23">
      <c r="E112">
        <f t="shared" si="28"/>
        <v>9.1000000000000067E-2</v>
      </c>
      <c r="F112">
        <f t="shared" si="35"/>
        <v>139.68542621866794</v>
      </c>
      <c r="G112">
        <f t="shared" si="29"/>
        <v>2.4379706045673681</v>
      </c>
      <c r="H112">
        <f t="shared" si="30"/>
        <v>-2.637316215931496</v>
      </c>
      <c r="I112">
        <f t="shared" si="19"/>
        <v>-76.719317985571777</v>
      </c>
      <c r="J112">
        <f t="shared" si="31"/>
        <v>-5.1920372330693159</v>
      </c>
      <c r="K112">
        <f t="shared" si="20"/>
        <v>0</v>
      </c>
      <c r="L112">
        <f t="shared" si="21"/>
        <v>2.9213994791371358</v>
      </c>
      <c r="M112">
        <f t="shared" si="22"/>
        <v>-8.1134367122064521</v>
      </c>
      <c r="N112">
        <f t="shared" si="23"/>
        <v>-0.1120659543611016</v>
      </c>
      <c r="O112">
        <f t="shared" si="24"/>
        <v>0.40675064738367417</v>
      </c>
      <c r="P112">
        <f t="shared" si="25"/>
        <v>0.48910635953435788</v>
      </c>
      <c r="Q112">
        <f t="shared" si="26"/>
        <v>2.8444060583748274</v>
      </c>
      <c r="R112">
        <f t="shared" si="36"/>
        <v>162.97246236631969</v>
      </c>
      <c r="S112">
        <f t="shared" si="32"/>
        <v>23.287036147651747</v>
      </c>
      <c r="T112">
        <f t="shared" si="33"/>
        <v>-67.332025240814531</v>
      </c>
      <c r="U112">
        <f t="shared" si="27"/>
        <v>-15.13684148308046</v>
      </c>
      <c r="V112">
        <f t="shared" si="34"/>
        <v>25.228069138467433</v>
      </c>
      <c r="W112">
        <f t="shared" si="37"/>
        <v>9.1000000000000067E-2</v>
      </c>
    </row>
    <row r="113" spans="5:23">
      <c r="E113">
        <f t="shared" si="28"/>
        <v>9.2000000000000068E-2</v>
      </c>
      <c r="F113">
        <f t="shared" si="35"/>
        <v>139.53431913025364</v>
      </c>
      <c r="G113">
        <f t="shared" si="29"/>
        <v>2.4353332883514365</v>
      </c>
      <c r="H113">
        <f t="shared" si="30"/>
        <v>-2.7140355339170679</v>
      </c>
      <c r="I113">
        <f t="shared" si="19"/>
        <v>-77.584794897762208</v>
      </c>
      <c r="J113">
        <f t="shared" si="31"/>
        <v>-5.2506090305049984</v>
      </c>
      <c r="K113">
        <f t="shared" si="20"/>
        <v>0</v>
      </c>
      <c r="L113">
        <f t="shared" si="21"/>
        <v>2.9148519350081874</v>
      </c>
      <c r="M113">
        <f t="shared" si="22"/>
        <v>-8.1654609655131853</v>
      </c>
      <c r="N113">
        <f t="shared" si="23"/>
        <v>-0.11154506623877995</v>
      </c>
      <c r="O113">
        <f t="shared" si="24"/>
        <v>0.40736290257136354</v>
      </c>
      <c r="P113">
        <f t="shared" si="25"/>
        <v>0.48878814953654842</v>
      </c>
      <c r="Q113">
        <f t="shared" si="26"/>
        <v>2.8428963060025754</v>
      </c>
      <c r="R113">
        <f t="shared" si="36"/>
        <v>162.88595992727977</v>
      </c>
      <c r="S113">
        <f t="shared" si="32"/>
        <v>23.351640797026135</v>
      </c>
      <c r="T113">
        <f t="shared" si="33"/>
        <v>-67.586744511998248</v>
      </c>
      <c r="U113">
        <f t="shared" si="27"/>
        <v>-15.194104653418851</v>
      </c>
      <c r="V113">
        <f t="shared" si="34"/>
        <v>25.323507755698085</v>
      </c>
      <c r="W113">
        <f t="shared" si="37"/>
        <v>9.2000000000000068E-2</v>
      </c>
    </row>
    <row r="114" spans="5:23">
      <c r="E114">
        <f t="shared" si="28"/>
        <v>9.3000000000000069E-2</v>
      </c>
      <c r="F114">
        <f t="shared" si="35"/>
        <v>139.37881634871164</v>
      </c>
      <c r="G114">
        <f t="shared" si="29"/>
        <v>2.4326192528175192</v>
      </c>
      <c r="H114">
        <f t="shared" si="30"/>
        <v>-2.79162032881483</v>
      </c>
      <c r="I114">
        <f t="shared" si="19"/>
        <v>-78.455625572350428</v>
      </c>
      <c r="J114">
        <f t="shared" si="31"/>
        <v>-5.3095431478157282</v>
      </c>
      <c r="K114">
        <f t="shared" si="20"/>
        <v>0</v>
      </c>
      <c r="L114">
        <f t="shared" si="21"/>
        <v>2.9080927565148871</v>
      </c>
      <c r="M114">
        <f t="shared" si="22"/>
        <v>-8.2176359043306153</v>
      </c>
      <c r="N114">
        <f t="shared" si="23"/>
        <v>-0.11100734160119473</v>
      </c>
      <c r="O114">
        <f t="shared" si="24"/>
        <v>0.40799153167789109</v>
      </c>
      <c r="P114">
        <f t="shared" si="25"/>
        <v>0.48845981412105249</v>
      </c>
      <c r="Q114">
        <f t="shared" si="26"/>
        <v>2.8413423747595425</v>
      </c>
      <c r="R114">
        <f t="shared" si="36"/>
        <v>162.79692622540045</v>
      </c>
      <c r="S114">
        <f t="shared" si="32"/>
        <v>23.418109876688817</v>
      </c>
      <c r="T114">
        <f t="shared" si="33"/>
        <v>-67.836369397758276</v>
      </c>
      <c r="U114">
        <f t="shared" si="27"/>
        <v>-15.250222560350473</v>
      </c>
      <c r="V114">
        <f t="shared" si="34"/>
        <v>25.417037600584123</v>
      </c>
      <c r="W114">
        <f t="shared" si="37"/>
        <v>9.3000000000000069E-2</v>
      </c>
    </row>
    <row r="115" spans="5:23">
      <c r="E115">
        <f t="shared" si="28"/>
        <v>9.400000000000007E-2</v>
      </c>
      <c r="F115">
        <f t="shared" si="35"/>
        <v>139.21886828586764</v>
      </c>
      <c r="G115">
        <f t="shared" si="29"/>
        <v>2.4298276324887045</v>
      </c>
      <c r="H115">
        <f t="shared" si="30"/>
        <v>-2.8700759543871803</v>
      </c>
      <c r="I115">
        <f t="shared" si="19"/>
        <v>-79.332159865524517</v>
      </c>
      <c r="J115">
        <f t="shared" si="31"/>
        <v>-5.3688632617807386</v>
      </c>
      <c r="K115">
        <f t="shared" si="20"/>
        <v>0</v>
      </c>
      <c r="L115">
        <f t="shared" si="21"/>
        <v>2.901118008972531</v>
      </c>
      <c r="M115">
        <f t="shared" si="22"/>
        <v>-8.2699812707532701</v>
      </c>
      <c r="N115">
        <f t="shared" si="23"/>
        <v>-0.11045246742555649</v>
      </c>
      <c r="O115">
        <f t="shared" si="24"/>
        <v>0.4086366060560635</v>
      </c>
      <c r="P115">
        <f t="shared" si="25"/>
        <v>0.48812117410087791</v>
      </c>
      <c r="Q115">
        <f t="shared" si="26"/>
        <v>2.8397437452972958</v>
      </c>
      <c r="R115">
        <f t="shared" si="36"/>
        <v>162.70533150420846</v>
      </c>
      <c r="S115">
        <f t="shared" si="32"/>
        <v>23.486463218340816</v>
      </c>
      <c r="T115">
        <f t="shared" si="33"/>
        <v>-68.08100178580311</v>
      </c>
      <c r="U115">
        <f t="shared" si="27"/>
        <v>-15.305218109143464</v>
      </c>
      <c r="V115">
        <f t="shared" si="34"/>
        <v>25.508696848572441</v>
      </c>
      <c r="W115">
        <f t="shared" si="37"/>
        <v>9.400000000000007E-2</v>
      </c>
    </row>
    <row r="116" spans="5:23">
      <c r="E116">
        <f t="shared" si="28"/>
        <v>9.500000000000007E-2</v>
      </c>
      <c r="F116">
        <f t="shared" si="35"/>
        <v>139.05442504679925</v>
      </c>
      <c r="G116">
        <f t="shared" si="29"/>
        <v>2.4269575565343171</v>
      </c>
      <c r="H116">
        <f t="shared" si="30"/>
        <v>-2.9494081142527047</v>
      </c>
      <c r="I116">
        <f t="shared" si="19"/>
        <v>-80.214744037043516</v>
      </c>
      <c r="J116">
        <f t="shared" si="31"/>
        <v>-5.4285928057882344</v>
      </c>
      <c r="K116">
        <f t="shared" si="20"/>
        <v>0</v>
      </c>
      <c r="L116">
        <f t="shared" si="21"/>
        <v>2.8939236729968116</v>
      </c>
      <c r="M116">
        <f t="shared" si="22"/>
        <v>-8.3225164787850456</v>
      </c>
      <c r="N116">
        <f t="shared" si="23"/>
        <v>-0.10988012395082143</v>
      </c>
      <c r="O116">
        <f t="shared" si="24"/>
        <v>0.40929819201119022</v>
      </c>
      <c r="P116">
        <f t="shared" si="25"/>
        <v>0.48777204645449229</v>
      </c>
      <c r="Q116">
        <f t="shared" si="26"/>
        <v>2.8380998939816049</v>
      </c>
      <c r="R116">
        <f t="shared" si="36"/>
        <v>162.61114576167233</v>
      </c>
      <c r="S116">
        <f t="shared" si="32"/>
        <v>23.55672071487308</v>
      </c>
      <c r="T116">
        <f t="shared" si="33"/>
        <v>-68.320741526087062</v>
      </c>
      <c r="U116">
        <f t="shared" si="27"/>
        <v>-15.359113746960595</v>
      </c>
      <c r="V116">
        <f t="shared" si="34"/>
        <v>25.598522911600995</v>
      </c>
      <c r="W116">
        <f t="shared" si="37"/>
        <v>9.500000000000007E-2</v>
      </c>
    </row>
    <row r="117" spans="5:23">
      <c r="E117">
        <f t="shared" si="28"/>
        <v>9.6000000000000071E-2</v>
      </c>
      <c r="F117">
        <f t="shared" si="35"/>
        <v>138.88543640979094</v>
      </c>
      <c r="G117">
        <f t="shared" si="29"/>
        <v>2.4240081484200644</v>
      </c>
      <c r="H117">
        <f t="shared" si="30"/>
        <v>-3.029622858289748</v>
      </c>
      <c r="I117">
        <f t="shared" si="19"/>
        <v>-81.103720880055917</v>
      </c>
      <c r="J117">
        <f t="shared" si="31"/>
        <v>-5.4887549786209595</v>
      </c>
      <c r="K117">
        <f t="shared" si="20"/>
        <v>0</v>
      </c>
      <c r="L117">
        <f t="shared" si="21"/>
        <v>2.8865056422876227</v>
      </c>
      <c r="M117">
        <f t="shared" si="22"/>
        <v>-8.3752606209085823</v>
      </c>
      <c r="N117">
        <f t="shared" si="23"/>
        <v>-0.10928998450138268</v>
      </c>
      <c r="O117">
        <f t="shared" si="24"/>
        <v>0.40997635066032589</v>
      </c>
      <c r="P117">
        <f t="shared" si="25"/>
        <v>0.48741224420394852</v>
      </c>
      <c r="Q117">
        <f t="shared" si="26"/>
        <v>2.8364102926429262</v>
      </c>
      <c r="R117">
        <f t="shared" si="36"/>
        <v>162.51433873590642</v>
      </c>
      <c r="S117">
        <f t="shared" si="32"/>
        <v>23.62890232611548</v>
      </c>
      <c r="T117">
        <f t="shared" si="33"/>
        <v>-68.555686471565323</v>
      </c>
      <c r="U117">
        <f t="shared" si="27"/>
        <v>-15.411931472021385</v>
      </c>
      <c r="V117">
        <f t="shared" si="34"/>
        <v>25.686552453368975</v>
      </c>
      <c r="W117">
        <f t="shared" si="37"/>
        <v>9.6000000000000071E-2</v>
      </c>
    </row>
    <row r="118" spans="5:23">
      <c r="E118">
        <f t="shared" si="28"/>
        <v>9.7000000000000072E-2</v>
      </c>
      <c r="F118">
        <f t="shared" si="35"/>
        <v>138.71185180649459</v>
      </c>
      <c r="G118">
        <f t="shared" si="29"/>
        <v>2.4209785255617748</v>
      </c>
      <c r="H118">
        <f t="shared" si="30"/>
        <v>-3.1107265791698038</v>
      </c>
      <c r="I118">
        <f t="shared" si="19"/>
        <v>-81.999429847693122</v>
      </c>
      <c r="J118">
        <f t="shared" si="31"/>
        <v>-5.549372753023504</v>
      </c>
      <c r="K118">
        <f t="shared" si="20"/>
        <v>0</v>
      </c>
      <c r="L118">
        <f t="shared" si="21"/>
        <v>2.8788597214194978</v>
      </c>
      <c r="M118">
        <f t="shared" si="22"/>
        <v>-8.4282324744430017</v>
      </c>
      <c r="N118">
        <f t="shared" si="23"/>
        <v>-0.10868171531128908</v>
      </c>
      <c r="O118">
        <f t="shared" si="24"/>
        <v>0.41067113778266973</v>
      </c>
      <c r="P118">
        <f t="shared" si="25"/>
        <v>0.48704157629174671</v>
      </c>
      <c r="Q118">
        <f t="shared" si="26"/>
        <v>2.834674408326713</v>
      </c>
      <c r="R118">
        <f t="shared" si="36"/>
        <v>162.41487989086446</v>
      </c>
      <c r="S118">
        <f t="shared" si="32"/>
        <v>23.703028084369862</v>
      </c>
      <c r="T118">
        <f t="shared" si="33"/>
        <v>-68.785932518134004</v>
      </c>
      <c r="U118">
        <f t="shared" si="27"/>
        <v>-15.463692842580956</v>
      </c>
      <c r="V118">
        <f t="shared" si="34"/>
        <v>25.772821404301595</v>
      </c>
      <c r="W118">
        <f t="shared" si="37"/>
        <v>9.7000000000000072E-2</v>
      </c>
    </row>
    <row r="119" spans="5:23">
      <c r="E119">
        <f t="shared" si="28"/>
        <v>9.8000000000000073E-2</v>
      </c>
      <c r="F119">
        <f t="shared" si="35"/>
        <v>138.53362030228899</v>
      </c>
      <c r="G119">
        <f t="shared" si="29"/>
        <v>2.4178677989826052</v>
      </c>
      <c r="H119">
        <f t="shared" si="30"/>
        <v>-3.1927260090174969</v>
      </c>
      <c r="I119">
        <f t="shared" si="19"/>
        <v>-82.902207176347986</v>
      </c>
      <c r="J119">
        <f t="shared" si="31"/>
        <v>-5.610468884045269</v>
      </c>
      <c r="K119">
        <f t="shared" si="20"/>
        <v>0</v>
      </c>
      <c r="L119">
        <f t="shared" si="21"/>
        <v>2.8709816236394508</v>
      </c>
      <c r="M119">
        <f t="shared" si="22"/>
        <v>-8.4814505076847198</v>
      </c>
      <c r="N119">
        <f t="shared" si="23"/>
        <v>-0.10805497534905319</v>
      </c>
      <c r="O119">
        <f t="shared" si="24"/>
        <v>0.41138260366085994</v>
      </c>
      <c r="P119">
        <f t="shared" si="25"/>
        <v>0.48665984745637592</v>
      </c>
      <c r="Q119">
        <f t="shared" si="26"/>
        <v>2.8328917030433676</v>
      </c>
      <c r="R119">
        <f t="shared" si="36"/>
        <v>162.31273840201308</v>
      </c>
      <c r="S119">
        <f t="shared" si="32"/>
        <v>23.779118099724087</v>
      </c>
      <c r="T119">
        <f t="shared" si="33"/>
        <v>-69.011573643771328</v>
      </c>
      <c r="U119">
        <f t="shared" si="27"/>
        <v>-15.514418985729337</v>
      </c>
      <c r="V119">
        <f t="shared" si="34"/>
        <v>25.857364976215564</v>
      </c>
      <c r="W119">
        <f t="shared" si="37"/>
        <v>9.8000000000000073E-2</v>
      </c>
    </row>
    <row r="120" spans="5:23">
      <c r="E120">
        <f t="shared" si="28"/>
        <v>9.9000000000000074E-2</v>
      </c>
      <c r="F120">
        <f t="shared" si="35"/>
        <v>138.35069057683063</v>
      </c>
      <c r="G120">
        <f t="shared" si="29"/>
        <v>2.4146750729735875</v>
      </c>
      <c r="H120">
        <f t="shared" si="30"/>
        <v>-3.2756282161938448</v>
      </c>
      <c r="I120">
        <f t="shared" si="19"/>
        <v>-83.812386005550209</v>
      </c>
      <c r="J120">
        <f t="shared" si="31"/>
        <v>-5.672065917153124</v>
      </c>
      <c r="K120">
        <f t="shared" si="20"/>
        <v>0</v>
      </c>
      <c r="L120">
        <f t="shared" si="21"/>
        <v>2.8628669686731198</v>
      </c>
      <c r="M120">
        <f t="shared" si="22"/>
        <v>-8.5349328858262439</v>
      </c>
      <c r="N120">
        <f t="shared" si="23"/>
        <v>-0.10740941614311945</v>
      </c>
      <c r="O120">
        <f t="shared" si="24"/>
        <v>0.41211079291289399</v>
      </c>
      <c r="P120">
        <f t="shared" si="25"/>
        <v>0.48626685810647818</v>
      </c>
      <c r="Q120">
        <f t="shared" si="26"/>
        <v>2.8310616335176424</v>
      </c>
      <c r="R120">
        <f t="shared" si="36"/>
        <v>162.20788314197353</v>
      </c>
      <c r="S120">
        <f t="shared" si="32"/>
        <v>23.857192565142896</v>
      </c>
      <c r="T120">
        <f t="shared" si="33"/>
        <v>-69.232701946895915</v>
      </c>
      <c r="U120">
        <f t="shared" si="27"/>
        <v>-15.564130606014752</v>
      </c>
      <c r="V120">
        <f t="shared" si="34"/>
        <v>25.940217676691255</v>
      </c>
      <c r="W120">
        <f t="shared" si="37"/>
        <v>9.9000000000000074E-2</v>
      </c>
    </row>
    <row r="121" spans="5:23">
      <c r="E121">
        <f t="shared" si="28"/>
        <v>0.10000000000000007</v>
      </c>
      <c r="F121">
        <f t="shared" si="35"/>
        <v>138.16301090478879</v>
      </c>
      <c r="G121">
        <f t="shared" si="29"/>
        <v>2.4113994447573939</v>
      </c>
      <c r="H121">
        <f t="shared" si="30"/>
        <v>-3.359440602199395</v>
      </c>
      <c r="I121">
        <f t="shared" si="19"/>
        <v>-84.730296494346902</v>
      </c>
      <c r="J121">
        <f t="shared" si="31"/>
        <v>-5.7341861961075535</v>
      </c>
      <c r="K121">
        <f t="shared" si="20"/>
        <v>0</v>
      </c>
      <c r="L121">
        <f t="shared" si="21"/>
        <v>2.8545112805402431</v>
      </c>
      <c r="M121">
        <f t="shared" si="22"/>
        <v>-8.5886974766477966</v>
      </c>
      <c r="N121">
        <f t="shared" si="23"/>
        <v>-0.10674468160807503</v>
      </c>
      <c r="O121">
        <f t="shared" si="24"/>
        <v>0.41285574431439576</v>
      </c>
      <c r="P121">
        <f t="shared" si="25"/>
        <v>0.48586240419357796</v>
      </c>
      <c r="Q121">
        <f t="shared" si="26"/>
        <v>2.8291836509372916</v>
      </c>
      <c r="R121">
        <f t="shared" si="36"/>
        <v>162.10028266612031</v>
      </c>
      <c r="S121">
        <f t="shared" si="32"/>
        <v>23.937271761331516</v>
      </c>
      <c r="T121">
        <f t="shared" si="33"/>
        <v>-69.449407683958</v>
      </c>
      <c r="U121">
        <f t="shared" si="27"/>
        <v>-15.612847993894459</v>
      </c>
      <c r="V121">
        <f t="shared" si="34"/>
        <v>26.021413323157432</v>
      </c>
      <c r="W121">
        <f t="shared" si="37"/>
        <v>0.10000000000000007</v>
      </c>
    </row>
    <row r="122" spans="5:23">
      <c r="E122">
        <f t="shared" si="28"/>
        <v>0.10100000000000008</v>
      </c>
      <c r="F122">
        <f t="shared" si="35"/>
        <v>137.97052913675788</v>
      </c>
      <c r="G122">
        <f t="shared" si="29"/>
        <v>2.4080400041551946</v>
      </c>
      <c r="H122">
        <f t="shared" si="30"/>
        <v>-3.4441708986937418</v>
      </c>
      <c r="I122">
        <f t="shared" si="19"/>
        <v>-85.656265934097846</v>
      </c>
      <c r="J122">
        <f t="shared" si="31"/>
        <v>-5.7968518705961536</v>
      </c>
      <c r="K122">
        <f t="shared" si="20"/>
        <v>0</v>
      </c>
      <c r="L122">
        <f t="shared" si="21"/>
        <v>2.8459099853806329</v>
      </c>
      <c r="M122">
        <f t="shared" si="22"/>
        <v>-8.6427618559767865</v>
      </c>
      <c r="N122">
        <f t="shared" si="23"/>
        <v>-0.10606040787169578</v>
      </c>
      <c r="O122">
        <f t="shared" si="24"/>
        <v>0.41361749061094455</v>
      </c>
      <c r="P122">
        <f t="shared" si="25"/>
        <v>0.48544627708332155</v>
      </c>
      <c r="Q122">
        <f t="shared" si="26"/>
        <v>2.8272572007007732</v>
      </c>
      <c r="R122">
        <f t="shared" si="36"/>
        <v>161.98990519812585</v>
      </c>
      <c r="S122">
        <f t="shared" si="32"/>
        <v>24.019376061367979</v>
      </c>
      <c r="T122">
        <f t="shared" si="33"/>
        <v>-69.661779306278845</v>
      </c>
      <c r="U122">
        <f t="shared" si="27"/>
        <v>-15.660591034016569</v>
      </c>
      <c r="V122">
        <f t="shared" si="34"/>
        <v>26.100985056694284</v>
      </c>
      <c r="W122">
        <f t="shared" si="37"/>
        <v>0.10100000000000008</v>
      </c>
    </row>
    <row r="123" spans="5:23">
      <c r="E123">
        <f t="shared" si="28"/>
        <v>0.10200000000000008</v>
      </c>
      <c r="F123">
        <f t="shared" si="35"/>
        <v>137.77319268034094</v>
      </c>
      <c r="G123">
        <f t="shared" si="29"/>
        <v>2.4045958332565007</v>
      </c>
      <c r="H123">
        <f t="shared" si="30"/>
        <v>-3.5298271646278399</v>
      </c>
      <c r="I123">
        <f t="shared" si="19"/>
        <v>-86.590618857587842</v>
      </c>
      <c r="J123">
        <f t="shared" si="31"/>
        <v>-5.8600849036178966</v>
      </c>
      <c r="K123">
        <f t="shared" si="20"/>
        <v>0</v>
      </c>
      <c r="L123">
        <f t="shared" si="21"/>
        <v>2.8370584092920081</v>
      </c>
      <c r="M123">
        <f t="shared" si="22"/>
        <v>-8.6971433129099047</v>
      </c>
      <c r="N123">
        <f t="shared" si="23"/>
        <v>-0.10535622310293553</v>
      </c>
      <c r="O123">
        <f t="shared" si="24"/>
        <v>0.41439605832016801</v>
      </c>
      <c r="P123">
        <f t="shared" si="25"/>
        <v>0.48501826342517335</v>
      </c>
      <c r="Q123">
        <f t="shared" si="26"/>
        <v>2.8252817221637954</v>
      </c>
      <c r="R123">
        <f t="shared" si="36"/>
        <v>161.87671861543834</v>
      </c>
      <c r="S123">
        <f t="shared" si="32"/>
        <v>24.103525935097394</v>
      </c>
      <c r="T123">
        <f t="shared" si="33"/>
        <v>-69.86990349615327</v>
      </c>
      <c r="U123">
        <f t="shared" si="27"/>
        <v>-15.707379213336239</v>
      </c>
      <c r="V123">
        <f t="shared" si="34"/>
        <v>26.1789653555604</v>
      </c>
      <c r="W123">
        <f t="shared" si="37"/>
        <v>0.10200000000000008</v>
      </c>
    </row>
    <row r="124" spans="5:23">
      <c r="E124">
        <f t="shared" si="28"/>
        <v>0.10300000000000008</v>
      </c>
      <c r="F124">
        <f t="shared" si="35"/>
        <v>137.57094848139712</v>
      </c>
      <c r="G124">
        <f t="shared" si="29"/>
        <v>2.4010660060918729</v>
      </c>
      <c r="H124">
        <f t="shared" si="30"/>
        <v>-3.6164177834854279</v>
      </c>
      <c r="I124">
        <f t="shared" si="19"/>
        <v>-87.533677144360041</v>
      </c>
      <c r="J124">
        <f t="shared" si="31"/>
        <v>-5.9239070786116397</v>
      </c>
      <c r="K124">
        <f t="shared" si="20"/>
        <v>0</v>
      </c>
      <c r="L124">
        <f t="shared" si="21"/>
        <v>2.8279517761811537</v>
      </c>
      <c r="M124">
        <f t="shared" si="22"/>
        <v>-8.7518588547927934</v>
      </c>
      <c r="N124">
        <f t="shared" si="23"/>
        <v>-0.10463174734097581</v>
      </c>
      <c r="O124">
        <f t="shared" si="24"/>
        <v>0.41519146752329844</v>
      </c>
      <c r="P124">
        <f t="shared" si="25"/>
        <v>0.48457814502051533</v>
      </c>
      <c r="Q124">
        <f t="shared" si="26"/>
        <v>2.8232566483844925</v>
      </c>
      <c r="R124">
        <f t="shared" si="36"/>
        <v>161.76069043468166</v>
      </c>
      <c r="S124">
        <f t="shared" si="32"/>
        <v>24.189741953284539</v>
      </c>
      <c r="T124">
        <f t="shared" si="33"/>
        <v>-70.073865202230209</v>
      </c>
      <c r="U124">
        <f t="shared" si="27"/>
        <v>-15.753231629069514</v>
      </c>
      <c r="V124">
        <f t="shared" si="34"/>
        <v>26.255386048449193</v>
      </c>
      <c r="W124">
        <f t="shared" si="37"/>
        <v>0.10300000000000008</v>
      </c>
    </row>
    <row r="125" spans="5:23">
      <c r="E125">
        <f t="shared" si="28"/>
        <v>0.10400000000000008</v>
      </c>
      <c r="F125">
        <f t="shared" si="35"/>
        <v>137.36374300544733</v>
      </c>
      <c r="G125">
        <f t="shared" si="29"/>
        <v>2.3974495883083873</v>
      </c>
      <c r="H125">
        <f t="shared" si="30"/>
        <v>-3.7039514606297881</v>
      </c>
      <c r="I125">
        <f t="shared" si="19"/>
        <v>-88.485760122170362</v>
      </c>
      <c r="J125">
        <f t="shared" si="31"/>
        <v>-5.988340006322133</v>
      </c>
      <c r="K125">
        <f t="shared" si="20"/>
        <v>0</v>
      </c>
      <c r="L125">
        <f t="shared" si="21"/>
        <v>2.8185852056300873</v>
      </c>
      <c r="M125">
        <f t="shared" si="22"/>
        <v>-8.8069252119522208</v>
      </c>
      <c r="N125">
        <f t="shared" si="23"/>
        <v>-0.10388659232546897</v>
      </c>
      <c r="O125">
        <f t="shared" si="24"/>
        <v>0.4160037316458769</v>
      </c>
      <c r="P125">
        <f t="shared" si="25"/>
        <v>0.48412569868909777</v>
      </c>
      <c r="Q125">
        <f t="shared" si="26"/>
        <v>2.821181405867017</v>
      </c>
      <c r="R125">
        <f t="shared" si="36"/>
        <v>161.64178779696422</v>
      </c>
      <c r="S125">
        <f t="shared" si="32"/>
        <v>24.278044791516891</v>
      </c>
      <c r="T125">
        <f t="shared" si="33"/>
        <v>-70.2737476741856</v>
      </c>
      <c r="U125">
        <f t="shared" si="27"/>
        <v>-15.798166996488124</v>
      </c>
      <c r="V125">
        <f t="shared" si="34"/>
        <v>26.330278327480208</v>
      </c>
      <c r="W125">
        <f t="shared" si="37"/>
        <v>0.10400000000000008</v>
      </c>
    </row>
    <row r="126" spans="5:23">
      <c r="E126">
        <f t="shared" si="28"/>
        <v>0.10500000000000008</v>
      </c>
      <c r="F126">
        <f t="shared" si="35"/>
        <v>137.15152221923194</v>
      </c>
      <c r="G126">
        <f t="shared" si="29"/>
        <v>2.3937456368477577</v>
      </c>
      <c r="H126">
        <f t="shared" si="30"/>
        <v>-3.7924372207519585</v>
      </c>
      <c r="I126">
        <f t="shared" si="19"/>
        <v>-89.447184664455634</v>
      </c>
      <c r="J126">
        <f t="shared" si="31"/>
        <v>-6.0534051313962447</v>
      </c>
      <c r="K126">
        <f t="shared" si="20"/>
        <v>0</v>
      </c>
      <c r="L126">
        <f t="shared" si="21"/>
        <v>2.808953710779075</v>
      </c>
      <c r="M126">
        <f t="shared" si="22"/>
        <v>-8.8623588421753201</v>
      </c>
      <c r="N126">
        <f t="shared" si="23"/>
        <v>-0.10312036132812248</v>
      </c>
      <c r="O126">
        <f t="shared" si="24"/>
        <v>0.41683285722728525</v>
      </c>
      <c r="P126">
        <f t="shared" si="25"/>
        <v>0.48366069613379264</v>
      </c>
      <c r="Q126">
        <f t="shared" si="26"/>
        <v>2.8190554143033166</v>
      </c>
      <c r="R126">
        <f t="shared" si="36"/>
        <v>161.51997745308378</v>
      </c>
      <c r="S126">
        <f t="shared" si="32"/>
        <v>24.368455233851847</v>
      </c>
      <c r="T126">
        <f t="shared" si="33"/>
        <v>-70.469632496701891</v>
      </c>
      <c r="U126">
        <f t="shared" si="27"/>
        <v>-15.842203656558361</v>
      </c>
      <c r="V126">
        <f t="shared" si="34"/>
        <v>26.403672760930604</v>
      </c>
      <c r="W126">
        <f t="shared" si="37"/>
        <v>0.10500000000000008</v>
      </c>
    </row>
    <row r="127" spans="5:23">
      <c r="E127">
        <f t="shared" si="28"/>
        <v>0.10600000000000008</v>
      </c>
      <c r="F127">
        <f t="shared" si="35"/>
        <v>136.93423157241455</v>
      </c>
      <c r="G127">
        <f t="shared" si="29"/>
        <v>2.3899531996270058</v>
      </c>
      <c r="H127">
        <f t="shared" si="30"/>
        <v>-3.8818844054164141</v>
      </c>
      <c r="I127">
        <f t="shared" si="19"/>
        <v>-90.418265283710795</v>
      </c>
      <c r="J127">
        <f t="shared" si="31"/>
        <v>-6.1191237387023341</v>
      </c>
      <c r="K127">
        <f t="shared" si="20"/>
        <v>0</v>
      </c>
      <c r="L127">
        <f t="shared" si="21"/>
        <v>2.7990521962285326</v>
      </c>
      <c r="M127">
        <f t="shared" si="22"/>
        <v>-8.9181759349308667</v>
      </c>
      <c r="N127">
        <f t="shared" si="23"/>
        <v>-0.10233264898578497</v>
      </c>
      <c r="O127">
        <f t="shared" si="24"/>
        <v>0.417678843678775</v>
      </c>
      <c r="P127">
        <f t="shared" si="25"/>
        <v>0.48318290380359941</v>
      </c>
      <c r="Q127">
        <f t="shared" si="26"/>
        <v>2.8168780863128697</v>
      </c>
      <c r="R127">
        <f t="shared" si="36"/>
        <v>161.39522574861547</v>
      </c>
      <c r="S127">
        <f t="shared" si="32"/>
        <v>24.460994176200927</v>
      </c>
      <c r="T127">
        <f t="shared" si="33"/>
        <v>-70.661599622767852</v>
      </c>
      <c r="U127">
        <f t="shared" si="27"/>
        <v>-15.885359583427194</v>
      </c>
      <c r="V127">
        <f t="shared" si="34"/>
        <v>26.475599305711992</v>
      </c>
      <c r="W127">
        <f t="shared" si="37"/>
        <v>0.10600000000000008</v>
      </c>
    </row>
    <row r="128" spans="5:23">
      <c r="E128">
        <f t="shared" si="28"/>
        <v>0.10700000000000008</v>
      </c>
      <c r="F128">
        <f t="shared" si="35"/>
        <v>136.71181597942655</v>
      </c>
      <c r="G128">
        <f t="shared" si="29"/>
        <v>2.3860713152215896</v>
      </c>
      <c r="H128">
        <f t="shared" si="30"/>
        <v>-3.9723026707001248</v>
      </c>
      <c r="I128">
        <f t="shared" si="19"/>
        <v>-91.39931422065888</v>
      </c>
      <c r="J128">
        <f t="shared" si="31"/>
        <v>-6.1855169593648984</v>
      </c>
      <c r="K128">
        <f t="shared" si="20"/>
        <v>0</v>
      </c>
      <c r="L128">
        <f t="shared" si="21"/>
        <v>2.7888754559620579</v>
      </c>
      <c r="M128">
        <f t="shared" si="22"/>
        <v>-8.9743924153269568</v>
      </c>
      <c r="N128">
        <f t="shared" si="23"/>
        <v>-0.10152304113521361</v>
      </c>
      <c r="O128">
        <f t="shared" si="24"/>
        <v>0.41854168302965244</v>
      </c>
      <c r="P128">
        <f t="shared" si="25"/>
        <v>0.4826920827548572</v>
      </c>
      <c r="Q128">
        <f t="shared" si="26"/>
        <v>2.8146488271801395</v>
      </c>
      <c r="R128">
        <f t="shared" si="36"/>
        <v>161.26749860886903</v>
      </c>
      <c r="S128">
        <f t="shared" si="32"/>
        <v>24.555682629442487</v>
      </c>
      <c r="T128">
        <f t="shared" si="33"/>
        <v>-70.849727406312496</v>
      </c>
      <c r="U128">
        <f t="shared" si="27"/>
        <v>-15.927652391758651</v>
      </c>
      <c r="V128">
        <f t="shared" si="34"/>
        <v>26.546087319597753</v>
      </c>
      <c r="W128">
        <f t="shared" si="37"/>
        <v>0.10700000000000008</v>
      </c>
    </row>
    <row r="129" spans="5:23">
      <c r="E129">
        <f t="shared" si="28"/>
        <v>0.10800000000000008</v>
      </c>
      <c r="F129">
        <f t="shared" si="35"/>
        <v>136.48421980144687</v>
      </c>
      <c r="G129">
        <f t="shared" si="29"/>
        <v>2.3820990125508894</v>
      </c>
      <c r="H129">
        <f t="shared" si="30"/>
        <v>-4.063701984920784</v>
      </c>
      <c r="I129">
        <f t="shared" si="19"/>
        <v>-92.39064152909846</v>
      </c>
      <c r="J129">
        <f t="shared" si="31"/>
        <v>-6.2526057765066865</v>
      </c>
      <c r="K129">
        <f t="shared" si="20"/>
        <v>0</v>
      </c>
      <c r="L129">
        <f t="shared" si="21"/>
        <v>2.7784181712930343</v>
      </c>
      <c r="M129">
        <f t="shared" si="22"/>
        <v>-9.0310239477997207</v>
      </c>
      <c r="N129">
        <f t="shared" si="23"/>
        <v>-0.1006911146497169</v>
      </c>
      <c r="O129">
        <f t="shared" si="24"/>
        <v>0.41942135966127292</v>
      </c>
      <c r="P129">
        <f t="shared" si="25"/>
        <v>0.48218798851062028</v>
      </c>
      <c r="Q129">
        <f t="shared" si="26"/>
        <v>2.8123670345894975</v>
      </c>
      <c r="R129">
        <f t="shared" si="36"/>
        <v>161.13676152370101</v>
      </c>
      <c r="S129">
        <f t="shared" si="32"/>
        <v>24.652541722254142</v>
      </c>
      <c r="T129">
        <f t="shared" si="33"/>
        <v>-71.034092634186251</v>
      </c>
      <c r="U129">
        <f t="shared" si="27"/>
        <v>-15.96909934392348</v>
      </c>
      <c r="V129">
        <f t="shared" si="34"/>
        <v>26.6151655732058</v>
      </c>
      <c r="W129">
        <f t="shared" si="37"/>
        <v>0.10800000000000008</v>
      </c>
    </row>
    <row r="130" spans="5:23">
      <c r="E130">
        <f t="shared" si="28"/>
        <v>0.10900000000000008</v>
      </c>
      <c r="F130">
        <f t="shared" si="35"/>
        <v>136.25138682851198</v>
      </c>
      <c r="G130">
        <f t="shared" si="29"/>
        <v>2.3780353105659686</v>
      </c>
      <c r="H130">
        <f t="shared" si="30"/>
        <v>-4.1560926264498823</v>
      </c>
      <c r="I130">
        <f t="shared" si="19"/>
        <v>-93.392555156303601</v>
      </c>
      <c r="J130">
        <f t="shared" si="31"/>
        <v>-6.320411030689824</v>
      </c>
      <c r="K130">
        <f t="shared" si="20"/>
        <v>0</v>
      </c>
      <c r="L130">
        <f t="shared" si="21"/>
        <v>2.7676749088374835</v>
      </c>
      <c r="M130">
        <f t="shared" si="22"/>
        <v>-9.088085939527307</v>
      </c>
      <c r="N130">
        <f t="shared" si="23"/>
        <v>-9.9836437277885395E-2</v>
      </c>
      <c r="O130">
        <f t="shared" si="24"/>
        <v>0.42031785002848443</v>
      </c>
      <c r="P130">
        <f t="shared" si="25"/>
        <v>0.48167037091814985</v>
      </c>
      <c r="Q130">
        <f t="shared" si="26"/>
        <v>2.8100320983573637</v>
      </c>
      <c r="R130">
        <f t="shared" si="36"/>
        <v>161.00297953216756</v>
      </c>
      <c r="S130">
        <f t="shared" si="32"/>
        <v>24.751592703655575</v>
      </c>
      <c r="T130">
        <f t="shared" si="33"/>
        <v>-71.214770557502533</v>
      </c>
      <c r="U130">
        <f t="shared" si="27"/>
        <v>-16.009717357045012</v>
      </c>
      <c r="V130">
        <f t="shared" si="34"/>
        <v>26.682862261741686</v>
      </c>
      <c r="W130">
        <f t="shared" si="37"/>
        <v>0.10900000000000008</v>
      </c>
    </row>
    <row r="131" spans="5:23">
      <c r="E131">
        <f t="shared" si="28"/>
        <v>0.11000000000000008</v>
      </c>
      <c r="F131">
        <f t="shared" si="35"/>
        <v>136.01326026175099</v>
      </c>
      <c r="G131">
        <f t="shared" si="29"/>
        <v>2.3738792179395189</v>
      </c>
      <c r="H131">
        <f t="shared" si="30"/>
        <v>-4.249485181606186</v>
      </c>
      <c r="I131">
        <f t="shared" si="19"/>
        <v>-94.405361018848694</v>
      </c>
      <c r="J131">
        <f t="shared" si="31"/>
        <v>-6.3889534250473172</v>
      </c>
      <c r="K131">
        <f t="shared" si="20"/>
        <v>0</v>
      </c>
      <c r="L131">
        <f t="shared" si="21"/>
        <v>2.7566401185160792</v>
      </c>
      <c r="M131">
        <f t="shared" si="22"/>
        <v>-9.1455935435633968</v>
      </c>
      <c r="N131">
        <f t="shared" si="23"/>
        <v>-9.8958567484642393E-2</v>
      </c>
      <c r="O131">
        <f t="shared" si="24"/>
        <v>0.42123112236815519</v>
      </c>
      <c r="P131">
        <f t="shared" si="25"/>
        <v>0.4811389740044863</v>
      </c>
      <c r="Q131">
        <f t="shared" si="26"/>
        <v>2.8076434001612958</v>
      </c>
      <c r="R131">
        <f t="shared" si="36"/>
        <v>160.86611720700236</v>
      </c>
      <c r="S131">
        <f t="shared" si="32"/>
        <v>24.852856945251375</v>
      </c>
      <c r="T131">
        <f t="shared" si="33"/>
        <v>-71.391834922352473</v>
      </c>
      <c r="U131">
        <f t="shared" si="27"/>
        <v>-16.04952300990411</v>
      </c>
      <c r="V131">
        <f t="shared" si="34"/>
        <v>26.749205016506853</v>
      </c>
      <c r="W131">
        <f t="shared" si="37"/>
        <v>0.11000000000000008</v>
      </c>
    </row>
    <row r="132" spans="5:23">
      <c r="E132">
        <f t="shared" si="28"/>
        <v>0.11100000000000008</v>
      </c>
      <c r="F132">
        <f t="shared" si="35"/>
        <v>135.76978269574155</v>
      </c>
      <c r="G132">
        <f t="shared" si="29"/>
        <v>2.3696297327579128</v>
      </c>
      <c r="H132">
        <f t="shared" si="30"/>
        <v>-4.3438905426250347</v>
      </c>
      <c r="I132">
        <f t="shared" si="19"/>
        <v>-95.429363073721831</v>
      </c>
      <c r="J132">
        <f t="shared" si="31"/>
        <v>-6.4582535300957051</v>
      </c>
      <c r="K132">
        <f t="shared" si="20"/>
        <v>0</v>
      </c>
      <c r="L132">
        <f t="shared" si="21"/>
        <v>2.7453081315884647</v>
      </c>
      <c r="M132">
        <f t="shared" si="22"/>
        <v>-9.2035616616841693</v>
      </c>
      <c r="N132">
        <f t="shared" si="23"/>
        <v>-9.8057054294864707E-2</v>
      </c>
      <c r="O132">
        <f t="shared" si="24"/>
        <v>0.42216113639440728</v>
      </c>
      <c r="P132">
        <f t="shared" si="25"/>
        <v>0.48059353583005965</v>
      </c>
      <c r="Q132">
        <f t="shared" si="26"/>
        <v>2.8052003132657535</v>
      </c>
      <c r="R132">
        <f t="shared" si="36"/>
        <v>160.72613863890408</v>
      </c>
      <c r="S132">
        <f t="shared" si="32"/>
        <v>24.956355943162521</v>
      </c>
      <c r="T132">
        <f t="shared" si="33"/>
        <v>-71.56535799990543</v>
      </c>
      <c r="U132">
        <f t="shared" si="27"/>
        <v>-16.088532549706027</v>
      </c>
      <c r="V132">
        <f t="shared" si="34"/>
        <v>26.814220916176716</v>
      </c>
      <c r="W132">
        <f t="shared" si="37"/>
        <v>0.11100000000000008</v>
      </c>
    </row>
    <row r="133" spans="5:23">
      <c r="E133">
        <f t="shared" si="28"/>
        <v>0.11200000000000009</v>
      </c>
      <c r="F133">
        <f t="shared" si="35"/>
        <v>135.52089610098236</v>
      </c>
      <c r="G133">
        <f t="shared" si="29"/>
        <v>2.3652858422152878</v>
      </c>
      <c r="H133">
        <f t="shared" si="30"/>
        <v>-4.4393199056987562</v>
      </c>
      <c r="I133">
        <f t="shared" si="19"/>
        <v>-96.464863384584916</v>
      </c>
      <c r="J133">
        <f t="shared" si="31"/>
        <v>-6.5283317882192602</v>
      </c>
      <c r="K133">
        <f t="shared" si="20"/>
        <v>0</v>
      </c>
      <c r="L133">
        <f t="shared" si="21"/>
        <v>2.7336731587233043</v>
      </c>
      <c r="M133">
        <f t="shared" si="22"/>
        <v>-9.2620049469425645</v>
      </c>
      <c r="N133">
        <f t="shared" si="23"/>
        <v>-9.7131437139845997E-2</v>
      </c>
      <c r="O133">
        <f t="shared" si="24"/>
        <v>0.4231078429801719</v>
      </c>
      <c r="P133">
        <f t="shared" si="25"/>
        <v>0.4800337883403048</v>
      </c>
      <c r="Q133">
        <f t="shared" si="26"/>
        <v>2.8027022022442551</v>
      </c>
      <c r="R133">
        <f t="shared" si="36"/>
        <v>160.58300742061712</v>
      </c>
      <c r="S133">
        <f t="shared" si="32"/>
        <v>25.062111319634766</v>
      </c>
      <c r="T133">
        <f t="shared" si="33"/>
        <v>-71.735410615907327</v>
      </c>
      <c r="U133">
        <f t="shared" si="27"/>
        <v>-16.126761898711909</v>
      </c>
      <c r="V133">
        <f t="shared" si="34"/>
        <v>26.877936497853181</v>
      </c>
      <c r="W133">
        <f t="shared" si="37"/>
        <v>0.11200000000000009</v>
      </c>
    </row>
    <row r="134" spans="5:23">
      <c r="E134">
        <f t="shared" si="28"/>
        <v>0.11300000000000009</v>
      </c>
      <c r="F134">
        <f t="shared" si="35"/>
        <v>135.26654180647739</v>
      </c>
      <c r="G134">
        <f t="shared" si="29"/>
        <v>2.3608465223095889</v>
      </c>
      <c r="H134">
        <f t="shared" si="30"/>
        <v>-4.5357847690833415</v>
      </c>
      <c r="I134">
        <f t="shared" si="19"/>
        <v>-97.512162183031819</v>
      </c>
      <c r="J134">
        <f t="shared" si="31"/>
        <v>-6.5992085178156792</v>
      </c>
      <c r="K134">
        <f t="shared" si="20"/>
        <v>0</v>
      </c>
      <c r="L134">
        <f t="shared" si="21"/>
        <v>2.7217292881077455</v>
      </c>
      <c r="M134">
        <f t="shared" si="22"/>
        <v>-9.3209378059234247</v>
      </c>
      <c r="N134">
        <f t="shared" si="23"/>
        <v>-9.6181245706895693E-2</v>
      </c>
      <c r="O134">
        <f t="shared" si="24"/>
        <v>0.42407118382467213</v>
      </c>
      <c r="P134">
        <f t="shared" si="25"/>
        <v>0.47945945721524763</v>
      </c>
      <c r="Q134">
        <f t="shared" si="26"/>
        <v>2.8001484226976241</v>
      </c>
      <c r="R134">
        <f t="shared" si="36"/>
        <v>160.4366866307883</v>
      </c>
      <c r="S134">
        <f t="shared" si="32"/>
        <v>25.17014482431091</v>
      </c>
      <c r="T134">
        <f t="shared" si="33"/>
        <v>-71.90206217958918</v>
      </c>
      <c r="U134">
        <f t="shared" si="27"/>
        <v>-16.164226660737672</v>
      </c>
      <c r="V134">
        <f t="shared" si="34"/>
        <v>26.94037776789612</v>
      </c>
      <c r="W134">
        <f t="shared" si="37"/>
        <v>0.11300000000000009</v>
      </c>
    </row>
    <row r="135" spans="5:23">
      <c r="E135">
        <f t="shared" si="28"/>
        <v>0.11400000000000009</v>
      </c>
      <c r="F135">
        <f t="shared" si="35"/>
        <v>135.0066604824292</v>
      </c>
      <c r="G135">
        <f t="shared" si="29"/>
        <v>2.3563107375405057</v>
      </c>
      <c r="H135">
        <f t="shared" si="30"/>
        <v>-4.633296931266373</v>
      </c>
      <c r="I135">
        <f t="shared" si="19"/>
        <v>-98.571557924685621</v>
      </c>
      <c r="J135">
        <f t="shared" si="31"/>
        <v>-6.6709039170925095</v>
      </c>
      <c r="K135">
        <f t="shared" si="20"/>
        <v>0</v>
      </c>
      <c r="L135">
        <f t="shared" si="21"/>
        <v>2.7094704836002763</v>
      </c>
      <c r="M135">
        <f t="shared" si="22"/>
        <v>-9.3803744006927854</v>
      </c>
      <c r="N135">
        <f t="shared" si="23"/>
        <v>-9.5205999792389848E-2</v>
      </c>
      <c r="O135">
        <f t="shared" si="24"/>
        <v>0.42505109110642858</v>
      </c>
      <c r="P135">
        <f t="shared" si="25"/>
        <v>0.47887026171703179</v>
      </c>
      <c r="Q135">
        <f t="shared" si="26"/>
        <v>2.7975383209680187</v>
      </c>
      <c r="R135">
        <f t="shared" si="36"/>
        <v>160.2871388175821</v>
      </c>
      <c r="S135">
        <f t="shared" si="32"/>
        <v>25.280478335152907</v>
      </c>
      <c r="T135">
        <f t="shared" si="33"/>
        <v>-72.065380711997406</v>
      </c>
      <c r="U135">
        <f t="shared" si="27"/>
        <v>-16.200942127522918</v>
      </c>
      <c r="V135">
        <f t="shared" si="34"/>
        <v>27.001570212538198</v>
      </c>
      <c r="W135">
        <f t="shared" si="37"/>
        <v>0.11400000000000009</v>
      </c>
    </row>
    <row r="136" spans="5:23">
      <c r="E136">
        <f t="shared" si="28"/>
        <v>0.11500000000000009</v>
      </c>
      <c r="F136">
        <f t="shared" si="35"/>
        <v>134.74119212303671</v>
      </c>
      <c r="G136">
        <f t="shared" si="29"/>
        <v>2.3516774406092393</v>
      </c>
      <c r="H136">
        <f t="shared" si="30"/>
        <v>-4.7318684891910587</v>
      </c>
      <c r="I136">
        <f t="shared" si="19"/>
        <v>-99.643347339971896</v>
      </c>
      <c r="J136">
        <f t="shared" si="31"/>
        <v>-6.7434380675032628</v>
      </c>
      <c r="K136">
        <f t="shared" si="20"/>
        <v>0</v>
      </c>
      <c r="L136">
        <f t="shared" si="21"/>
        <v>2.6968905829312462</v>
      </c>
      <c r="M136">
        <f t="shared" si="22"/>
        <v>-9.440328650434509</v>
      </c>
      <c r="N136">
        <f t="shared" si="23"/>
        <v>-9.4205209158614286E-2</v>
      </c>
      <c r="O136">
        <f t="shared" si="24"/>
        <v>0.42604748712137797</v>
      </c>
      <c r="P136">
        <f t="shared" si="25"/>
        <v>0.47826591453535894</v>
      </c>
      <c r="Q136">
        <f t="shared" si="26"/>
        <v>2.7948712338484216</v>
      </c>
      <c r="R136">
        <f t="shared" si="36"/>
        <v>160.13432598203551</v>
      </c>
      <c r="S136">
        <f t="shared" si="32"/>
        <v>25.393133858998794</v>
      </c>
      <c r="T136">
        <f t="shared" si="33"/>
        <v>-72.225432873757455</v>
      </c>
      <c r="U136">
        <f t="shared" si="27"/>
        <v>-16.236923284972459</v>
      </c>
      <c r="V136">
        <f t="shared" si="34"/>
        <v>27.061538808287434</v>
      </c>
      <c r="W136">
        <f t="shared" si="37"/>
        <v>0.11500000000000009</v>
      </c>
    </row>
    <row r="137" spans="5:23">
      <c r="E137">
        <f t="shared" si="28"/>
        <v>0.11600000000000009</v>
      </c>
      <c r="F137">
        <f t="shared" si="35"/>
        <v>134.47007602939513</v>
      </c>
      <c r="G137">
        <f t="shared" si="29"/>
        <v>2.3469455721200481</v>
      </c>
      <c r="H137">
        <f t="shared" si="30"/>
        <v>-4.831511836531031</v>
      </c>
      <c r="I137">
        <f t="shared" si="19"/>
        <v>-100.72782547939232</v>
      </c>
      <c r="J137">
        <f t="shared" si="31"/>
        <v>-6.8168309368113498</v>
      </c>
      <c r="K137">
        <f t="shared" si="20"/>
        <v>0</v>
      </c>
      <c r="L137">
        <f t="shared" si="21"/>
        <v>2.6839832959556618</v>
      </c>
      <c r="M137">
        <f t="shared" si="22"/>
        <v>-9.5008142327670111</v>
      </c>
      <c r="N137">
        <f t="shared" si="23"/>
        <v>-9.3178373394766048E-2</v>
      </c>
      <c r="O137">
        <f t="shared" si="24"/>
        <v>0.42706028390568102</v>
      </c>
      <c r="P137">
        <f t="shared" si="25"/>
        <v>0.47764612163081965</v>
      </c>
      <c r="Q137">
        <f t="shared" si="26"/>
        <v>2.7921464882872544</v>
      </c>
      <c r="R137">
        <f t="shared" si="36"/>
        <v>159.97820956113361</v>
      </c>
      <c r="S137">
        <f t="shared" si="32"/>
        <v>25.50813353173848</v>
      </c>
      <c r="T137">
        <f t="shared" si="33"/>
        <v>-72.382283992282311</v>
      </c>
      <c r="U137">
        <f t="shared" si="27"/>
        <v>-16.272184819273011</v>
      </c>
      <c r="V137">
        <f t="shared" si="34"/>
        <v>27.120308032121685</v>
      </c>
      <c r="W137">
        <f t="shared" si="37"/>
        <v>0.11600000000000009</v>
      </c>
    </row>
    <row r="138" spans="5:23">
      <c r="E138">
        <f t="shared" si="28"/>
        <v>0.11700000000000009</v>
      </c>
      <c r="F138">
        <f t="shared" si="35"/>
        <v>134.19325079249438</v>
      </c>
      <c r="G138">
        <f t="shared" si="29"/>
        <v>2.3421140602835169</v>
      </c>
      <c r="H138">
        <f t="shared" si="30"/>
        <v>-4.9322396620104234</v>
      </c>
      <c r="I138">
        <f t="shared" si="19"/>
        <v>-101.82528575311446</v>
      </c>
      <c r="J138">
        <f t="shared" si="31"/>
        <v>-6.8911023817693371</v>
      </c>
      <c r="K138">
        <f t="shared" si="20"/>
        <v>0</v>
      </c>
      <c r="L138">
        <f t="shared" si="21"/>
        <v>2.6707422029631784</v>
      </c>
      <c r="M138">
        <f t="shared" si="22"/>
        <v>-9.5618445847325155</v>
      </c>
      <c r="N138">
        <f t="shared" si="23"/>
        <v>-9.2124981782505375E-2</v>
      </c>
      <c r="O138">
        <f t="shared" si="24"/>
        <v>0.42808938284279363</v>
      </c>
      <c r="P138">
        <f t="shared" si="25"/>
        <v>0.47701058207609431</v>
      </c>
      <c r="Q138">
        <f t="shared" si="26"/>
        <v>2.7893634010877579</v>
      </c>
      <c r="R138">
        <f t="shared" si="36"/>
        <v>159.81875041058561</v>
      </c>
      <c r="S138">
        <f t="shared" si="32"/>
        <v>25.625499618091226</v>
      </c>
      <c r="T138">
        <f t="shared" si="33"/>
        <v>-72.535998088436656</v>
      </c>
      <c r="U138">
        <f t="shared" si="27"/>
        <v>-16.306741122887551</v>
      </c>
      <c r="V138">
        <f t="shared" si="34"/>
        <v>27.177901871479254</v>
      </c>
      <c r="W138">
        <f t="shared" si="37"/>
        <v>0.11700000000000009</v>
      </c>
    </row>
    <row r="139" spans="5:23">
      <c r="E139">
        <f t="shared" si="28"/>
        <v>0.11800000000000009</v>
      </c>
      <c r="F139">
        <f t="shared" si="35"/>
        <v>133.91065427631415</v>
      </c>
      <c r="G139">
        <f t="shared" si="29"/>
        <v>2.3371818206215065</v>
      </c>
      <c r="H139">
        <f t="shared" si="30"/>
        <v>-5.0340649477635377</v>
      </c>
      <c r="I139">
        <f t="shared" si="19"/>
        <v>-102.93601996468655</v>
      </c>
      <c r="J139">
        <f t="shared" si="31"/>
        <v>-6.9662721504006324</v>
      </c>
      <c r="K139">
        <f t="shared" si="20"/>
        <v>0</v>
      </c>
      <c r="L139">
        <f t="shared" si="21"/>
        <v>2.6571607530505692</v>
      </c>
      <c r="M139">
        <f t="shared" si="22"/>
        <v>-9.6234329034512012</v>
      </c>
      <c r="N139">
        <f t="shared" si="23"/>
        <v>-9.1044513166477811E-2</v>
      </c>
      <c r="O139">
        <f t="shared" si="24"/>
        <v>0.42913467425436191</v>
      </c>
      <c r="P139">
        <f t="shared" si="25"/>
        <v>0.47635898789500747</v>
      </c>
      <c r="Q139">
        <f t="shared" si="26"/>
        <v>2.7865212786017768</v>
      </c>
      <c r="R139">
        <f t="shared" si="36"/>
        <v>159.65590878727963</v>
      </c>
      <c r="S139">
        <f t="shared" si="32"/>
        <v>25.745254510965481</v>
      </c>
      <c r="T139">
        <f t="shared" si="33"/>
        <v>-72.68663790266794</v>
      </c>
      <c r="U139">
        <f t="shared" si="27"/>
        <v>-16.340606300429801</v>
      </c>
      <c r="V139">
        <f t="shared" si="34"/>
        <v>27.234343834049671</v>
      </c>
      <c r="W139">
        <f t="shared" si="37"/>
        <v>0.11800000000000009</v>
      </c>
    </row>
    <row r="140" spans="5:23">
      <c r="E140">
        <f t="shared" si="28"/>
        <v>0.11900000000000009</v>
      </c>
      <c r="F140">
        <f t="shared" si="35"/>
        <v>133.62222360101256</v>
      </c>
      <c r="G140">
        <f t="shared" si="29"/>
        <v>2.3321477556737431</v>
      </c>
      <c r="H140">
        <f t="shared" si="30"/>
        <v>-5.1370009677282242</v>
      </c>
      <c r="I140">
        <f t="shared" si="19"/>
        <v>-104.06031833867047</v>
      </c>
      <c r="J140">
        <f t="shared" si="31"/>
        <v>-7.0423598838695565</v>
      </c>
      <c r="K140">
        <f t="shared" si="20"/>
        <v>0</v>
      </c>
      <c r="L140">
        <f t="shared" si="21"/>
        <v>2.6432322625623264</v>
      </c>
      <c r="M140">
        <f t="shared" si="22"/>
        <v>-9.6855921464318833</v>
      </c>
      <c r="N140">
        <f t="shared" si="23"/>
        <v>-8.9936435830256636E-2</v>
      </c>
      <c r="O140">
        <f t="shared" si="24"/>
        <v>0.43019603697449754</v>
      </c>
      <c r="P140">
        <f t="shared" si="25"/>
        <v>0.47569102389942436</v>
      </c>
      <c r="Q140">
        <f t="shared" si="26"/>
        <v>2.7836194164175536</v>
      </c>
      <c r="R140">
        <f t="shared" si="36"/>
        <v>159.48964433139503</v>
      </c>
      <c r="S140">
        <f t="shared" si="32"/>
        <v>25.867420730382463</v>
      </c>
      <c r="T140">
        <f t="shared" si="33"/>
        <v>-72.834264920614586</v>
      </c>
      <c r="U140">
        <f t="shared" si="27"/>
        <v>-16.373794174421207</v>
      </c>
      <c r="V140">
        <f t="shared" si="34"/>
        <v>27.289656957368678</v>
      </c>
      <c r="W140">
        <f t="shared" si="37"/>
        <v>0.11900000000000009</v>
      </c>
    </row>
    <row r="141" spans="5:23">
      <c r="E141">
        <f t="shared" si="28"/>
        <v>0.12000000000000009</v>
      </c>
      <c r="F141">
        <f t="shared" si="35"/>
        <v>133.32789512620712</v>
      </c>
      <c r="G141">
        <f t="shared" si="29"/>
        <v>2.327010754706015</v>
      </c>
      <c r="H141">
        <f t="shared" si="30"/>
        <v>-5.2410612860668948</v>
      </c>
      <c r="I141">
        <f t="shared" si="19"/>
        <v>-105.19846954197958</v>
      </c>
      <c r="J141">
        <f t="shared" si="31"/>
        <v>-7.1193851179254022</v>
      </c>
      <c r="K141">
        <f t="shared" si="20"/>
        <v>0</v>
      </c>
      <c r="L141">
        <f t="shared" si="21"/>
        <v>2.6289499136054282</v>
      </c>
      <c r="M141">
        <f t="shared" si="22"/>
        <v>-9.7483350315308304</v>
      </c>
      <c r="N141">
        <f t="shared" si="23"/>
        <v>-8.8800207378185739E-2</v>
      </c>
      <c r="O141">
        <f t="shared" si="24"/>
        <v>0.4312733379069798</v>
      </c>
      <c r="P141">
        <f t="shared" si="25"/>
        <v>0.47500636752398251</v>
      </c>
      <c r="Q141">
        <f t="shared" si="26"/>
        <v>2.7806570990411301</v>
      </c>
      <c r="R141">
        <f t="shared" si="36"/>
        <v>159.31991604814772</v>
      </c>
      <c r="S141">
        <f t="shared" si="32"/>
        <v>25.992020921940593</v>
      </c>
      <c r="T141">
        <f t="shared" si="33"/>
        <v>-72.978939398202286</v>
      </c>
      <c r="U141">
        <f t="shared" si="27"/>
        <v>-16.406318290932781</v>
      </c>
      <c r="V141">
        <f t="shared" si="34"/>
        <v>27.343863818221305</v>
      </c>
      <c r="W141">
        <f t="shared" si="37"/>
        <v>0.12000000000000009</v>
      </c>
    </row>
    <row r="142" spans="5:23">
      <c r="E142">
        <f t="shared" si="28"/>
        <v>0.12100000000000009</v>
      </c>
      <c r="F142">
        <f t="shared" si="35"/>
        <v>133.0276044343461</v>
      </c>
      <c r="G142">
        <f t="shared" si="29"/>
        <v>2.3217696934199483</v>
      </c>
      <c r="H142">
        <f t="shared" si="30"/>
        <v>-5.346259755608874</v>
      </c>
      <c r="I142">
        <f t="shared" si="19"/>
        <v>-106.35076069869505</v>
      </c>
      <c r="J142">
        <f t="shared" si="31"/>
        <v>-7.1973672839051419</v>
      </c>
      <c r="K142">
        <f t="shared" si="20"/>
        <v>0</v>
      </c>
      <c r="L142">
        <f t="shared" si="21"/>
        <v>2.6143067526447181</v>
      </c>
      <c r="M142">
        <f t="shared" si="22"/>
        <v>-9.81167403654986</v>
      </c>
      <c r="N142">
        <f t="shared" si="23"/>
        <v>-8.7635274623635087E-2</v>
      </c>
      <c r="O142">
        <f t="shared" si="24"/>
        <v>0.43236643156492627</v>
      </c>
      <c r="P142">
        <f t="shared" si="25"/>
        <v>0.47430468865865422</v>
      </c>
      <c r="Q142">
        <f t="shared" si="26"/>
        <v>2.7776335995709314</v>
      </c>
      <c r="R142">
        <f t="shared" si="36"/>
        <v>159.14668228914528</v>
      </c>
      <c r="S142">
        <f t="shared" si="32"/>
        <v>26.119077854799173</v>
      </c>
      <c r="T142">
        <f t="shared" si="33"/>
        <v>-73.120720386238233</v>
      </c>
      <c r="U142">
        <f t="shared" si="27"/>
        <v>-16.438191925114126</v>
      </c>
      <c r="V142">
        <f t="shared" si="34"/>
        <v>27.396986541856879</v>
      </c>
      <c r="W142">
        <f t="shared" si="37"/>
        <v>0.12100000000000009</v>
      </c>
    </row>
    <row r="143" spans="5:23">
      <c r="E143">
        <f t="shared" si="28"/>
        <v>0.12200000000000009</v>
      </c>
      <c r="F143">
        <f t="shared" si="35"/>
        <v>132.72128631416908</v>
      </c>
      <c r="G143">
        <f t="shared" si="29"/>
        <v>2.3164234336643394</v>
      </c>
      <c r="H143">
        <f t="shared" si="30"/>
        <v>-5.4526105163075691</v>
      </c>
      <c r="I143">
        <f t="shared" si="19"/>
        <v>-107.51747739811861</v>
      </c>
      <c r="J143">
        <f t="shared" si="31"/>
        <v>-7.2763257092783977</v>
      </c>
      <c r="K143">
        <f t="shared" si="20"/>
        <v>0</v>
      </c>
      <c r="L143">
        <f t="shared" si="21"/>
        <v>2.5992956891857593</v>
      </c>
      <c r="M143">
        <f t="shared" si="22"/>
        <v>-9.8756213984641565</v>
      </c>
      <c r="N143">
        <f t="shared" si="23"/>
        <v>-8.6441073484215827E-2</v>
      </c>
      <c r="O143">
        <f t="shared" si="24"/>
        <v>0.43347515959246541</v>
      </c>
      <c r="P143">
        <f t="shared" si="25"/>
        <v>0.47358564947914372</v>
      </c>
      <c r="Q143">
        <f t="shared" si="26"/>
        <v>2.7745481793650706</v>
      </c>
      <c r="R143">
        <f t="shared" si="36"/>
        <v>158.96990073332506</v>
      </c>
      <c r="S143">
        <f t="shared" si="32"/>
        <v>26.248614419155984</v>
      </c>
      <c r="T143">
        <f t="shared" si="33"/>
        <v>-73.259665754513478</v>
      </c>
      <c r="U143">
        <f t="shared" si="27"/>
        <v>-16.469428086611845</v>
      </c>
      <c r="V143">
        <f t="shared" si="34"/>
        <v>27.449046811019741</v>
      </c>
      <c r="W143">
        <f t="shared" si="37"/>
        <v>0.12200000000000009</v>
      </c>
    </row>
    <row r="144" spans="5:23">
      <c r="E144">
        <f t="shared" si="28"/>
        <v>0.1230000000000001</v>
      </c>
      <c r="F144">
        <f t="shared" si="35"/>
        <v>132.408874744256</v>
      </c>
      <c r="G144">
        <f t="shared" si="29"/>
        <v>2.3109708231480317</v>
      </c>
      <c r="H144">
        <f t="shared" si="30"/>
        <v>-5.560127993705688</v>
      </c>
      <c r="I144">
        <f t="shared" si="19"/>
        <v>-108.69890369581398</v>
      </c>
      <c r="J144">
        <f t="shared" si="31"/>
        <v>-7.3562796177179273</v>
      </c>
      <c r="K144">
        <f t="shared" si="20"/>
        <v>0</v>
      </c>
      <c r="L144">
        <f t="shared" si="21"/>
        <v>2.5839094945524828</v>
      </c>
      <c r="M144">
        <f t="shared" si="22"/>
        <v>-9.94018911227041</v>
      </c>
      <c r="N144">
        <f t="shared" si="23"/>
        <v>-8.5217028884536292E-2</v>
      </c>
      <c r="O144">
        <f t="shared" si="24"/>
        <v>0.43459935026793906</v>
      </c>
      <c r="P144">
        <f t="shared" si="25"/>
        <v>0.47284890427512638</v>
      </c>
      <c r="Q144">
        <f t="shared" si="26"/>
        <v>2.7714000877009197</v>
      </c>
      <c r="R144">
        <f t="shared" si="36"/>
        <v>158.78952836744892</v>
      </c>
      <c r="S144">
        <f t="shared" si="32"/>
        <v>26.380653623192927</v>
      </c>
      <c r="T144">
        <f t="shared" si="33"/>
        <v>-73.395832215423212</v>
      </c>
      <c r="U144">
        <f t="shared" si="27"/>
        <v>-16.500039524879607</v>
      </c>
      <c r="V144">
        <f t="shared" si="34"/>
        <v>27.500065874799347</v>
      </c>
      <c r="W144">
        <f t="shared" si="37"/>
        <v>0.1230000000000001</v>
      </c>
    </row>
    <row r="145" spans="5:23">
      <c r="E145">
        <f t="shared" si="28"/>
        <v>0.1240000000000001</v>
      </c>
      <c r="F145">
        <f t="shared" si="35"/>
        <v>132.09030287666411</v>
      </c>
      <c r="G145">
        <f t="shared" si="29"/>
        <v>2.3054106951543258</v>
      </c>
      <c r="H145">
        <f t="shared" si="30"/>
        <v>-5.6688268974015017</v>
      </c>
      <c r="I145">
        <f t="shared" si="19"/>
        <v>-109.89532210736697</v>
      </c>
      <c r="J145">
        <f t="shared" si="31"/>
        <v>-7.4372481286773313</v>
      </c>
      <c r="K145">
        <f t="shared" si="20"/>
        <v>0</v>
      </c>
      <c r="L145">
        <f t="shared" si="21"/>
        <v>2.5681408007674085</v>
      </c>
      <c r="M145">
        <f t="shared" si="22"/>
        <v>-10.00538892944474</v>
      </c>
      <c r="N145">
        <f t="shared" si="23"/>
        <v>-8.3962554667118341E-2</v>
      </c>
      <c r="O145">
        <f t="shared" si="24"/>
        <v>0.43573881798815917</v>
      </c>
      <c r="P145">
        <f t="shared" si="25"/>
        <v>0.47209409927634366</v>
      </c>
      <c r="Q145">
        <f t="shared" si="26"/>
        <v>2.768188561426427</v>
      </c>
      <c r="R145">
        <f t="shared" si="36"/>
        <v>158.60552146612511</v>
      </c>
      <c r="S145">
        <f t="shared" si="32"/>
        <v>26.515218589461</v>
      </c>
      <c r="T145">
        <f t="shared" si="33"/>
        <v>-73.529275347114762</v>
      </c>
      <c r="U145">
        <f t="shared" si="27"/>
        <v>-16.530038734382018</v>
      </c>
      <c r="V145">
        <f t="shared" si="34"/>
        <v>27.550064557303362</v>
      </c>
      <c r="W145">
        <f t="shared" si="37"/>
        <v>0.1240000000000001</v>
      </c>
    </row>
    <row r="146" spans="5:23">
      <c r="E146">
        <f t="shared" si="28"/>
        <v>0.12500000000000008</v>
      </c>
      <c r="F146">
        <f t="shared" si="35"/>
        <v>131.76550302065274</v>
      </c>
      <c r="G146">
        <f t="shared" si="29"/>
        <v>2.2997418682569242</v>
      </c>
      <c r="H146">
        <f t="shared" si="30"/>
        <v>-5.778722219508869</v>
      </c>
      <c r="I146">
        <f t="shared" si="19"/>
        <v>-111.10701359458697</v>
      </c>
      <c r="J146">
        <f t="shared" si="31"/>
        <v>-7.5192502564572283</v>
      </c>
      <c r="K146">
        <f t="shared" si="20"/>
        <v>0</v>
      </c>
      <c r="L146">
        <f t="shared" si="21"/>
        <v>2.5519820995427156</v>
      </c>
      <c r="M146">
        <f t="shared" si="22"/>
        <v>-10.071232355999944</v>
      </c>
      <c r="N146">
        <f t="shared" si="23"/>
        <v>-8.2677053512132101E-2</v>
      </c>
      <c r="O146">
        <f t="shared" si="24"/>
        <v>0.43689336273323565</v>
      </c>
      <c r="P146">
        <f t="shared" si="25"/>
        <v>0.47132087247657417</v>
      </c>
      <c r="Q146">
        <f t="shared" si="26"/>
        <v>2.7649128246026686</v>
      </c>
      <c r="R146">
        <f t="shared" si="36"/>
        <v>158.41783557132814</v>
      </c>
      <c r="S146">
        <f t="shared" si="32"/>
        <v>26.652332550675396</v>
      </c>
      <c r="T146">
        <f t="shared" si="33"/>
        <v>-73.660049616172444</v>
      </c>
      <c r="U146">
        <f t="shared" si="27"/>
        <v>-16.559437959694375</v>
      </c>
      <c r="V146">
        <f t="shared" si="34"/>
        <v>27.599063266157295</v>
      </c>
      <c r="W146">
        <f t="shared" si="37"/>
        <v>0.12500000000000008</v>
      </c>
    </row>
    <row r="147" spans="5:23">
      <c r="E147">
        <f t="shared" si="28"/>
        <v>0.12600000000000008</v>
      </c>
      <c r="F147">
        <f t="shared" si="35"/>
        <v>131.43440662649641</v>
      </c>
      <c r="G147">
        <f t="shared" si="29"/>
        <v>2.2939631460374152</v>
      </c>
      <c r="H147">
        <f t="shared" si="30"/>
        <v>-5.8898292331034563</v>
      </c>
      <c r="I147">
        <f t="shared" si="19"/>
        <v>-112.33425754385284</v>
      </c>
      <c r="J147">
        <f t="shared" si="31"/>
        <v>-7.6023049087397965</v>
      </c>
      <c r="K147">
        <f t="shared" si="20"/>
        <v>0</v>
      </c>
      <c r="L147">
        <f t="shared" si="21"/>
        <v>2.5354257413909398</v>
      </c>
      <c r="M147">
        <f t="shared" si="22"/>
        <v>-10.137730650130736</v>
      </c>
      <c r="N147">
        <f t="shared" si="23"/>
        <v>-8.1359916866647855E-2</v>
      </c>
      <c r="O147">
        <f t="shared" si="24"/>
        <v>0.43806276951149126</v>
      </c>
      <c r="P147">
        <f t="shared" si="25"/>
        <v>0.47052885345550732</v>
      </c>
      <c r="Q147">
        <f t="shared" si="26"/>
        <v>2.7615720881370676</v>
      </c>
      <c r="R147">
        <f t="shared" si="36"/>
        <v>158.22642547138378</v>
      </c>
      <c r="S147">
        <f t="shared" si="32"/>
        <v>26.792018844887366</v>
      </c>
      <c r="T147">
        <f t="shared" si="33"/>
        <v>-73.788208399849012</v>
      </c>
      <c r="U147">
        <f t="shared" si="27"/>
        <v>-16.588249200500488</v>
      </c>
      <c r="V147">
        <f t="shared" si="34"/>
        <v>27.64708200083415</v>
      </c>
      <c r="W147">
        <f t="shared" si="37"/>
        <v>0.12600000000000008</v>
      </c>
    </row>
    <row r="148" spans="5:23">
      <c r="E148">
        <f t="shared" si="28"/>
        <v>0.12700000000000009</v>
      </c>
      <c r="F148">
        <f t="shared" si="35"/>
        <v>131.09694426938682</v>
      </c>
      <c r="G148">
        <f t="shared" si="29"/>
        <v>2.2880733168043119</v>
      </c>
      <c r="H148">
        <f t="shared" si="30"/>
        <v>-6.0021634906473089</v>
      </c>
      <c r="I148">
        <f t="shared" si="19"/>
        <v>-113.5773317362915</v>
      </c>
      <c r="J148">
        <f t="shared" si="31"/>
        <v>-7.6864308845705889</v>
      </c>
      <c r="K148">
        <f t="shared" si="20"/>
        <v>0</v>
      </c>
      <c r="L148">
        <f t="shared" si="21"/>
        <v>2.5184639348646276</v>
      </c>
      <c r="M148">
        <f t="shared" si="22"/>
        <v>-10.204894819435216</v>
      </c>
      <c r="N148">
        <f t="shared" si="23"/>
        <v>-8.0010524884146964E-2</v>
      </c>
      <c r="O148">
        <f t="shared" si="24"/>
        <v>0.43924680778397429</v>
      </c>
      <c r="P148">
        <f t="shared" si="25"/>
        <v>0.46971766319855379</v>
      </c>
      <c r="Q148">
        <f t="shared" si="26"/>
        <v>2.7581655494066935</v>
      </c>
      <c r="R148">
        <f t="shared" si="36"/>
        <v>158.03124517938548</v>
      </c>
      <c r="S148">
        <f t="shared" si="32"/>
        <v>26.934300909998655</v>
      </c>
      <c r="T148">
        <f t="shared" si="33"/>
        <v>-73.913804007852036</v>
      </c>
      <c r="U148">
        <f t="shared" si="27"/>
        <v>-16.61648421649048</v>
      </c>
      <c r="V148">
        <f t="shared" si="34"/>
        <v>27.694140360817467</v>
      </c>
      <c r="W148">
        <f t="shared" si="37"/>
        <v>0.12700000000000009</v>
      </c>
    </row>
    <row r="149" spans="5:23">
      <c r="E149">
        <f t="shared" si="28"/>
        <v>0.12800000000000009</v>
      </c>
      <c r="F149">
        <f t="shared" si="35"/>
        <v>130.75304563342522</v>
      </c>
      <c r="G149">
        <f t="shared" si="29"/>
        <v>2.2820711533136646</v>
      </c>
      <c r="H149">
        <f t="shared" si="30"/>
        <v>-6.1157408223836001</v>
      </c>
      <c r="I149">
        <f t="shared" ref="I149:I212" si="38">J149/$B$32</f>
        <v>-114.83651230946356</v>
      </c>
      <c r="J149">
        <f t="shared" si="31"/>
        <v>-7.7716468717655793</v>
      </c>
      <c r="K149">
        <f t="shared" ref="K149:K212" si="39">IF(G149&lt;$B$27,-(MAX(($K$13*(G149-$B$27)),-$K$14)),0)</f>
        <v>0</v>
      </c>
      <c r="L149">
        <f t="shared" ref="L149:L212" si="40">-$B$60*$B$30*$B$31*COS(G149)</f>
        <v>2.5010887459348266</v>
      </c>
      <c r="M149">
        <f t="shared" ref="M149:M212" si="41">$B$35*T149*SIN(Q149-G149)</f>
        <v>-10.272735617700405</v>
      </c>
      <c r="N149">
        <f t="shared" ref="N149:N212" si="42">$B$39+$B$35*COS(G149)</f>
        <v>-7.8628246375077773E-2</v>
      </c>
      <c r="O149">
        <f t="shared" ref="O149:O212" si="43">$B$41+$B$35*SIN(G149)</f>
        <v>0.44044523086808018</v>
      </c>
      <c r="P149">
        <f t="shared" ref="P149:P212" si="44">SQRT((N149-$B$45)^2+(O149-$B$47)^2)</f>
        <v>0.46888691391463472</v>
      </c>
      <c r="Q149">
        <f t="shared" ref="Q149:Q212" si="45">ATAN2((N149-$B$45),(O149-$B$47))</f>
        <v>2.7546923918710182</v>
      </c>
      <c r="R149">
        <f t="shared" si="36"/>
        <v>157.83224791100722</v>
      </c>
      <c r="S149">
        <f t="shared" si="32"/>
        <v>27.079202277581999</v>
      </c>
      <c r="T149">
        <f t="shared" si="33"/>
        <v>-74.036887703694987</v>
      </c>
      <c r="U149">
        <f t="shared" ref="U149:U212" si="46">-$B$51*V149*$B$50</f>
        <v>-16.64415453216067</v>
      </c>
      <c r="V149">
        <f t="shared" si="34"/>
        <v>27.740257553601118</v>
      </c>
      <c r="W149">
        <f t="shared" si="37"/>
        <v>0.12800000000000009</v>
      </c>
    </row>
    <row r="150" spans="5:23">
      <c r="E150">
        <f t="shared" ref="E150:E213" si="47">E149+$B$21</f>
        <v>0.12900000000000009</v>
      </c>
      <c r="F150">
        <f t="shared" si="35"/>
        <v>130.40263949570675</v>
      </c>
      <c r="G150">
        <f t="shared" ref="G150:G213" si="48">G149+$B$21*H149</f>
        <v>2.2759554124912809</v>
      </c>
      <c r="H150">
        <f t="shared" ref="H150:H213" si="49">H149+$B$21*I149</f>
        <v>-6.2305773346930637</v>
      </c>
      <c r="I150">
        <f t="shared" si="38"/>
        <v>-116.11207371020744</v>
      </c>
      <c r="J150">
        <f t="shared" ref="J150:J213" si="50">K150+L150+M150</f>
        <v>-7.8579714437198529</v>
      </c>
      <c r="K150">
        <f t="shared" si="39"/>
        <v>0</v>
      </c>
      <c r="L150">
        <f t="shared" si="40"/>
        <v>2.4832920975188908</v>
      </c>
      <c r="M150">
        <f t="shared" si="41"/>
        <v>-10.341263541238744</v>
      </c>
      <c r="N150">
        <f t="shared" si="42"/>
        <v>-7.721243876929014E-2</v>
      </c>
      <c r="O150">
        <f t="shared" si="43"/>
        <v>0.44165777531979117</v>
      </c>
      <c r="P150">
        <f t="shared" si="44"/>
        <v>0.4680362088519987</v>
      </c>
      <c r="Q150">
        <f t="shared" si="45"/>
        <v>2.7511517846734637</v>
      </c>
      <c r="R150">
        <f t="shared" si="36"/>
        <v>157.6293860616737</v>
      </c>
      <c r="S150">
        <f t="shared" ref="S150:S213" si="51">R150-F150</f>
        <v>27.226746565966948</v>
      </c>
      <c r="T150">
        <f t="shared" ref="T150:T213" si="52" xml:space="preserve"> 4.4482216*U150</f>
        <v>-74.157509725621097</v>
      </c>
      <c r="U150">
        <f t="shared" si="46"/>
        <v>-16.671271441517458</v>
      </c>
      <c r="V150">
        <f t="shared" ref="V150:V213" si="53">$B$58*($B$57)+(1-$B$58)*V149</f>
        <v>27.785452402529096</v>
      </c>
      <c r="W150">
        <f t="shared" si="37"/>
        <v>0.12900000000000009</v>
      </c>
    </row>
    <row r="151" spans="5:23">
      <c r="E151">
        <f t="shared" si="47"/>
        <v>0.13000000000000009</v>
      </c>
      <c r="F151">
        <f t="shared" ref="F151:F214" si="54">G151*180/PI()</f>
        <v>130.04565371049898</v>
      </c>
      <c r="G151">
        <f t="shared" si="48"/>
        <v>2.269724835156588</v>
      </c>
      <c r="H151">
        <f t="shared" si="49"/>
        <v>-6.3466894084032708</v>
      </c>
      <c r="I151">
        <f t="shared" si="38"/>
        <v>-117.40428863827955</v>
      </c>
      <c r="J151">
        <f t="shared" si="50"/>
        <v>-7.9454230555934124</v>
      </c>
      <c r="K151">
        <f t="shared" si="39"/>
        <v>0</v>
      </c>
      <c r="L151">
        <f t="shared" si="40"/>
        <v>2.4650657691686777</v>
      </c>
      <c r="M151">
        <f t="shared" si="41"/>
        <v>-10.410488824762091</v>
      </c>
      <c r="N151">
        <f t="shared" si="42"/>
        <v>-7.576244809123038E-2</v>
      </c>
      <c r="O151">
        <f t="shared" si="43"/>
        <v>0.44288416029404298</v>
      </c>
      <c r="P151">
        <f t="shared" si="44"/>
        <v>0.46716514211212684</v>
      </c>
      <c r="Q151">
        <f t="shared" si="45"/>
        <v>2.7475428822310373</v>
      </c>
      <c r="R151">
        <f t="shared" ref="R151:R214" si="55">Q151*180/PI()</f>
        <v>157.42261118304822</v>
      </c>
      <c r="S151">
        <f t="shared" si="51"/>
        <v>27.376957472549236</v>
      </c>
      <c r="T151">
        <f t="shared" si="52"/>
        <v>-74.275719307108673</v>
      </c>
      <c r="U151">
        <f t="shared" si="46"/>
        <v>-16.697846012687108</v>
      </c>
      <c r="V151">
        <f t="shared" si="53"/>
        <v>27.829743354478516</v>
      </c>
      <c r="W151">
        <f t="shared" ref="W151:W214" si="56">IF(F151&gt;$B$26,IF(W150&gt;0,E151,0),0)</f>
        <v>0.13000000000000009</v>
      </c>
    </row>
    <row r="152" spans="5:23">
      <c r="E152">
        <f t="shared" si="47"/>
        <v>0.13100000000000009</v>
      </c>
      <c r="F152">
        <f t="shared" si="54"/>
        <v>129.68201519351709</v>
      </c>
      <c r="G152">
        <f t="shared" si="48"/>
        <v>2.2633781457481845</v>
      </c>
      <c r="H152">
        <f t="shared" si="49"/>
        <v>-6.4640936970415499</v>
      </c>
      <c r="I152">
        <f t="shared" si="38"/>
        <v>-118.71342798040693</v>
      </c>
      <c r="J152">
        <f t="shared" si="50"/>
        <v>-8.0340200398481407</v>
      </c>
      <c r="K152">
        <f t="shared" si="39"/>
        <v>0</v>
      </c>
      <c r="L152">
        <f t="shared" si="40"/>
        <v>2.4464013969308658</v>
      </c>
      <c r="M152">
        <f t="shared" si="41"/>
        <v>-10.480421436779007</v>
      </c>
      <c r="N152">
        <f t="shared" si="42"/>
        <v>-7.4277608948828525E-2</v>
      </c>
      <c r="O152">
        <f t="shared" si="43"/>
        <v>0.44412408688273264</v>
      </c>
      <c r="P152">
        <f t="shared" si="44"/>
        <v>0.46627329846179133</v>
      </c>
      <c r="Q152">
        <f t="shared" si="45"/>
        <v>2.7438648238113066</v>
      </c>
      <c r="R152">
        <f t="shared" si="55"/>
        <v>157.21187395879508</v>
      </c>
      <c r="S152">
        <f t="shared" si="51"/>
        <v>27.529858765277993</v>
      </c>
      <c r="T152">
        <f t="shared" si="52"/>
        <v>-74.391564696966498</v>
      </c>
      <c r="U152">
        <f t="shared" si="46"/>
        <v>-16.723889092433367</v>
      </c>
      <c r="V152">
        <f t="shared" si="53"/>
        <v>27.873148487388946</v>
      </c>
      <c r="W152">
        <f t="shared" si="56"/>
        <v>0.13100000000000009</v>
      </c>
    </row>
    <row r="153" spans="5:23">
      <c r="E153">
        <f t="shared" si="47"/>
        <v>0.13200000000000009</v>
      </c>
      <c r="F153">
        <f t="shared" si="54"/>
        <v>129.31164990629949</v>
      </c>
      <c r="G153">
        <f t="shared" si="48"/>
        <v>2.256914052051143</v>
      </c>
      <c r="H153">
        <f t="shared" si="49"/>
        <v>-6.5828071250219571</v>
      </c>
      <c r="I153">
        <f t="shared" si="38"/>
        <v>-120.03976073434782</v>
      </c>
      <c r="J153">
        <f t="shared" si="50"/>
        <v>-8.1237806011085461</v>
      </c>
      <c r="K153">
        <f t="shared" si="39"/>
        <v>0</v>
      </c>
      <c r="L153">
        <f t="shared" si="40"/>
        <v>2.4272904733918113</v>
      </c>
      <c r="M153">
        <f t="shared" si="41"/>
        <v>-10.551071074500358</v>
      </c>
      <c r="N153">
        <f t="shared" si="42"/>
        <v>-7.2757244537067126E-2</v>
      </c>
      <c r="O153">
        <f t="shared" si="43"/>
        <v>0.44537723742987984</v>
      </c>
      <c r="P153">
        <f t="shared" si="44"/>
        <v>0.46536025314334928</v>
      </c>
      <c r="Q153">
        <f t="shared" si="45"/>
        <v>2.7401167330959209</v>
      </c>
      <c r="R153">
        <f t="shared" si="55"/>
        <v>156.99712417957133</v>
      </c>
      <c r="S153">
        <f t="shared" si="51"/>
        <v>27.685474273271836</v>
      </c>
      <c r="T153">
        <f t="shared" si="52"/>
        <v>-74.505093179027185</v>
      </c>
      <c r="U153">
        <f t="shared" si="46"/>
        <v>-16.749411310584701</v>
      </c>
      <c r="V153">
        <f t="shared" si="53"/>
        <v>27.915685517641169</v>
      </c>
      <c r="W153">
        <f t="shared" si="56"/>
        <v>0.13200000000000009</v>
      </c>
    </row>
    <row r="154" spans="5:23">
      <c r="E154">
        <f t="shared" si="47"/>
        <v>0.13300000000000009</v>
      </c>
      <c r="F154">
        <f t="shared" si="54"/>
        <v>128.93448284068711</v>
      </c>
      <c r="G154">
        <f t="shared" si="48"/>
        <v>2.2503312449261212</v>
      </c>
      <c r="H154">
        <f t="shared" si="49"/>
        <v>-6.7028468857563048</v>
      </c>
      <c r="I154">
        <f t="shared" si="38"/>
        <v>-121.38355392253629</v>
      </c>
      <c r="J154">
        <f t="shared" si="50"/>
        <v>-8.2147228103175962</v>
      </c>
      <c r="K154">
        <f t="shared" si="39"/>
        <v>0</v>
      </c>
      <c r="L154">
        <f t="shared" si="40"/>
        <v>2.4077243479200106</v>
      </c>
      <c r="M154">
        <f t="shared" si="41"/>
        <v>-10.622447158237607</v>
      </c>
      <c r="N154">
        <f t="shared" si="42"/>
        <v>-7.1200666657270109E-2</v>
      </c>
      <c r="O154">
        <f t="shared" si="43"/>
        <v>0.44664327482346544</v>
      </c>
      <c r="P154">
        <f t="shared" si="44"/>
        <v>0.46442557168335641</v>
      </c>
      <c r="Q154">
        <f t="shared" si="45"/>
        <v>2.7362977177298289</v>
      </c>
      <c r="R154">
        <f t="shared" si="55"/>
        <v>156.77831071719865</v>
      </c>
      <c r="S154">
        <f t="shared" si="51"/>
        <v>27.84382787651154</v>
      </c>
      <c r="T154">
        <f t="shared" si="52"/>
        <v>-74.616351091446646</v>
      </c>
      <c r="U154">
        <f t="shared" si="46"/>
        <v>-16.774423084373009</v>
      </c>
      <c r="V154">
        <f t="shared" si="53"/>
        <v>27.957371807288347</v>
      </c>
      <c r="W154">
        <f t="shared" si="56"/>
        <v>0.13300000000000009</v>
      </c>
    </row>
    <row r="155" spans="5:23">
      <c r="E155">
        <f t="shared" si="47"/>
        <v>0.13400000000000009</v>
      </c>
      <c r="F155">
        <f t="shared" si="54"/>
        <v>128.55043800341085</v>
      </c>
      <c r="G155">
        <f t="shared" si="48"/>
        <v>2.2436283980403648</v>
      </c>
      <c r="H155">
        <f t="shared" si="49"/>
        <v>-6.8242304396788409</v>
      </c>
      <c r="I155">
        <f t="shared" si="38"/>
        <v>-122.74507249486267</v>
      </c>
      <c r="J155">
        <f t="shared" si="50"/>
        <v>-8.3068645981573077</v>
      </c>
      <c r="K155">
        <f t="shared" si="39"/>
        <v>0</v>
      </c>
      <c r="L155">
        <f t="shared" si="40"/>
        <v>2.387694227120023</v>
      </c>
      <c r="M155">
        <f t="shared" si="41"/>
        <v>-10.69455882527733</v>
      </c>
      <c r="N155">
        <f t="shared" si="42"/>
        <v>-6.9607175753214665E-2</v>
      </c>
      <c r="O155">
        <f t="shared" si="43"/>
        <v>0.44792184176347161</v>
      </c>
      <c r="P155">
        <f t="shared" si="44"/>
        <v>0.46346880969960425</v>
      </c>
      <c r="Q155">
        <f t="shared" si="45"/>
        <v>2.7324068688552923</v>
      </c>
      <c r="R155">
        <f t="shared" si="55"/>
        <v>156.55538149796448</v>
      </c>
      <c r="S155">
        <f t="shared" si="51"/>
        <v>28.004943494553629</v>
      </c>
      <c r="T155">
        <f t="shared" si="52"/>
        <v>-74.725383845617699</v>
      </c>
      <c r="U155">
        <f t="shared" si="46"/>
        <v>-16.798934622685547</v>
      </c>
      <c r="V155">
        <f t="shared" si="53"/>
        <v>27.99822437114258</v>
      </c>
      <c r="W155">
        <f t="shared" si="56"/>
        <v>0.13400000000000009</v>
      </c>
    </row>
    <row r="156" spans="5:23">
      <c r="E156">
        <f t="shared" si="47"/>
        <v>0.13500000000000009</v>
      </c>
      <c r="F156">
        <f t="shared" si="54"/>
        <v>128.15943840079254</v>
      </c>
      <c r="G156">
        <f t="shared" si="48"/>
        <v>2.236804167600686</v>
      </c>
      <c r="H156">
        <f t="shared" si="49"/>
        <v>-6.9469755121737036</v>
      </c>
      <c r="I156">
        <f t="shared" si="38"/>
        <v>-124.12457922011833</v>
      </c>
      <c r="J156">
        <f t="shared" si="50"/>
        <v>-8.4002237477021975</v>
      </c>
      <c r="K156">
        <f t="shared" si="39"/>
        <v>0</v>
      </c>
      <c r="L156">
        <f t="shared" si="40"/>
        <v>2.3671911755124349</v>
      </c>
      <c r="M156">
        <f t="shared" si="41"/>
        <v>-10.767414923214632</v>
      </c>
      <c r="N156">
        <f t="shared" si="42"/>
        <v>-6.7976060965225363E-2</v>
      </c>
      <c r="O156">
        <f t="shared" si="43"/>
        <v>0.4492125600056619</v>
      </c>
      <c r="P156">
        <f t="shared" si="44"/>
        <v>0.46248951270669114</v>
      </c>
      <c r="Q156">
        <f t="shared" si="45"/>
        <v>2.7284432606297297</v>
      </c>
      <c r="R156">
        <f t="shared" si="55"/>
        <v>156.3282834749964</v>
      </c>
      <c r="S156">
        <f t="shared" si="51"/>
        <v>28.168845074203858</v>
      </c>
      <c r="T156">
        <f t="shared" si="52"/>
        <v>-74.832235944705346</v>
      </c>
      <c r="U156">
        <f t="shared" si="46"/>
        <v>-16.822955930231835</v>
      </c>
      <c r="V156">
        <f t="shared" si="53"/>
        <v>28.038259883719729</v>
      </c>
      <c r="W156">
        <f t="shared" si="56"/>
        <v>0.13500000000000009</v>
      </c>
    </row>
    <row r="157" spans="5:23">
      <c r="E157">
        <f t="shared" si="47"/>
        <v>0.13600000000000009</v>
      </c>
      <c r="F157">
        <f t="shared" si="54"/>
        <v>127.76140602356425</v>
      </c>
      <c r="G157">
        <f t="shared" si="48"/>
        <v>2.2298571920885122</v>
      </c>
      <c r="H157">
        <f t="shared" si="49"/>
        <v>-7.0711000913938218</v>
      </c>
      <c r="I157">
        <f t="shared" si="38"/>
        <v>-125.52233456561095</v>
      </c>
      <c r="J157">
        <f t="shared" si="50"/>
        <v>-8.4948178862721484</v>
      </c>
      <c r="K157">
        <f t="shared" si="39"/>
        <v>0</v>
      </c>
      <c r="L157">
        <f t="shared" si="40"/>
        <v>2.3462061164552379</v>
      </c>
      <c r="M157">
        <f t="shared" si="41"/>
        <v>-10.841024002727385</v>
      </c>
      <c r="N157">
        <f t="shared" si="42"/>
        <v>-6.6306600203474439E-2</v>
      </c>
      <c r="O157">
        <f t="shared" si="43"/>
        <v>0.45051502958064737</v>
      </c>
      <c r="P157">
        <f t="shared" si="44"/>
        <v>0.46148721592025255</v>
      </c>
      <c r="Q157">
        <f t="shared" si="45"/>
        <v>2.7244059497263655</v>
      </c>
      <c r="R157">
        <f t="shared" si="55"/>
        <v>156.09696259965148</v>
      </c>
      <c r="S157">
        <f t="shared" si="51"/>
        <v>28.335556576087228</v>
      </c>
      <c r="T157">
        <f t="shared" si="52"/>
        <v>-74.936951001811252</v>
      </c>
      <c r="U157">
        <f t="shared" si="46"/>
        <v>-16.846496811627201</v>
      </c>
      <c r="V157">
        <f t="shared" si="53"/>
        <v>28.077494686045334</v>
      </c>
      <c r="W157">
        <f t="shared" si="56"/>
        <v>0.13600000000000009</v>
      </c>
    </row>
    <row r="158" spans="5:23">
      <c r="E158">
        <f t="shared" si="47"/>
        <v>0.13700000000000009</v>
      </c>
      <c r="F158">
        <f t="shared" si="54"/>
        <v>127.35626183181283</v>
      </c>
      <c r="G158">
        <f t="shared" si="48"/>
        <v>2.2227860919971185</v>
      </c>
      <c r="H158">
        <f t="shared" si="49"/>
        <v>-7.1966224259594327</v>
      </c>
      <c r="I158">
        <f t="shared" si="38"/>
        <v>-126.93859656442642</v>
      </c>
      <c r="J158">
        <f t="shared" si="50"/>
        <v>-8.5906644764492661</v>
      </c>
      <c r="K158">
        <f t="shared" si="39"/>
        <v>0</v>
      </c>
      <c r="L158">
        <f t="shared" si="40"/>
        <v>2.3247298333228485</v>
      </c>
      <c r="M158">
        <f t="shared" si="41"/>
        <v>-10.915394309772115</v>
      </c>
      <c r="N158">
        <f t="shared" si="42"/>
        <v>-6.459806024177818E-2</v>
      </c>
      <c r="O158">
        <f t="shared" si="43"/>
        <v>0.45182882798779989</v>
      </c>
      <c r="P158">
        <f t="shared" si="44"/>
        <v>0.46046144405999073</v>
      </c>
      <c r="Q158">
        <f t="shared" si="45"/>
        <v>2.7202939748165806</v>
      </c>
      <c r="R158">
        <f t="shared" si="55"/>
        <v>155.86136379185712</v>
      </c>
      <c r="S158">
        <f t="shared" si="51"/>
        <v>28.505101960044286</v>
      </c>
      <c r="T158">
        <f t="shared" si="52"/>
        <v>-75.039571757775022</v>
      </c>
      <c r="U158">
        <f t="shared" si="46"/>
        <v>-16.869566875394657</v>
      </c>
      <c r="V158">
        <f t="shared" si="53"/>
        <v>28.115944792324427</v>
      </c>
      <c r="W158">
        <f t="shared" si="56"/>
        <v>0.13700000000000009</v>
      </c>
    </row>
    <row r="159" spans="5:23">
      <c r="E159">
        <f t="shared" si="47"/>
        <v>0.13800000000000009</v>
      </c>
      <c r="F159">
        <f t="shared" si="54"/>
        <v>126.94392574005613</v>
      </c>
      <c r="G159">
        <f t="shared" si="48"/>
        <v>2.2155894695711589</v>
      </c>
      <c r="H159">
        <f t="shared" si="49"/>
        <v>-7.323561022523859</v>
      </c>
      <c r="I159">
        <f t="shared" si="38"/>
        <v>-128.37362066979276</v>
      </c>
      <c r="J159">
        <f t="shared" si="50"/>
        <v>-8.6877808062218431</v>
      </c>
      <c r="K159">
        <f t="shared" si="39"/>
        <v>0</v>
      </c>
      <c r="L159">
        <f t="shared" si="40"/>
        <v>2.302752970959812</v>
      </c>
      <c r="M159">
        <f t="shared" si="41"/>
        <v>-10.990533777181655</v>
      </c>
      <c r="N159">
        <f t="shared" si="42"/>
        <v>-6.2849696833245997E-2</v>
      </c>
      <c r="O159">
        <f t="shared" si="43"/>
        <v>0.45315350936358934</v>
      </c>
      <c r="P159">
        <f t="shared" si="44"/>
        <v>0.45941171115165574</v>
      </c>
      <c r="Q159">
        <f t="shared" si="45"/>
        <v>2.716106356032796</v>
      </c>
      <c r="R159">
        <f t="shared" si="55"/>
        <v>155.62143090933657</v>
      </c>
      <c r="S159">
        <f t="shared" si="51"/>
        <v>28.677505169280437</v>
      </c>
      <c r="T159">
        <f t="shared" si="52"/>
        <v>-75.140140098619526</v>
      </c>
      <c r="U159">
        <f t="shared" si="46"/>
        <v>-16.892175537886764</v>
      </c>
      <c r="V159">
        <f t="shared" si="53"/>
        <v>28.153625896477941</v>
      </c>
      <c r="W159">
        <f t="shared" si="56"/>
        <v>0.13800000000000009</v>
      </c>
    </row>
    <row r="160" spans="5:23">
      <c r="E160">
        <f t="shared" si="47"/>
        <v>0.1390000000000001</v>
      </c>
      <c r="F160">
        <f t="shared" si="54"/>
        <v>126.52431660245901</v>
      </c>
      <c r="G160">
        <f t="shared" si="48"/>
        <v>2.2082659085486349</v>
      </c>
      <c r="H160">
        <f t="shared" si="49"/>
        <v>-7.4519346431936517</v>
      </c>
      <c r="I160">
        <f t="shared" si="38"/>
        <v>-129.82765959596296</v>
      </c>
      <c r="J160">
        <f t="shared" si="50"/>
        <v>-8.7861839782159894</v>
      </c>
      <c r="K160">
        <f t="shared" si="39"/>
        <v>0</v>
      </c>
      <c r="L160">
        <f t="shared" si="40"/>
        <v>2.2802660374271766</v>
      </c>
      <c r="M160">
        <f t="shared" si="41"/>
        <v>-11.066450015643166</v>
      </c>
      <c r="N160">
        <f t="shared" si="42"/>
        <v>-6.1060754849212764E-2</v>
      </c>
      <c r="O160">
        <f t="shared" si="43"/>
        <v>0.45448860362393961</v>
      </c>
      <c r="P160">
        <f t="shared" si="44"/>
        <v>0.45833752032814956</v>
      </c>
      <c r="Q160">
        <f t="shared" si="45"/>
        <v>2.7118420944106187</v>
      </c>
      <c r="R160">
        <f t="shared" si="55"/>
        <v>155.37710671564619</v>
      </c>
      <c r="S160">
        <f t="shared" si="51"/>
        <v>28.852790113187183</v>
      </c>
      <c r="T160">
        <f t="shared" si="52"/>
        <v>-75.238697072647128</v>
      </c>
      <c r="U160">
        <f t="shared" si="46"/>
        <v>-16.914332027129028</v>
      </c>
      <c r="V160">
        <f t="shared" si="53"/>
        <v>28.190553378548383</v>
      </c>
      <c r="W160">
        <f t="shared" si="56"/>
        <v>0.1390000000000001</v>
      </c>
    </row>
    <row r="161" spans="5:23">
      <c r="E161">
        <f t="shared" si="47"/>
        <v>0.1400000000000001</v>
      </c>
      <c r="F161">
        <f t="shared" si="54"/>
        <v>126.09735219819667</v>
      </c>
      <c r="G161">
        <f t="shared" si="48"/>
        <v>2.2008139739054413</v>
      </c>
      <c r="H161">
        <f t="shared" si="49"/>
        <v>-7.581762302789615</v>
      </c>
      <c r="I161">
        <f t="shared" si="38"/>
        <v>-131.30096314501736</v>
      </c>
      <c r="J161">
        <f t="shared" si="50"/>
        <v>-8.8858908979743507</v>
      </c>
      <c r="K161">
        <f t="shared" si="39"/>
        <v>0</v>
      </c>
      <c r="L161">
        <f t="shared" si="40"/>
        <v>2.2572594060603954</v>
      </c>
      <c r="M161">
        <f t="shared" si="41"/>
        <v>-11.143150304034746</v>
      </c>
      <c r="N161">
        <f t="shared" si="42"/>
        <v>-5.9230468442954778E-2</v>
      </c>
      <c r="O161">
        <f t="shared" si="43"/>
        <v>0.45583361558022084</v>
      </c>
      <c r="P161">
        <f t="shared" si="44"/>
        <v>0.45723836362993697</v>
      </c>
      <c r="Q161">
        <f t="shared" si="45"/>
        <v>2.7075001713089155</v>
      </c>
      <c r="R161">
        <f t="shared" si="55"/>
        <v>155.12833284694824</v>
      </c>
      <c r="S161">
        <f t="shared" si="51"/>
        <v>29.030980648751566</v>
      </c>
      <c r="T161">
        <f t="shared" si="52"/>
        <v>-75.335282907194198</v>
      </c>
      <c r="U161">
        <f t="shared" si="46"/>
        <v>-16.93604538658645</v>
      </c>
      <c r="V161">
        <f t="shared" si="53"/>
        <v>28.226742310977418</v>
      </c>
      <c r="W161">
        <f t="shared" si="56"/>
        <v>0.1400000000000001</v>
      </c>
    </row>
    <row r="162" spans="5:23">
      <c r="E162">
        <f t="shared" si="47"/>
        <v>0.1410000000000001</v>
      </c>
      <c r="F162">
        <f t="shared" si="54"/>
        <v>125.66294921697545</v>
      </c>
      <c r="G162">
        <f t="shared" si="48"/>
        <v>2.1932322116026519</v>
      </c>
      <c r="H162">
        <f t="shared" si="49"/>
        <v>-7.7130632659346325</v>
      </c>
      <c r="I162">
        <f t="shared" si="38"/>
        <v>-132.79377801894077</v>
      </c>
      <c r="J162">
        <f t="shared" si="50"/>
        <v>-8.9869182612382907</v>
      </c>
      <c r="K162">
        <f t="shared" si="39"/>
        <v>0</v>
      </c>
      <c r="L162">
        <f t="shared" si="40"/>
        <v>2.233723317858634</v>
      </c>
      <c r="M162">
        <f t="shared" si="41"/>
        <v>-11.220641579096926</v>
      </c>
      <c r="N162">
        <f t="shared" si="42"/>
        <v>-5.7358061239770178E-2</v>
      </c>
      <c r="O162">
        <f t="shared" si="43"/>
        <v>0.45718802402852032</v>
      </c>
      <c r="P162">
        <f t="shared" si="44"/>
        <v>0.4561137218049694</v>
      </c>
      <c r="Q162">
        <f t="shared" si="45"/>
        <v>2.7030795478063547</v>
      </c>
      <c r="R162">
        <f t="shared" si="55"/>
        <v>154.87504977743518</v>
      </c>
      <c r="S162">
        <f t="shared" si="51"/>
        <v>29.212100560459731</v>
      </c>
      <c r="T162">
        <f t="shared" si="52"/>
        <v>-75.429937025050322</v>
      </c>
      <c r="U162">
        <f t="shared" si="46"/>
        <v>-16.957324478854723</v>
      </c>
      <c r="V162">
        <f t="shared" si="53"/>
        <v>28.262207464757871</v>
      </c>
      <c r="W162">
        <f t="shared" si="56"/>
        <v>0.1410000000000001</v>
      </c>
    </row>
    <row r="163" spans="5:23">
      <c r="E163">
        <f t="shared" si="47"/>
        <v>0.1420000000000001</v>
      </c>
      <c r="F163">
        <f t="shared" si="54"/>
        <v>125.22102324472002</v>
      </c>
      <c r="G163">
        <f t="shared" si="48"/>
        <v>2.1855191483367173</v>
      </c>
      <c r="H163">
        <f t="shared" si="49"/>
        <v>-7.8458570439535738</v>
      </c>
      <c r="I163">
        <f t="shared" si="38"/>
        <v>-134.30634761630645</v>
      </c>
      <c r="J163">
        <f t="shared" si="50"/>
        <v>-9.0892825401883233</v>
      </c>
      <c r="K163">
        <f t="shared" si="39"/>
        <v>0</v>
      </c>
      <c r="L163">
        <f t="shared" si="40"/>
        <v>2.2096478842263099</v>
      </c>
      <c r="M163">
        <f t="shared" si="41"/>
        <v>-11.298930424414634</v>
      </c>
      <c r="N163">
        <f t="shared" si="42"/>
        <v>-5.5442746555081732E-2</v>
      </c>
      <c r="O163">
        <f t="shared" si="43"/>
        <v>0.45855128081186197</v>
      </c>
      <c r="P163">
        <f t="shared" si="44"/>
        <v>0.45496306410834325</v>
      </c>
      <c r="Q163">
        <f t="shared" si="45"/>
        <v>2.6985791640728656</v>
      </c>
      <c r="R163">
        <f t="shared" si="55"/>
        <v>154.6171967833169</v>
      </c>
      <c r="S163">
        <f t="shared" si="51"/>
        <v>29.396173538596884</v>
      </c>
      <c r="T163">
        <f t="shared" si="52"/>
        <v>-75.522698060549317</v>
      </c>
      <c r="U163">
        <f t="shared" si="46"/>
        <v>-16.978177989277629</v>
      </c>
      <c r="V163">
        <f t="shared" si="53"/>
        <v>28.296963315462715</v>
      </c>
      <c r="W163">
        <f t="shared" si="56"/>
        <v>0.1420000000000001</v>
      </c>
    </row>
    <row r="164" spans="5:23">
      <c r="E164">
        <f t="shared" si="47"/>
        <v>0.1430000000000001</v>
      </c>
      <c r="F164">
        <f t="shared" si="54"/>
        <v>124.77148874943849</v>
      </c>
      <c r="G164">
        <f t="shared" si="48"/>
        <v>2.1776732912927637</v>
      </c>
      <c r="H164">
        <f t="shared" si="49"/>
        <v>-7.9801633915698797</v>
      </c>
      <c r="I164">
        <f t="shared" si="38"/>
        <v>-135.83891181286145</v>
      </c>
      <c r="J164">
        <f t="shared" si="50"/>
        <v>-9.1929999685950641</v>
      </c>
      <c r="K164">
        <f t="shared" si="39"/>
        <v>0</v>
      </c>
      <c r="L164">
        <f t="shared" si="40"/>
        <v>2.1850230900887682</v>
      </c>
      <c r="M164">
        <f t="shared" si="41"/>
        <v>-11.378023058683832</v>
      </c>
      <c r="N164">
        <f t="shared" si="42"/>
        <v>-5.3483727642303372E-2</v>
      </c>
      <c r="O164">
        <f t="shared" si="43"/>
        <v>0.45992280985507766</v>
      </c>
      <c r="P164">
        <f t="shared" si="44"/>
        <v>0.45378584810193623</v>
      </c>
      <c r="Q164">
        <f t="shared" si="45"/>
        <v>2.6939979387143533</v>
      </c>
      <c r="R164">
        <f t="shared" si="55"/>
        <v>154.35471190527585</v>
      </c>
      <c r="S164">
        <f t="shared" si="51"/>
        <v>29.583223155837359</v>
      </c>
      <c r="T164">
        <f t="shared" si="52"/>
        <v>-75.613603875338327</v>
      </c>
      <c r="U164">
        <f t="shared" si="46"/>
        <v>-16.998614429492076</v>
      </c>
      <c r="V164">
        <f t="shared" si="53"/>
        <v>28.331024049153463</v>
      </c>
      <c r="W164">
        <f t="shared" si="56"/>
        <v>0.1430000000000001</v>
      </c>
    </row>
    <row r="165" spans="5:23">
      <c r="E165">
        <f t="shared" si="47"/>
        <v>0.1440000000000001</v>
      </c>
      <c r="F165">
        <f t="shared" si="54"/>
        <v>124.31425906727671</v>
      </c>
      <c r="G165">
        <f t="shared" si="48"/>
        <v>2.1696931279011937</v>
      </c>
      <c r="H165">
        <f t="shared" si="49"/>
        <v>-8.1160023033827411</v>
      </c>
      <c r="I165">
        <f t="shared" si="38"/>
        <v>-137.39170672526819</v>
      </c>
      <c r="J165">
        <f t="shared" si="50"/>
        <v>-9.2980865258302643</v>
      </c>
      <c r="K165">
        <f t="shared" si="39"/>
        <v>0</v>
      </c>
      <c r="L165">
        <f t="shared" si="40"/>
        <v>2.1598387974050368</v>
      </c>
      <c r="M165">
        <f t="shared" si="41"/>
        <v>-11.457925323235301</v>
      </c>
      <c r="N165">
        <f t="shared" si="42"/>
        <v>-5.1480197972296485E-2</v>
      </c>
      <c r="O165">
        <f t="shared" si="43"/>
        <v>0.46130200617206996</v>
      </c>
      <c r="P165">
        <f t="shared" si="44"/>
        <v>0.45258151945428693</v>
      </c>
      <c r="Q165">
        <f t="shared" si="45"/>
        <v>2.6893347680888615</v>
      </c>
      <c r="R165">
        <f t="shared" si="55"/>
        <v>154.08753190928579</v>
      </c>
      <c r="S165">
        <f t="shared" si="51"/>
        <v>29.773272842009078</v>
      </c>
      <c r="T165">
        <f t="shared" si="52"/>
        <v>-75.702691573831572</v>
      </c>
      <c r="U165">
        <f t="shared" si="46"/>
        <v>-17.018642140902237</v>
      </c>
      <c r="V165">
        <f t="shared" si="53"/>
        <v>28.364403568170395</v>
      </c>
      <c r="W165">
        <f t="shared" si="56"/>
        <v>0.1440000000000001</v>
      </c>
    </row>
    <row r="166" spans="5:23">
      <c r="E166">
        <f t="shared" si="47"/>
        <v>0.1450000000000001</v>
      </c>
      <c r="F166">
        <f t="shared" si="54"/>
        <v>123.84924638877445</v>
      </c>
      <c r="G166">
        <f t="shared" si="48"/>
        <v>2.1615771255978111</v>
      </c>
      <c r="H166">
        <f t="shared" si="49"/>
        <v>-8.2533940101080088</v>
      </c>
      <c r="I166">
        <f t="shared" si="38"/>
        <v>-138.96496445722471</v>
      </c>
      <c r="J166">
        <f t="shared" si="50"/>
        <v>-9.4045579196853115</v>
      </c>
      <c r="K166">
        <f t="shared" si="39"/>
        <v>0</v>
      </c>
      <c r="L166">
        <f t="shared" si="40"/>
        <v>2.1340847491017239</v>
      </c>
      <c r="M166">
        <f t="shared" si="41"/>
        <v>-11.538642668787036</v>
      </c>
      <c r="N166">
        <f t="shared" si="42"/>
        <v>-4.9431341546330262E-2</v>
      </c>
      <c r="O166">
        <f t="shared" si="43"/>
        <v>0.46268823484524657</v>
      </c>
      <c r="P166">
        <f t="shared" si="44"/>
        <v>0.45134951174100424</v>
      </c>
      <c r="Q166">
        <f t="shared" si="45"/>
        <v>2.6845885255922588</v>
      </c>
      <c r="R166">
        <f t="shared" si="55"/>
        <v>153.81559224568483</v>
      </c>
      <c r="S166">
        <f t="shared" si="51"/>
        <v>29.96634585691038</v>
      </c>
      <c r="T166">
        <f t="shared" si="52"/>
        <v>-75.789997518354937</v>
      </c>
      <c r="U166">
        <f t="shared" si="46"/>
        <v>-17.038269298084192</v>
      </c>
      <c r="V166">
        <f t="shared" si="53"/>
        <v>28.39711549680699</v>
      </c>
      <c r="W166">
        <f t="shared" si="56"/>
        <v>0.1450000000000001</v>
      </c>
    </row>
    <row r="167" spans="5:23">
      <c r="E167">
        <f t="shared" si="47"/>
        <v>0.1460000000000001</v>
      </c>
      <c r="F167">
        <f t="shared" si="54"/>
        <v>123.37636174533671</v>
      </c>
      <c r="G167">
        <f t="shared" si="48"/>
        <v>2.1533237315877032</v>
      </c>
      <c r="H167">
        <f t="shared" si="49"/>
        <v>-8.3923589745652336</v>
      </c>
      <c r="I167">
        <f t="shared" si="38"/>
        <v>-140.5589128271408</v>
      </c>
      <c r="J167">
        <f t="shared" si="50"/>
        <v>-9.5124295679415027</v>
      </c>
      <c r="K167">
        <f t="shared" si="39"/>
        <v>0</v>
      </c>
      <c r="L167">
        <f t="shared" si="40"/>
        <v>2.1077505734532833</v>
      </c>
      <c r="M167">
        <f t="shared" si="41"/>
        <v>-11.620180141394785</v>
      </c>
      <c r="N167">
        <f t="shared" si="42"/>
        <v>-4.7336333244552289E-2</v>
      </c>
      <c r="O167">
        <f t="shared" si="43"/>
        <v>0.4640808299769521</v>
      </c>
      <c r="P167">
        <f t="shared" si="44"/>
        <v>0.45008924624601843</v>
      </c>
      <c r="Q167">
        <f t="shared" si="45"/>
        <v>2.6797580609113627</v>
      </c>
      <c r="R167">
        <f t="shared" si="55"/>
        <v>153.53882700638246</v>
      </c>
      <c r="S167">
        <f t="shared" si="51"/>
        <v>30.162465261045753</v>
      </c>
      <c r="T167">
        <f t="shared" si="52"/>
        <v>-75.87555734398785</v>
      </c>
      <c r="U167">
        <f t="shared" si="46"/>
        <v>-17.05750391212251</v>
      </c>
      <c r="V167">
        <f t="shared" si="53"/>
        <v>28.429173186870852</v>
      </c>
      <c r="W167">
        <f t="shared" si="56"/>
        <v>0.1460000000000001</v>
      </c>
    </row>
    <row r="168" spans="5:23">
      <c r="E168">
        <f t="shared" si="47"/>
        <v>0.1470000000000001</v>
      </c>
      <c r="F168">
        <f t="shared" si="54"/>
        <v>122.89551499593537</v>
      </c>
      <c r="G168">
        <f t="shared" si="48"/>
        <v>2.1449313726131378</v>
      </c>
      <c r="H168">
        <f t="shared" si="49"/>
        <v>-8.5329178873923741</v>
      </c>
      <c r="I168">
        <f t="shared" si="38"/>
        <v>-142.1737750765059</v>
      </c>
      <c r="J168">
        <f t="shared" si="50"/>
        <v>-9.6217165786336274</v>
      </c>
      <c r="K168">
        <f t="shared" si="39"/>
        <v>0</v>
      </c>
      <c r="L168">
        <f t="shared" si="40"/>
        <v>2.0808257889350279</v>
      </c>
      <c r="M168">
        <f t="shared" si="41"/>
        <v>-11.702542367568656</v>
      </c>
      <c r="N168">
        <f t="shared" si="42"/>
        <v>-4.519433921206896E-2</v>
      </c>
      <c r="O168">
        <f t="shared" si="43"/>
        <v>0.46547909361277368</v>
      </c>
      <c r="P168">
        <f t="shared" si="44"/>
        <v>0.44880013176401357</v>
      </c>
      <c r="Q168">
        <f t="shared" si="45"/>
        <v>2.6748421992422564</v>
      </c>
      <c r="R168">
        <f t="shared" si="55"/>
        <v>153.25716888007253</v>
      </c>
      <c r="S168">
        <f t="shared" si="51"/>
        <v>30.361653884137155</v>
      </c>
      <c r="T168">
        <f t="shared" si="52"/>
        <v>-75.95940597310809</v>
      </c>
      <c r="U168">
        <f t="shared" si="46"/>
        <v>-17.076353833880059</v>
      </c>
      <c r="V168">
        <f t="shared" si="53"/>
        <v>28.460589723133435</v>
      </c>
      <c r="W168">
        <f t="shared" si="56"/>
        <v>0.1470000000000001</v>
      </c>
    </row>
    <row r="169" spans="5:23">
      <c r="E169">
        <f t="shared" si="47"/>
        <v>0.1480000000000001</v>
      </c>
      <c r="F169">
        <f t="shared" si="54"/>
        <v>122.4066148140561</v>
      </c>
      <c r="G169">
        <f t="shared" si="48"/>
        <v>2.1363984547257453</v>
      </c>
      <c r="H169">
        <f t="shared" si="49"/>
        <v>-8.6750916624688799</v>
      </c>
      <c r="I169">
        <f t="shared" si="38"/>
        <v>-143.80976955804306</v>
      </c>
      <c r="J169">
        <f t="shared" si="50"/>
        <v>-9.7324337289455514</v>
      </c>
      <c r="K169">
        <f t="shared" si="39"/>
        <v>0</v>
      </c>
      <c r="L169">
        <f t="shared" si="40"/>
        <v>2.0532998095765103</v>
      </c>
      <c r="M169">
        <f t="shared" si="41"/>
        <v>-11.785733538522061</v>
      </c>
      <c r="N169">
        <f t="shared" si="42"/>
        <v>-4.3004517284832081E-2</v>
      </c>
      <c r="O169">
        <f t="shared" si="43"/>
        <v>0.46688229463665348</v>
      </c>
      <c r="P169">
        <f t="shared" si="44"/>
        <v>0.4474815644044039</v>
      </c>
      <c r="Q169">
        <f t="shared" si="45"/>
        <v>2.669839740471379</v>
      </c>
      <c r="R169">
        <f t="shared" si="55"/>
        <v>152.97054910531307</v>
      </c>
      <c r="S169">
        <f t="shared" si="51"/>
        <v>30.56393429125697</v>
      </c>
      <c r="T169">
        <f t="shared" si="52"/>
        <v>-76.041577629645928</v>
      </c>
      <c r="U169">
        <f t="shared" si="46"/>
        <v>-17.094826757202458</v>
      </c>
      <c r="V169">
        <f t="shared" si="53"/>
        <v>28.491377928670765</v>
      </c>
      <c r="W169">
        <f t="shared" si="56"/>
        <v>0.1480000000000001</v>
      </c>
    </row>
    <row r="170" spans="5:23">
      <c r="E170">
        <f t="shared" si="47"/>
        <v>0.1490000000000001</v>
      </c>
      <c r="F170">
        <f t="shared" si="54"/>
        <v>121.90956867490749</v>
      </c>
      <c r="G170">
        <f t="shared" si="48"/>
        <v>2.1277233630632764</v>
      </c>
      <c r="H170">
        <f t="shared" si="49"/>
        <v>-8.818901432026923</v>
      </c>
      <c r="I170">
        <f t="shared" si="38"/>
        <v>-145.46710940268954</v>
      </c>
      <c r="J170">
        <f t="shared" si="50"/>
        <v>-9.8445954426728832</v>
      </c>
      <c r="K170">
        <f t="shared" si="39"/>
        <v>0</v>
      </c>
      <c r="L170">
        <f t="shared" si="40"/>
        <v>2.0251619508441361</v>
      </c>
      <c r="M170">
        <f t="shared" si="41"/>
        <v>-11.86975739351702</v>
      </c>
      <c r="N170">
        <f t="shared" si="42"/>
        <v>-4.0766017457628631E-2</v>
      </c>
      <c r="O170">
        <f t="shared" si="43"/>
        <v>0.46828966763780289</v>
      </c>
      <c r="P170">
        <f t="shared" si="44"/>
        <v>0.4461329273972513</v>
      </c>
      <c r="Q170">
        <f t="shared" si="45"/>
        <v>2.6647494583167632</v>
      </c>
      <c r="R170">
        <f t="shared" si="55"/>
        <v>152.6788974213228</v>
      </c>
      <c r="S170">
        <f t="shared" si="51"/>
        <v>30.769328746415312</v>
      </c>
      <c r="T170">
        <f t="shared" si="52"/>
        <v>-76.122105853053014</v>
      </c>
      <c r="U170">
        <f t="shared" si="46"/>
        <v>-17.112930222058409</v>
      </c>
      <c r="V170">
        <f t="shared" si="53"/>
        <v>28.521550370097351</v>
      </c>
      <c r="W170">
        <f t="shared" si="56"/>
        <v>0.1490000000000001</v>
      </c>
    </row>
    <row r="171" spans="5:23">
      <c r="E171">
        <f t="shared" si="47"/>
        <v>0.15000000000000011</v>
      </c>
      <c r="F171">
        <f t="shared" si="54"/>
        <v>121.40428284291046</v>
      </c>
      <c r="G171">
        <f t="shared" si="48"/>
        <v>2.1189044616312493</v>
      </c>
      <c r="H171">
        <f t="shared" si="49"/>
        <v>-8.9643685414296126</v>
      </c>
      <c r="I171">
        <f t="shared" si="38"/>
        <v>-147.14600216440132</v>
      </c>
      <c r="J171">
        <f t="shared" si="50"/>
        <v>-9.9582157661848516</v>
      </c>
      <c r="K171">
        <f t="shared" si="39"/>
        <v>0</v>
      </c>
      <c r="L171">
        <f t="shared" si="40"/>
        <v>1.9964014360831663</v>
      </c>
      <c r="M171">
        <f t="shared" si="41"/>
        <v>-11.954617202268018</v>
      </c>
      <c r="N171">
        <f t="shared" si="42"/>
        <v>-3.8477982396572644E-2</v>
      </c>
      <c r="O171">
        <f t="shared" si="43"/>
        <v>0.46970041174948202</v>
      </c>
      <c r="P171">
        <f t="shared" si="44"/>
        <v>0.44475359090154842</v>
      </c>
      <c r="Q171">
        <f t="shared" si="45"/>
        <v>2.6595700994266012</v>
      </c>
      <c r="R171">
        <f t="shared" si="55"/>
        <v>152.38214201633298</v>
      </c>
      <c r="S171">
        <f t="shared" si="51"/>
        <v>30.977859173422516</v>
      </c>
      <c r="T171">
        <f t="shared" si="52"/>
        <v>-76.201023511991963</v>
      </c>
      <c r="U171">
        <f t="shared" si="46"/>
        <v>-17.130671617617242</v>
      </c>
      <c r="V171">
        <f t="shared" si="53"/>
        <v>28.551119362695406</v>
      </c>
      <c r="W171">
        <f t="shared" si="56"/>
        <v>0.15000000000000011</v>
      </c>
    </row>
    <row r="172" spans="5:23">
      <c r="E172">
        <f t="shared" si="47"/>
        <v>0.15100000000000011</v>
      </c>
      <c r="F172">
        <f t="shared" si="54"/>
        <v>120.8906623594867</v>
      </c>
      <c r="G172">
        <f t="shared" si="48"/>
        <v>2.1099400930898198</v>
      </c>
      <c r="H172">
        <f t="shared" si="49"/>
        <v>-9.1115145435940139</v>
      </c>
      <c r="I172">
        <f t="shared" si="38"/>
        <v>-148.84664944172206</v>
      </c>
      <c r="J172">
        <f t="shared" si="50"/>
        <v>-10.073308342813696</v>
      </c>
      <c r="K172">
        <f t="shared" si="39"/>
        <v>0</v>
      </c>
      <c r="L172">
        <f t="shared" si="40"/>
        <v>1.9670074035506051</v>
      </c>
      <c r="M172">
        <f t="shared" si="41"/>
        <v>-12.040315746364302</v>
      </c>
      <c r="N172">
        <f t="shared" si="42"/>
        <v>-3.613954799860454E-2</v>
      </c>
      <c r="O172">
        <f t="shared" si="43"/>
        <v>0.47111368945978194</v>
      </c>
      <c r="P172">
        <f t="shared" si="44"/>
        <v>0.44334291181632846</v>
      </c>
      <c r="Q172">
        <f t="shared" si="45"/>
        <v>2.654300382432071</v>
      </c>
      <c r="R172">
        <f t="shared" si="55"/>
        <v>152.08020947331804</v>
      </c>
      <c r="S172">
        <f t="shared" si="51"/>
        <v>31.189547113831338</v>
      </c>
      <c r="T172">
        <f t="shared" si="52"/>
        <v>-76.278362817752125</v>
      </c>
      <c r="U172">
        <f t="shared" si="46"/>
        <v>-17.148058185264897</v>
      </c>
      <c r="V172">
        <f t="shared" si="53"/>
        <v>28.580096975441499</v>
      </c>
      <c r="W172">
        <f t="shared" si="56"/>
        <v>0.15100000000000011</v>
      </c>
    </row>
    <row r="173" spans="5:23">
      <c r="E173">
        <f t="shared" si="47"/>
        <v>0.15200000000000011</v>
      </c>
      <c r="F173">
        <f t="shared" si="54"/>
        <v>120.36861103116671</v>
      </c>
      <c r="G173">
        <f t="shared" si="48"/>
        <v>2.100828578546226</v>
      </c>
      <c r="H173">
        <f t="shared" si="49"/>
        <v>-9.2603611930357363</v>
      </c>
      <c r="I173">
        <f t="shared" si="38"/>
        <v>-150.56924647500003</v>
      </c>
      <c r="J173">
        <f t="shared" si="50"/>
        <v>-10.189886385596036</v>
      </c>
      <c r="K173">
        <f t="shared" si="39"/>
        <v>0</v>
      </c>
      <c r="L173">
        <f t="shared" si="40"/>
        <v>1.9369689140717983</v>
      </c>
      <c r="M173">
        <f t="shared" si="41"/>
        <v>-12.126855299667834</v>
      </c>
      <c r="N173">
        <f t="shared" si="42"/>
        <v>-3.3749844000609971E-2</v>
      </c>
      <c r="O173">
        <f t="shared" si="43"/>
        <v>0.47252862539463181</v>
      </c>
      <c r="P173">
        <f t="shared" si="44"/>
        <v>0.44190023359509428</v>
      </c>
      <c r="Q173">
        <f t="shared" si="45"/>
        <v>2.6489389969511077</v>
      </c>
      <c r="R173">
        <f t="shared" si="55"/>
        <v>151.77302471291611</v>
      </c>
      <c r="S173">
        <f t="shared" si="51"/>
        <v>31.404413681749404</v>
      </c>
      <c r="T173">
        <f t="shared" si="52"/>
        <v>-76.354155337397074</v>
      </c>
      <c r="U173">
        <f t="shared" si="46"/>
        <v>-17.1650970215596</v>
      </c>
      <c r="V173">
        <f t="shared" si="53"/>
        <v>28.60849503593267</v>
      </c>
      <c r="W173">
        <f t="shared" si="56"/>
        <v>0.15200000000000011</v>
      </c>
    </row>
    <row r="174" spans="5:23">
      <c r="E174">
        <f t="shared" si="47"/>
        <v>0.15300000000000011</v>
      </c>
      <c r="F174">
        <f t="shared" si="54"/>
        <v>119.83803141803904</v>
      </c>
      <c r="G174">
        <f t="shared" si="48"/>
        <v>2.0915682173531902</v>
      </c>
      <c r="H174">
        <f t="shared" si="49"/>
        <v>-9.4109304395107358</v>
      </c>
      <c r="I174">
        <f t="shared" si="38"/>
        <v>-152.31398171808382</v>
      </c>
      <c r="J174">
        <f t="shared" si="50"/>
        <v>-10.307962648287045</v>
      </c>
      <c r="K174">
        <f t="shared" si="39"/>
        <v>0</v>
      </c>
      <c r="L174">
        <f t="shared" si="40"/>
        <v>1.9062749593549912</v>
      </c>
      <c r="M174">
        <f t="shared" si="41"/>
        <v>-12.214237607642037</v>
      </c>
      <c r="N174">
        <f t="shared" si="42"/>
        <v>-3.1307994640882061E-2</v>
      </c>
      <c r="O174">
        <f t="shared" si="43"/>
        <v>0.47394430507334073</v>
      </c>
      <c r="P174">
        <f t="shared" si="44"/>
        <v>0.44042488606410113</v>
      </c>
      <c r="Q174">
        <f t="shared" si="45"/>
        <v>2.6434846025395333</v>
      </c>
      <c r="R174">
        <f t="shared" si="55"/>
        <v>151.46051093333315</v>
      </c>
      <c r="S174">
        <f t="shared" si="51"/>
        <v>31.622479515294117</v>
      </c>
      <c r="T174">
        <f t="shared" si="52"/>
        <v>-76.428432006649146</v>
      </c>
      <c r="U174">
        <f t="shared" si="46"/>
        <v>-17.18179508112841</v>
      </c>
      <c r="V174">
        <f t="shared" si="53"/>
        <v>28.636325135214019</v>
      </c>
      <c r="W174">
        <f t="shared" si="56"/>
        <v>0.15300000000000011</v>
      </c>
    </row>
    <row r="175" spans="5:23">
      <c r="E175">
        <f t="shared" si="47"/>
        <v>0.15400000000000011</v>
      </c>
      <c r="F175">
        <f t="shared" si="54"/>
        <v>119.29882482256389</v>
      </c>
      <c r="G175">
        <f t="shared" si="48"/>
        <v>2.0821572869136795</v>
      </c>
      <c r="H175">
        <f t="shared" si="49"/>
        <v>-9.5632444212288199</v>
      </c>
      <c r="I175">
        <f t="shared" si="38"/>
        <v>-154.08103638325466</v>
      </c>
      <c r="J175">
        <f t="shared" si="50"/>
        <v>-10.427549394563403</v>
      </c>
      <c r="K175">
        <f t="shared" si="39"/>
        <v>0</v>
      </c>
      <c r="L175">
        <f t="shared" si="40"/>
        <v>1.8749144709995029</v>
      </c>
      <c r="M175">
        <f t="shared" si="41"/>
        <v>-12.302463865562906</v>
      </c>
      <c r="N175">
        <f t="shared" si="42"/>
        <v>-2.8813119375764376E-2</v>
      </c>
      <c r="O175">
        <f t="shared" si="43"/>
        <v>0.47535977363708332</v>
      </c>
      <c r="P175">
        <f t="shared" si="44"/>
        <v>0.43891618524506476</v>
      </c>
      <c r="Q175">
        <f t="shared" si="45"/>
        <v>2.6379358275856379</v>
      </c>
      <c r="R175">
        <f t="shared" si="55"/>
        <v>151.14258954700708</v>
      </c>
      <c r="S175">
        <f t="shared" si="51"/>
        <v>31.84376472444319</v>
      </c>
      <c r="T175">
        <f t="shared" si="52"/>
        <v>-76.501223142516167</v>
      </c>
      <c r="U175">
        <f t="shared" si="46"/>
        <v>-17.198159179505843</v>
      </c>
      <c r="V175">
        <f t="shared" si="53"/>
        <v>28.663598632509739</v>
      </c>
      <c r="W175">
        <f t="shared" si="56"/>
        <v>0.15400000000000011</v>
      </c>
    </row>
    <row r="176" spans="5:23">
      <c r="E176">
        <f t="shared" si="47"/>
        <v>0.15500000000000011</v>
      </c>
      <c r="F176">
        <f t="shared" si="54"/>
        <v>118.75089127877541</v>
      </c>
      <c r="G176">
        <f t="shared" si="48"/>
        <v>2.0725940424924505</v>
      </c>
      <c r="H176">
        <f t="shared" si="49"/>
        <v>-9.7173254576120751</v>
      </c>
      <c r="I176">
        <f t="shared" si="38"/>
        <v>-155.87058395809464</v>
      </c>
      <c r="J176">
        <f t="shared" si="50"/>
        <v>-10.548658365327004</v>
      </c>
      <c r="K176">
        <f t="shared" si="39"/>
        <v>0</v>
      </c>
      <c r="L176">
        <f t="shared" si="40"/>
        <v>1.8428763302346067</v>
      </c>
      <c r="M176">
        <f t="shared" si="41"/>
        <v>-12.39153469556161</v>
      </c>
      <c r="N176">
        <f t="shared" si="42"/>
        <v>-2.6264333654425001E-2</v>
      </c>
      <c r="O176">
        <f t="shared" si="43"/>
        <v>0.47677403455084655</v>
      </c>
      <c r="P176">
        <f t="shared" si="44"/>
        <v>0.43737343318291083</v>
      </c>
      <c r="Q176">
        <f t="shared" si="45"/>
        <v>2.6322912681439838</v>
      </c>
      <c r="R176">
        <f t="shared" si="55"/>
        <v>150.81918011378957</v>
      </c>
      <c r="S176">
        <f t="shared" si="51"/>
        <v>32.068288835014158</v>
      </c>
      <c r="T176">
        <f t="shared" si="52"/>
        <v>-76.572558455665856</v>
      </c>
      <c r="U176">
        <f t="shared" si="46"/>
        <v>-17.214195995915727</v>
      </c>
      <c r="V176">
        <f t="shared" si="53"/>
        <v>28.690326659859544</v>
      </c>
      <c r="W176">
        <f t="shared" si="56"/>
        <v>0.15500000000000011</v>
      </c>
    </row>
    <row r="177" spans="5:23">
      <c r="E177">
        <f t="shared" si="47"/>
        <v>0.15600000000000011</v>
      </c>
      <c r="F177">
        <f t="shared" si="54"/>
        <v>118.19412954189922</v>
      </c>
      <c r="G177">
        <f t="shared" si="48"/>
        <v>2.0628767170348383</v>
      </c>
      <c r="H177">
        <f t="shared" si="49"/>
        <v>-9.8731960415701696</v>
      </c>
      <c r="I177">
        <f t="shared" si="38"/>
        <v>-157.68278969291674</v>
      </c>
      <c r="J177">
        <f t="shared" si="50"/>
        <v>-10.671300744016392</v>
      </c>
      <c r="K177">
        <f t="shared" si="39"/>
        <v>0</v>
      </c>
      <c r="L177">
        <f t="shared" si="40"/>
        <v>1.8101493784277176</v>
      </c>
      <c r="M177">
        <f t="shared" si="41"/>
        <v>-12.481450122444109</v>
      </c>
      <c r="N177">
        <f t="shared" si="42"/>
        <v>-2.3660749754832552E-2</v>
      </c>
      <c r="O177">
        <f t="shared" si="43"/>
        <v>0.47818604827946798</v>
      </c>
      <c r="P177">
        <f t="shared" si="44"/>
        <v>0.43579591777922594</v>
      </c>
      <c r="Q177">
        <f t="shared" si="45"/>
        <v>2.6265494867038379</v>
      </c>
      <c r="R177">
        <f t="shared" si="55"/>
        <v>150.49020027038264</v>
      </c>
      <c r="S177">
        <f t="shared" si="51"/>
        <v>32.296070728483429</v>
      </c>
      <c r="T177">
        <f t="shared" si="52"/>
        <v>-76.642467062552527</v>
      </c>
      <c r="U177">
        <f t="shared" si="46"/>
        <v>-17.229912075997412</v>
      </c>
      <c r="V177">
        <f t="shared" si="53"/>
        <v>28.716520126662353</v>
      </c>
      <c r="W177">
        <f t="shared" si="56"/>
        <v>0.15600000000000011</v>
      </c>
    </row>
    <row r="178" spans="5:23">
      <c r="E178">
        <f t="shared" si="47"/>
        <v>0.15700000000000011</v>
      </c>
      <c r="F178">
        <f t="shared" si="54"/>
        <v>117.62843707841195</v>
      </c>
      <c r="G178">
        <f t="shared" si="48"/>
        <v>2.053003520993268</v>
      </c>
      <c r="H178">
        <f t="shared" si="49"/>
        <v>-10.030878831263086</v>
      </c>
      <c r="I178">
        <f t="shared" si="38"/>
        <v>-159.51781005730274</v>
      </c>
      <c r="J178">
        <f t="shared" si="50"/>
        <v>-10.795487119827559</v>
      </c>
      <c r="K178">
        <f t="shared" si="39"/>
        <v>0</v>
      </c>
      <c r="L178">
        <f t="shared" si="40"/>
        <v>1.7767224284019505</v>
      </c>
      <c r="M178">
        <f t="shared" si="41"/>
        <v>-12.572209548229509</v>
      </c>
      <c r="N178">
        <f t="shared" si="42"/>
        <v>-2.1001477684121431E-2</v>
      </c>
      <c r="O178">
        <f t="shared" si="43"/>
        <v>0.47959473093852634</v>
      </c>
      <c r="P178">
        <f t="shared" si="44"/>
        <v>0.43418291263211978</v>
      </c>
      <c r="Q178">
        <f t="shared" si="45"/>
        <v>2.620709010887218</v>
      </c>
      <c r="R178">
        <f t="shared" si="55"/>
        <v>150.15556565574212</v>
      </c>
      <c r="S178">
        <f t="shared" si="51"/>
        <v>32.527128577330174</v>
      </c>
      <c r="T178">
        <f t="shared" si="52"/>
        <v>-76.710977497301471</v>
      </c>
      <c r="U178">
        <f t="shared" si="46"/>
        <v>-17.245313834477461</v>
      </c>
      <c r="V178">
        <f t="shared" si="53"/>
        <v>28.742189724129105</v>
      </c>
      <c r="W178">
        <f t="shared" si="56"/>
        <v>0.15700000000000011</v>
      </c>
    </row>
    <row r="179" spans="5:23">
      <c r="E179">
        <f t="shared" si="47"/>
        <v>0.15800000000000011</v>
      </c>
      <c r="F179">
        <f t="shared" si="54"/>
        <v>117.05371005657345</v>
      </c>
      <c r="G179">
        <f t="shared" si="48"/>
        <v>2.0429726421620047</v>
      </c>
      <c r="H179">
        <f t="shared" si="49"/>
        <v>-10.190396641320389</v>
      </c>
      <c r="I179">
        <f t="shared" si="38"/>
        <v>-161.37579216421958</v>
      </c>
      <c r="J179">
        <f t="shared" si="50"/>
        <v>-10.921227448740584</v>
      </c>
      <c r="K179">
        <f t="shared" si="39"/>
        <v>0</v>
      </c>
      <c r="L179">
        <f t="shared" si="40"/>
        <v>1.742584276604652</v>
      </c>
      <c r="M179">
        <f t="shared" si="41"/>
        <v>-12.663811725345235</v>
      </c>
      <c r="N179">
        <f t="shared" si="42"/>
        <v>-1.8285626146656228E-2</v>
      </c>
      <c r="O179">
        <f t="shared" si="43"/>
        <v>0.4809989529209785</v>
      </c>
      <c r="P179">
        <f t="shared" si="44"/>
        <v>0.43253367688326094</v>
      </c>
      <c r="Q179">
        <f t="shared" si="45"/>
        <v>2.6147683320711188</v>
      </c>
      <c r="R179">
        <f t="shared" si="55"/>
        <v>149.81518983213684</v>
      </c>
      <c r="S179">
        <f t="shared" si="51"/>
        <v>32.761479775563387</v>
      </c>
      <c r="T179">
        <f t="shared" si="52"/>
        <v>-76.77811772335545</v>
      </c>
      <c r="U179">
        <f t="shared" si="46"/>
        <v>-17.260407557787914</v>
      </c>
      <c r="V179">
        <f t="shared" si="53"/>
        <v>28.767345929646524</v>
      </c>
      <c r="W179">
        <f t="shared" si="56"/>
        <v>0.15800000000000011</v>
      </c>
    </row>
    <row r="180" spans="5:23">
      <c r="E180">
        <f t="shared" si="47"/>
        <v>0.15900000000000011</v>
      </c>
      <c r="F180">
        <f t="shared" si="54"/>
        <v>116.4698433374615</v>
      </c>
      <c r="G180">
        <f t="shared" si="48"/>
        <v>2.0327822455206843</v>
      </c>
      <c r="H180">
        <f t="shared" si="49"/>
        <v>-10.351772433484609</v>
      </c>
      <c r="I180">
        <f t="shared" si="38"/>
        <v>-163.25687316009228</v>
      </c>
      <c r="J180">
        <f t="shared" si="50"/>
        <v>-11.048531012242373</v>
      </c>
      <c r="K180">
        <f t="shared" si="39"/>
        <v>0</v>
      </c>
      <c r="L180">
        <f t="shared" si="40"/>
        <v>1.7077237161700349</v>
      </c>
      <c r="M180">
        <f t="shared" si="41"/>
        <v>-12.756254728412408</v>
      </c>
      <c r="N180">
        <f t="shared" si="42"/>
        <v>-1.5512303583226014E-2</v>
      </c>
      <c r="O180">
        <f t="shared" si="43"/>
        <v>0.48239753750058612</v>
      </c>
      <c r="P180">
        <f t="shared" si="44"/>
        <v>0.43084745507289929</v>
      </c>
      <c r="Q180">
        <f t="shared" si="45"/>
        <v>2.6087259039279704</v>
      </c>
      <c r="R180">
        <f t="shared" si="55"/>
        <v>149.46898420152337</v>
      </c>
      <c r="S180">
        <f t="shared" si="51"/>
        <v>32.999140864061872</v>
      </c>
      <c r="T180">
        <f t="shared" si="52"/>
        <v>-76.843915144888328</v>
      </c>
      <c r="U180">
        <f t="shared" si="46"/>
        <v>-17.275199406632154</v>
      </c>
      <c r="V180">
        <f t="shared" si="53"/>
        <v>28.791999011053594</v>
      </c>
      <c r="W180">
        <f t="shared" si="56"/>
        <v>0.15900000000000011</v>
      </c>
    </row>
    <row r="181" spans="5:23">
      <c r="E181">
        <f t="shared" si="47"/>
        <v>0.16000000000000011</v>
      </c>
      <c r="F181">
        <f t="shared" si="54"/>
        <v>115.87673046654297</v>
      </c>
      <c r="G181">
        <f t="shared" si="48"/>
        <v>2.0224304730871996</v>
      </c>
      <c r="H181">
        <f t="shared" si="49"/>
        <v>-10.515029306644701</v>
      </c>
      <c r="I181">
        <f t="shared" si="38"/>
        <v>-165.16117957912397</v>
      </c>
      <c r="J181">
        <f t="shared" si="50"/>
        <v>-11.177406373629772</v>
      </c>
      <c r="K181">
        <f t="shared" si="39"/>
        <v>0</v>
      </c>
      <c r="L181">
        <f t="shared" si="40"/>
        <v>1.6721295509205791</v>
      </c>
      <c r="M181">
        <f t="shared" si="41"/>
        <v>-12.84953592455035</v>
      </c>
      <c r="N181">
        <f t="shared" si="42"/>
        <v>-1.2680619284922104E-2</v>
      </c>
      <c r="O181">
        <f t="shared" si="43"/>
        <v>0.48378925941333645</v>
      </c>
      <c r="P181">
        <f t="shared" si="44"/>
        <v>0.42912347700375392</v>
      </c>
      <c r="Q181">
        <f t="shared" si="45"/>
        <v>2.6025801408778624</v>
      </c>
      <c r="R181">
        <f t="shared" si="55"/>
        <v>149.11685791686472</v>
      </c>
      <c r="S181">
        <f t="shared" si="51"/>
        <v>33.240127450321751</v>
      </c>
      <c r="T181">
        <f t="shared" si="52"/>
        <v>-76.908396617990576</v>
      </c>
      <c r="U181">
        <f t="shared" si="46"/>
        <v>-17.289695418499512</v>
      </c>
      <c r="V181">
        <f t="shared" si="53"/>
        <v>28.816159030832523</v>
      </c>
      <c r="W181">
        <f t="shared" si="56"/>
        <v>0.16000000000000011</v>
      </c>
    </row>
    <row r="182" spans="5:23">
      <c r="E182">
        <f t="shared" si="47"/>
        <v>0.16100000000000012</v>
      </c>
      <c r="F182">
        <f t="shared" si="54"/>
        <v>115.27426366581587</v>
      </c>
      <c r="G182">
        <f t="shared" si="48"/>
        <v>2.0119154437805551</v>
      </c>
      <c r="H182">
        <f t="shared" si="49"/>
        <v>-10.680190486223825</v>
      </c>
      <c r="I182">
        <f t="shared" si="38"/>
        <v>-167.08882666004726</v>
      </c>
      <c r="J182">
        <f t="shared" si="50"/>
        <v>-11.307861331770216</v>
      </c>
      <c r="K182">
        <f t="shared" si="39"/>
        <v>0</v>
      </c>
      <c r="L182">
        <f t="shared" si="40"/>
        <v>1.6357906103534328</v>
      </c>
      <c r="M182">
        <f t="shared" si="41"/>
        <v>-12.943651942123649</v>
      </c>
      <c r="N182">
        <f t="shared" si="42"/>
        <v>-9.789684585377198E-3</v>
      </c>
      <c r="O182">
        <f t="shared" si="43"/>
        <v>0.4851728434182308</v>
      </c>
      <c r="P182">
        <f t="shared" si="44"/>
        <v>0.42736095761470072</v>
      </c>
      <c r="Q182">
        <f t="shared" si="45"/>
        <v>2.5963294164454664</v>
      </c>
      <c r="R182">
        <f t="shared" si="55"/>
        <v>148.75871778798913</v>
      </c>
      <c r="S182">
        <f t="shared" si="51"/>
        <v>33.484454122173261</v>
      </c>
      <c r="T182">
        <f t="shared" si="52"/>
        <v>-76.971588461630773</v>
      </c>
      <c r="U182">
        <f t="shared" si="46"/>
        <v>-17.303901510129524</v>
      </c>
      <c r="V182">
        <f t="shared" si="53"/>
        <v>28.839835850215874</v>
      </c>
      <c r="W182">
        <f t="shared" si="56"/>
        <v>0.16100000000000012</v>
      </c>
    </row>
    <row r="183" spans="5:23">
      <c r="E183">
        <f t="shared" si="47"/>
        <v>0.16200000000000012</v>
      </c>
      <c r="F183">
        <f t="shared" si="54"/>
        <v>114.66233382655945</v>
      </c>
      <c r="G183">
        <f t="shared" si="48"/>
        <v>2.0012352532943312</v>
      </c>
      <c r="H183">
        <f t="shared" si="49"/>
        <v>-10.847279312883872</v>
      </c>
      <c r="I183">
        <f t="shared" si="38"/>
        <v>-169.03991762338828</v>
      </c>
      <c r="J183">
        <f t="shared" si="50"/>
        <v>-11.43990287219002</v>
      </c>
      <c r="K183">
        <f t="shared" si="39"/>
        <v>0</v>
      </c>
      <c r="L183">
        <f t="shared" si="40"/>
        <v>1.5986957656595642</v>
      </c>
      <c r="M183">
        <f t="shared" si="41"/>
        <v>-13.038598637849583</v>
      </c>
      <c r="N183">
        <f t="shared" si="42"/>
        <v>-6.8386141351646917E-3</v>
      </c>
      <c r="O183">
        <f t="shared" si="43"/>
        <v>0.48654696283900278</v>
      </c>
      <c r="P183">
        <f t="shared" si="44"/>
        <v>0.42555909686526538</v>
      </c>
      <c r="Q183">
        <f t="shared" si="45"/>
        <v>2.5899720615139268</v>
      </c>
      <c r="R183">
        <f t="shared" si="55"/>
        <v>148.39446818154522</v>
      </c>
      <c r="S183">
        <f t="shared" si="51"/>
        <v>33.732134354985774</v>
      </c>
      <c r="T183">
        <f t="shared" si="52"/>
        <v>-77.033516468398147</v>
      </c>
      <c r="U183">
        <f t="shared" si="46"/>
        <v>-17.317823479926933</v>
      </c>
      <c r="V183">
        <f t="shared" si="53"/>
        <v>28.863039133211558</v>
      </c>
      <c r="W183">
        <f t="shared" si="56"/>
        <v>0.16200000000000012</v>
      </c>
    </row>
    <row r="184" spans="5:23">
      <c r="E184">
        <f t="shared" si="47"/>
        <v>0.16300000000000012</v>
      </c>
      <c r="F184">
        <f t="shared" si="54"/>
        <v>114.04083050273162</v>
      </c>
      <c r="G184">
        <f t="shared" si="48"/>
        <v>1.9903879739814472</v>
      </c>
      <c r="H184">
        <f t="shared" si="49"/>
        <v>-11.016319230507261</v>
      </c>
      <c r="I184">
        <f t="shared" si="38"/>
        <v>-171.0145429072023</v>
      </c>
      <c r="J184">
        <f t="shared" si="50"/>
        <v>-11.573537115352226</v>
      </c>
      <c r="K184">
        <f t="shared" si="39"/>
        <v>0</v>
      </c>
      <c r="L184">
        <f t="shared" si="40"/>
        <v>1.5608339468250008</v>
      </c>
      <c r="M184">
        <f t="shared" si="41"/>
        <v>-13.134371062177227</v>
      </c>
      <c r="N184">
        <f t="shared" si="42"/>
        <v>-3.8265272622832053E-3</v>
      </c>
      <c r="O184">
        <f t="shared" si="43"/>
        <v>0.48791023808852652</v>
      </c>
      <c r="P184">
        <f t="shared" si="44"/>
        <v>0.42371707963199878</v>
      </c>
      <c r="Q184">
        <f t="shared" si="45"/>
        <v>2.5835063624672747</v>
      </c>
      <c r="R184">
        <f t="shared" si="55"/>
        <v>148.02401091457031</v>
      </c>
      <c r="S184">
        <f t="shared" si="51"/>
        <v>33.983180411838688</v>
      </c>
      <c r="T184">
        <f t="shared" si="52"/>
        <v>-77.094205915030201</v>
      </c>
      <c r="U184">
        <f t="shared" si="46"/>
        <v>-17.331467010328396</v>
      </c>
      <c r="V184">
        <f t="shared" si="53"/>
        <v>28.885778350547326</v>
      </c>
      <c r="W184">
        <f t="shared" si="56"/>
        <v>0.16300000000000012</v>
      </c>
    </row>
    <row r="185" spans="5:23">
      <c r="E185">
        <f t="shared" si="47"/>
        <v>0.16400000000000012</v>
      </c>
      <c r="F185">
        <f t="shared" si="54"/>
        <v>113.40964190505476</v>
      </c>
      <c r="G185">
        <f t="shared" si="48"/>
        <v>1.9793716547509399</v>
      </c>
      <c r="H185">
        <f t="shared" si="49"/>
        <v>-11.187333773414462</v>
      </c>
      <c r="I185">
        <f t="shared" si="38"/>
        <v>-173.01277935911963</v>
      </c>
      <c r="J185">
        <f t="shared" si="50"/>
        <v>-11.708769261977698</v>
      </c>
      <c r="K185">
        <f t="shared" si="39"/>
        <v>0</v>
      </c>
      <c r="L185">
        <f t="shared" si="40"/>
        <v>1.5221941608649687</v>
      </c>
      <c r="M185">
        <f t="shared" si="41"/>
        <v>-13.230963422842667</v>
      </c>
      <c r="N185">
        <f t="shared" si="42"/>
        <v>-7.5254942276864467E-4</v>
      </c>
      <c r="O185">
        <f t="shared" si="43"/>
        <v>0.48926123517788905</v>
      </c>
      <c r="P185">
        <f t="shared" si="44"/>
        <v>0.42183407561788322</v>
      </c>
      <c r="Q185">
        <f t="shared" si="45"/>
        <v>2.5769305592121183</v>
      </c>
      <c r="R185">
        <f t="shared" si="55"/>
        <v>147.64724514114147</v>
      </c>
      <c r="S185">
        <f t="shared" si="51"/>
        <v>34.237603236086713</v>
      </c>
      <c r="T185">
        <f t="shared" si="52"/>
        <v>-77.153681572729582</v>
      </c>
      <c r="U185">
        <f t="shared" si="46"/>
        <v>-17.344837670121827</v>
      </c>
      <c r="V185">
        <f t="shared" si="53"/>
        <v>28.90806278353638</v>
      </c>
      <c r="W185">
        <f t="shared" si="56"/>
        <v>0.16400000000000012</v>
      </c>
    </row>
    <row r="186" spans="5:23">
      <c r="E186">
        <f t="shared" si="47"/>
        <v>0.16500000000000012</v>
      </c>
      <c r="F186">
        <f t="shared" si="54"/>
        <v>112.76865489583395</v>
      </c>
      <c r="G186">
        <f t="shared" si="48"/>
        <v>1.9681843209775254</v>
      </c>
      <c r="H186">
        <f t="shared" si="49"/>
        <v>-11.360346552773581</v>
      </c>
      <c r="I186">
        <f t="shared" si="38"/>
        <v>-175.03468938239601</v>
      </c>
      <c r="J186">
        <f t="shared" si="50"/>
        <v>-11.845603535253449</v>
      </c>
      <c r="K186">
        <f t="shared" si="39"/>
        <v>0</v>
      </c>
      <c r="L186">
        <f t="shared" si="40"/>
        <v>1.4827655112432958</v>
      </c>
      <c r="M186">
        <f t="shared" si="41"/>
        <v>-13.328369046496745</v>
      </c>
      <c r="N186">
        <f t="shared" si="42"/>
        <v>2.3841862544003584E-3</v>
      </c>
      <c r="O186">
        <f t="shared" si="43"/>
        <v>0.490598464212332</v>
      </c>
      <c r="P186">
        <f t="shared" si="44"/>
        <v>0.4199092392760076</v>
      </c>
      <c r="Q186">
        <f t="shared" si="45"/>
        <v>2.5702428430684607</v>
      </c>
      <c r="R186">
        <f t="shared" si="55"/>
        <v>147.26406723152837</v>
      </c>
      <c r="S186">
        <f t="shared" si="51"/>
        <v>34.495412335694425</v>
      </c>
      <c r="T186">
        <f t="shared" si="52"/>
        <v>-77.211967717274987</v>
      </c>
      <c r="U186">
        <f t="shared" si="46"/>
        <v>-17.357940916719389</v>
      </c>
      <c r="V186">
        <f t="shared" si="53"/>
        <v>28.929901527865653</v>
      </c>
      <c r="W186">
        <f t="shared" si="56"/>
        <v>0.16500000000000012</v>
      </c>
    </row>
    <row r="187" spans="5:23">
      <c r="E187">
        <f t="shared" si="47"/>
        <v>0.16600000000000012</v>
      </c>
      <c r="F187">
        <f t="shared" si="54"/>
        <v>112.11775498455403</v>
      </c>
      <c r="G187">
        <f t="shared" si="48"/>
        <v>1.9568239744247518</v>
      </c>
      <c r="H187">
        <f t="shared" si="49"/>
        <v>-11.535381242155978</v>
      </c>
      <c r="I187">
        <f t="shared" si="38"/>
        <v>-177.08032003351784</v>
      </c>
      <c r="J187">
        <f t="shared" si="50"/>
        <v>-11.984043119762397</v>
      </c>
      <c r="K187">
        <f t="shared" si="39"/>
        <v>0</v>
      </c>
      <c r="L187">
        <f t="shared" si="40"/>
        <v>1.442537218530896</v>
      </c>
      <c r="M187">
        <f t="shared" si="41"/>
        <v>-13.426580338293293</v>
      </c>
      <c r="N187">
        <f t="shared" si="42"/>
        <v>5.5845373238222751E-3</v>
      </c>
      <c r="O187">
        <f t="shared" si="43"/>
        <v>0.49192037787651266</v>
      </c>
      <c r="P187">
        <f t="shared" si="44"/>
        <v>0.41794170974882827</v>
      </c>
      <c r="Q187">
        <f t="shared" si="45"/>
        <v>2.5634413545185359</v>
      </c>
      <c r="R187">
        <f t="shared" si="55"/>
        <v>146.87437064321114</v>
      </c>
      <c r="S187">
        <f t="shared" si="51"/>
        <v>34.756615658657111</v>
      </c>
      <c r="T187">
        <f t="shared" si="52"/>
        <v>-77.269088138929504</v>
      </c>
      <c r="U187">
        <f t="shared" si="46"/>
        <v>-17.370782098385003</v>
      </c>
      <c r="V187">
        <f t="shared" si="53"/>
        <v>28.951303497308341</v>
      </c>
      <c r="W187">
        <f t="shared" si="56"/>
        <v>0.16600000000000012</v>
      </c>
    </row>
    <row r="188" spans="5:23">
      <c r="E188">
        <f t="shared" si="47"/>
        <v>0.16700000000000012</v>
      </c>
      <c r="F188">
        <f t="shared" si="54"/>
        <v>111.4568263243041</v>
      </c>
      <c r="G188">
        <f t="shared" si="48"/>
        <v>1.9452885931825958</v>
      </c>
      <c r="H188">
        <f t="shared" si="49"/>
        <v>-11.712461562189496</v>
      </c>
      <c r="I188">
        <f t="shared" si="38"/>
        <v>-179.14970206874182</v>
      </c>
      <c r="J188">
        <f t="shared" si="50"/>
        <v>-12.124090096957218</v>
      </c>
      <c r="K188">
        <f t="shared" si="39"/>
        <v>0</v>
      </c>
      <c r="L188">
        <f t="shared" si="40"/>
        <v>1.4014986423585822</v>
      </c>
      <c r="M188">
        <f t="shared" si="41"/>
        <v>-13.525588739315801</v>
      </c>
      <c r="N188">
        <f t="shared" si="42"/>
        <v>8.8493502772224453E-3</v>
      </c>
      <c r="O188">
        <f t="shared" si="43"/>
        <v>0.49322536991179866</v>
      </c>
      <c r="P188">
        <f t="shared" si="44"/>
        <v>0.4159306108244325</v>
      </c>
      <c r="Q188">
        <f t="shared" si="45"/>
        <v>2.556524180801429</v>
      </c>
      <c r="R188">
        <f t="shared" si="55"/>
        <v>146.47804578306207</v>
      </c>
      <c r="S188">
        <f t="shared" si="51"/>
        <v>35.021219458757969</v>
      </c>
      <c r="T188">
        <f t="shared" si="52"/>
        <v>-77.325066152150924</v>
      </c>
      <c r="U188">
        <f t="shared" si="46"/>
        <v>-17.383366456417306</v>
      </c>
      <c r="V188">
        <f t="shared" si="53"/>
        <v>28.972277427362176</v>
      </c>
      <c r="W188">
        <f t="shared" si="56"/>
        <v>0.16700000000000012</v>
      </c>
    </row>
    <row r="189" spans="5:23">
      <c r="E189">
        <f t="shared" si="47"/>
        <v>0.16800000000000012</v>
      </c>
      <c r="F189">
        <f t="shared" si="54"/>
        <v>110.78575170908145</v>
      </c>
      <c r="G189">
        <f t="shared" si="48"/>
        <v>1.9335761316204063</v>
      </c>
      <c r="H189">
        <f t="shared" si="49"/>
        <v>-11.891611264258238</v>
      </c>
      <c r="I189">
        <f t="shared" si="38"/>
        <v>-181.2428489367785</v>
      </c>
      <c r="J189">
        <f t="shared" si="50"/>
        <v>-12.265745376989463</v>
      </c>
      <c r="K189">
        <f t="shared" si="39"/>
        <v>0</v>
      </c>
      <c r="L189">
        <f t="shared" si="40"/>
        <v>1.3596393047208504</v>
      </c>
      <c r="M189">
        <f t="shared" si="41"/>
        <v>-13.625384681710313</v>
      </c>
      <c r="N189">
        <f t="shared" si="42"/>
        <v>1.217945868952687E-2</v>
      </c>
      <c r="O189">
        <f t="shared" si="43"/>
        <v>0.49451177358859177</v>
      </c>
      <c r="P189">
        <f t="shared" si="44"/>
        <v>0.41387505091131765</v>
      </c>
      <c r="Q189">
        <f t="shared" si="45"/>
        <v>2.54948935334007</v>
      </c>
      <c r="R189">
        <f t="shared" si="55"/>
        <v>146.07497985992347</v>
      </c>
      <c r="S189">
        <f t="shared" si="51"/>
        <v>35.289228150842021</v>
      </c>
      <c r="T189">
        <f t="shared" si="52"/>
        <v>-77.379924605107902</v>
      </c>
      <c r="U189">
        <f t="shared" si="46"/>
        <v>-17.39569912728896</v>
      </c>
      <c r="V189">
        <f t="shared" si="53"/>
        <v>28.992831878814933</v>
      </c>
      <c r="W189">
        <f t="shared" si="56"/>
        <v>0.16800000000000012</v>
      </c>
    </row>
    <row r="190" spans="5:23">
      <c r="E190">
        <f t="shared" si="47"/>
        <v>0.16900000000000012</v>
      </c>
      <c r="F190">
        <f t="shared" si="54"/>
        <v>110.10441257202922</v>
      </c>
      <c r="G190">
        <f t="shared" si="48"/>
        <v>1.9216845203561481</v>
      </c>
      <c r="H190">
        <f t="shared" si="49"/>
        <v>-12.072854113195016</v>
      </c>
      <c r="I190">
        <f t="shared" si="38"/>
        <v>-183.35975571462063</v>
      </c>
      <c r="J190">
        <f t="shared" si="50"/>
        <v>-12.409008626690929</v>
      </c>
      <c r="K190">
        <f t="shared" si="39"/>
        <v>0</v>
      </c>
      <c r="L190">
        <f t="shared" si="40"/>
        <v>1.3169489146885858</v>
      </c>
      <c r="M190">
        <f t="shared" si="41"/>
        <v>-13.725957541379515</v>
      </c>
      <c r="N190">
        <f t="shared" si="42"/>
        <v>1.557568125284943E-2</v>
      </c>
      <c r="O190">
        <f t="shared" si="43"/>
        <v>0.49577786017697589</v>
      </c>
      <c r="P190">
        <f t="shared" si="44"/>
        <v>0.4117741230333079</v>
      </c>
      <c r="Q190">
        <f t="shared" si="45"/>
        <v>2.5423348449858034</v>
      </c>
      <c r="R190">
        <f t="shared" si="55"/>
        <v>145.66505672673293</v>
      </c>
      <c r="S190">
        <f t="shared" si="51"/>
        <v>35.560644154703709</v>
      </c>
      <c r="T190">
        <f t="shared" si="52"/>
        <v>-77.433685889005744</v>
      </c>
      <c r="U190">
        <f t="shared" si="46"/>
        <v>-17.40778514474318</v>
      </c>
      <c r="V190">
        <f t="shared" si="53"/>
        <v>29.012975241238635</v>
      </c>
      <c r="W190">
        <f t="shared" si="56"/>
        <v>0.16900000000000012</v>
      </c>
    </row>
    <row r="191" spans="5:23">
      <c r="E191">
        <f t="shared" si="47"/>
        <v>0.17000000000000012</v>
      </c>
      <c r="F191">
        <f t="shared" si="54"/>
        <v>109.412688984666</v>
      </c>
      <c r="G191">
        <f t="shared" si="48"/>
        <v>1.9096116662429532</v>
      </c>
      <c r="H191">
        <f t="shared" si="49"/>
        <v>-12.256213868909636</v>
      </c>
      <c r="I191">
        <f t="shared" si="38"/>
        <v>-185.50039798330718</v>
      </c>
      <c r="J191">
        <f t="shared" si="50"/>
        <v>-12.553878193490164</v>
      </c>
      <c r="K191">
        <f t="shared" si="39"/>
        <v>0</v>
      </c>
      <c r="L191">
        <f t="shared" si="40"/>
        <v>1.2734173945898739</v>
      </c>
      <c r="M191">
        <f t="shared" si="41"/>
        <v>-13.827295588080037</v>
      </c>
      <c r="N191">
        <f t="shared" si="42"/>
        <v>1.9038819693684414E-2</v>
      </c>
      <c r="O191">
        <f t="shared" si="43"/>
        <v>0.49702183741930644</v>
      </c>
      <c r="P191">
        <f t="shared" si="44"/>
        <v>0.40962690484634706</v>
      </c>
      <c r="Q191">
        <f t="shared" si="45"/>
        <v>2.5350585670642536</v>
      </c>
      <c r="R191">
        <f t="shared" si="55"/>
        <v>145.24815671126387</v>
      </c>
      <c r="S191">
        <f t="shared" si="51"/>
        <v>35.835467726597869</v>
      </c>
      <c r="T191">
        <f t="shared" si="52"/>
        <v>-77.486371947225635</v>
      </c>
      <c r="U191">
        <f t="shared" si="46"/>
        <v>-17.419629441848318</v>
      </c>
      <c r="V191">
        <f t="shared" si="53"/>
        <v>29.032715736413863</v>
      </c>
      <c r="W191">
        <f t="shared" si="56"/>
        <v>0.17000000000000012</v>
      </c>
    </row>
    <row r="192" spans="5:23">
      <c r="E192">
        <f t="shared" si="47"/>
        <v>0.17100000000000012</v>
      </c>
      <c r="F192">
        <f t="shared" si="54"/>
        <v>108.71045965716777</v>
      </c>
      <c r="G192">
        <f t="shared" si="48"/>
        <v>1.8973554523740435</v>
      </c>
      <c r="H192">
        <f t="shared" si="49"/>
        <v>-12.441714266892944</v>
      </c>
      <c r="I192">
        <f t="shared" si="38"/>
        <v>-187.66473064017214</v>
      </c>
      <c r="J192">
        <f t="shared" si="50"/>
        <v>-12.700351025030505</v>
      </c>
      <c r="K192">
        <f t="shared" si="39"/>
        <v>0</v>
      </c>
      <c r="L192">
        <f t="shared" si="40"/>
        <v>1.2290349077192579</v>
      </c>
      <c r="M192">
        <f t="shared" si="41"/>
        <v>-13.929385932749764</v>
      </c>
      <c r="N192">
        <f t="shared" si="42"/>
        <v>2.2569656568504043E-2</v>
      </c>
      <c r="O192">
        <f t="shared" si="43"/>
        <v>0.49824184800869536</v>
      </c>
      <c r="P192">
        <f t="shared" si="44"/>
        <v>0.40743245867902711</v>
      </c>
      <c r="Q192">
        <f t="shared" si="45"/>
        <v>2.5276583662045278</v>
      </c>
      <c r="R192">
        <f t="shared" si="55"/>
        <v>144.8241564344525</v>
      </c>
      <c r="S192">
        <f t="shared" si="51"/>
        <v>36.11369677728473</v>
      </c>
      <c r="T192">
        <f t="shared" si="52"/>
        <v>-77.538004284281129</v>
      </c>
      <c r="U192">
        <f t="shared" si="46"/>
        <v>-17.431236853011352</v>
      </c>
      <c r="V192">
        <f t="shared" si="53"/>
        <v>29.052061421685586</v>
      </c>
      <c r="W192">
        <f t="shared" si="56"/>
        <v>0.17100000000000012</v>
      </c>
    </row>
    <row r="193" spans="5:23">
      <c r="E193">
        <f t="shared" si="47"/>
        <v>0.17200000000000013</v>
      </c>
      <c r="F193">
        <f t="shared" si="54"/>
        <v>107.99760193976711</v>
      </c>
      <c r="G193">
        <f t="shared" si="48"/>
        <v>1.8849137381071506</v>
      </c>
      <c r="H193">
        <f t="shared" si="49"/>
        <v>-12.629378997533117</v>
      </c>
      <c r="I193">
        <f t="shared" si="38"/>
        <v>-189.8526866438545</v>
      </c>
      <c r="J193">
        <f t="shared" si="50"/>
        <v>-12.848422584237703</v>
      </c>
      <c r="K193">
        <f t="shared" si="39"/>
        <v>0</v>
      </c>
      <c r="L193">
        <f t="shared" si="40"/>
        <v>1.1837918876368145</v>
      </c>
      <c r="M193">
        <f t="shared" si="41"/>
        <v>-14.032214471874518</v>
      </c>
      <c r="N193">
        <f t="shared" si="42"/>
        <v>2.6168952932878312E-2</v>
      </c>
      <c r="O193">
        <f t="shared" si="43"/>
        <v>0.49943596807771234</v>
      </c>
      <c r="P193">
        <f t="shared" si="44"/>
        <v>0.40518983159884897</v>
      </c>
      <c r="Q193">
        <f t="shared" si="45"/>
        <v>2.520132020931908</v>
      </c>
      <c r="R193">
        <f t="shared" si="55"/>
        <v>144.39292861517319</v>
      </c>
      <c r="S193">
        <f t="shared" si="51"/>
        <v>36.395326675406082</v>
      </c>
      <c r="T193">
        <f t="shared" si="52"/>
        <v>-77.5886039745955</v>
      </c>
      <c r="U193">
        <f t="shared" si="46"/>
        <v>-17.442612115951125</v>
      </c>
      <c r="V193">
        <f t="shared" si="53"/>
        <v>29.071020193251876</v>
      </c>
      <c r="W193">
        <f t="shared" si="56"/>
        <v>0.17200000000000013</v>
      </c>
    </row>
    <row r="194" spans="5:23">
      <c r="E194">
        <f t="shared" si="47"/>
        <v>0.17300000000000013</v>
      </c>
      <c r="F194">
        <f t="shared" si="54"/>
        <v>107.27399182533729</v>
      </c>
      <c r="G194">
        <f t="shared" si="48"/>
        <v>1.8722843591096174</v>
      </c>
      <c r="H194">
        <f t="shared" si="49"/>
        <v>-12.819231684176971</v>
      </c>
      <c r="I194">
        <f t="shared" si="38"/>
        <v>-192.06417568805733</v>
      </c>
      <c r="J194">
        <f t="shared" si="50"/>
        <v>-12.998086759565558</v>
      </c>
      <c r="K194">
        <f t="shared" si="39"/>
        <v>0</v>
      </c>
      <c r="L194">
        <f t="shared" si="40"/>
        <v>1.1376790691193119</v>
      </c>
      <c r="M194">
        <f t="shared" si="41"/>
        <v>-14.135765828684869</v>
      </c>
      <c r="N194">
        <f t="shared" si="42"/>
        <v>2.9837445879163829E-2</v>
      </c>
      <c r="O194">
        <f t="shared" si="43"/>
        <v>0.50060220570200509</v>
      </c>
      <c r="P194">
        <f t="shared" si="44"/>
        <v>0.40289805550635455</v>
      </c>
      <c r="Q194">
        <f t="shared" si="45"/>
        <v>2.5124772380021168</v>
      </c>
      <c r="R194">
        <f t="shared" si="55"/>
        <v>143.95434186020734</v>
      </c>
      <c r="S194">
        <f t="shared" si="51"/>
        <v>36.680350034870045</v>
      </c>
      <c r="T194">
        <f t="shared" si="52"/>
        <v>-77.638191671103584</v>
      </c>
      <c r="U194">
        <f t="shared" si="46"/>
        <v>-17.453759873632102</v>
      </c>
      <c r="V194">
        <f t="shared" si="53"/>
        <v>29.089599789386838</v>
      </c>
      <c r="W194">
        <f t="shared" si="56"/>
        <v>0.17300000000000013</v>
      </c>
    </row>
    <row r="195" spans="5:23">
      <c r="E195">
        <f t="shared" si="47"/>
        <v>0.17400000000000013</v>
      </c>
      <c r="F195">
        <f t="shared" si="54"/>
        <v>106.53950395323358</v>
      </c>
      <c r="G195">
        <f t="shared" si="48"/>
        <v>1.8594651274254406</v>
      </c>
      <c r="H195">
        <f t="shared" si="49"/>
        <v>-13.011295859865029</v>
      </c>
      <c r="I195">
        <f t="shared" si="38"/>
        <v>-194.29908279970098</v>
      </c>
      <c r="J195">
        <f t="shared" si="50"/>
        <v>-13.149335770124898</v>
      </c>
      <c r="K195">
        <f t="shared" si="39"/>
        <v>0</v>
      </c>
      <c r="L195">
        <f t="shared" si="40"/>
        <v>1.0906875208265099</v>
      </c>
      <c r="M195">
        <f t="shared" si="41"/>
        <v>-14.240023290951408</v>
      </c>
      <c r="N195">
        <f t="shared" si="42"/>
        <v>3.3575845937745111E-2</v>
      </c>
      <c r="O195">
        <f t="shared" si="43"/>
        <v>0.5017384994239491</v>
      </c>
      <c r="P195">
        <f t="shared" si="44"/>
        <v>0.40055614725942562</v>
      </c>
      <c r="Q195">
        <f t="shared" si="45"/>
        <v>2.504691648452869</v>
      </c>
      <c r="R195">
        <f t="shared" si="55"/>
        <v>143.50826043801428</v>
      </c>
      <c r="S195">
        <f t="shared" si="51"/>
        <v>36.968756484780698</v>
      </c>
      <c r="T195">
        <f t="shared" si="52"/>
        <v>-77.686787613681517</v>
      </c>
      <c r="U195">
        <f t="shared" si="46"/>
        <v>-17.464684676159461</v>
      </c>
      <c r="V195">
        <f t="shared" si="53"/>
        <v>29.107807793599104</v>
      </c>
      <c r="W195">
        <f t="shared" si="56"/>
        <v>0.17400000000000013</v>
      </c>
    </row>
    <row r="196" spans="5:23">
      <c r="E196">
        <f t="shared" si="47"/>
        <v>0.17500000000000013</v>
      </c>
      <c r="F196">
        <f t="shared" si="54"/>
        <v>105.79401161446727</v>
      </c>
      <c r="G196">
        <f t="shared" si="48"/>
        <v>1.8464538315655756</v>
      </c>
      <c r="H196">
        <f t="shared" si="49"/>
        <v>-13.20559494266473</v>
      </c>
      <c r="I196">
        <f t="shared" si="38"/>
        <v>-196.55726685675361</v>
      </c>
      <c r="J196">
        <f t="shared" si="50"/>
        <v>-13.302160065376659</v>
      </c>
      <c r="K196">
        <f t="shared" si="39"/>
        <v>0</v>
      </c>
      <c r="L196">
        <f t="shared" si="40"/>
        <v>1.0428086797462206</v>
      </c>
      <c r="M196">
        <f t="shared" si="41"/>
        <v>-14.34496874512288</v>
      </c>
      <c r="N196">
        <f t="shared" si="42"/>
        <v>3.7384834336766939E-2</v>
      </c>
      <c r="O196">
        <f t="shared" si="43"/>
        <v>0.50284271680187131</v>
      </c>
      <c r="P196">
        <f t="shared" si="44"/>
        <v>0.39816310883021239</v>
      </c>
      <c r="Q196">
        <f t="shared" si="45"/>
        <v>2.4967728033458236</v>
      </c>
      <c r="R196">
        <f t="shared" si="55"/>
        <v>143.05454403476276</v>
      </c>
      <c r="S196">
        <f t="shared" si="51"/>
        <v>37.26053242029549</v>
      </c>
      <c r="T196">
        <f t="shared" si="52"/>
        <v>-77.734411637407902</v>
      </c>
      <c r="U196">
        <f t="shared" si="46"/>
        <v>-17.475390982636274</v>
      </c>
      <c r="V196">
        <f t="shared" si="53"/>
        <v>29.125651637727124</v>
      </c>
      <c r="W196">
        <f t="shared" si="56"/>
        <v>0.17500000000000013</v>
      </c>
    </row>
    <row r="197" spans="5:23">
      <c r="E197">
        <f t="shared" si="47"/>
        <v>0.17600000000000013</v>
      </c>
      <c r="F197">
        <f t="shared" si="54"/>
        <v>105.03738675829327</v>
      </c>
      <c r="G197">
        <f t="shared" si="48"/>
        <v>1.8332482366229108</v>
      </c>
      <c r="H197">
        <f t="shared" si="49"/>
        <v>-13.402152209521484</v>
      </c>
      <c r="I197">
        <f t="shared" si="38"/>
        <v>-198.83855902059469</v>
      </c>
      <c r="J197">
        <f t="shared" si="50"/>
        <v>-13.456548219040899</v>
      </c>
      <c r="K197">
        <f t="shared" si="39"/>
        <v>0</v>
      </c>
      <c r="L197">
        <f t="shared" si="40"/>
        <v>0.99403438748217698</v>
      </c>
      <c r="M197">
        <f t="shared" si="41"/>
        <v>-14.450582606523076</v>
      </c>
      <c r="N197">
        <f t="shared" si="42"/>
        <v>4.126506011526275E-2</v>
      </c>
      <c r="O197">
        <f t="shared" si="43"/>
        <v>0.50391265299084798</v>
      </c>
      <c r="P197">
        <f t="shared" si="44"/>
        <v>0.39571792749733958</v>
      </c>
      <c r="Q197">
        <f t="shared" si="45"/>
        <v>2.4887181691690756</v>
      </c>
      <c r="R197">
        <f t="shared" si="55"/>
        <v>142.59304749091328</v>
      </c>
      <c r="S197">
        <f t="shared" si="51"/>
        <v>37.555660732620012</v>
      </c>
      <c r="T197">
        <f t="shared" si="52"/>
        <v>-77.781083180659735</v>
      </c>
      <c r="U197">
        <f t="shared" si="46"/>
        <v>-17.485883162983548</v>
      </c>
      <c r="V197">
        <f t="shared" si="53"/>
        <v>29.143138604972581</v>
      </c>
      <c r="W197">
        <f t="shared" si="56"/>
        <v>0.17600000000000013</v>
      </c>
    </row>
    <row r="198" spans="5:23">
      <c r="E198">
        <f t="shared" si="47"/>
        <v>0.17700000000000013</v>
      </c>
      <c r="F198">
        <f t="shared" si="54"/>
        <v>104.26950000029575</v>
      </c>
      <c r="G198">
        <f t="shared" si="48"/>
        <v>1.8198460844133892</v>
      </c>
      <c r="H198">
        <f t="shared" si="49"/>
        <v>-13.600990768542079</v>
      </c>
      <c r="I198">
        <f t="shared" si="38"/>
        <v>-201.1427610773039</v>
      </c>
      <c r="J198">
        <f t="shared" si="50"/>
        <v>-13.61248681684229</v>
      </c>
      <c r="K198">
        <f t="shared" si="39"/>
        <v>0</v>
      </c>
      <c r="L198">
        <f t="shared" si="40"/>
        <v>0.94435692844893415</v>
      </c>
      <c r="M198">
        <f t="shared" si="41"/>
        <v>-14.556843745291225</v>
      </c>
      <c r="N198">
        <f t="shared" si="42"/>
        <v>4.5217137084569398E-2</v>
      </c>
      <c r="O198">
        <f t="shared" si="43"/>
        <v>0.50494602936155908</v>
      </c>
      <c r="P198">
        <f t="shared" si="44"/>
        <v>0.39321957607623476</v>
      </c>
      <c r="Q198">
        <f t="shared" si="45"/>
        <v>2.4805251228670411</v>
      </c>
      <c r="R198">
        <f t="shared" si="55"/>
        <v>142.12362051645144</v>
      </c>
      <c r="S198">
        <f t="shared" si="51"/>
        <v>37.854120516155689</v>
      </c>
      <c r="T198">
        <f t="shared" si="52"/>
        <v>-77.826821293046535</v>
      </c>
      <c r="U198">
        <f t="shared" si="46"/>
        <v>-17.496165499723876</v>
      </c>
      <c r="V198">
        <f t="shared" si="53"/>
        <v>29.160275832873129</v>
      </c>
      <c r="W198">
        <f t="shared" si="56"/>
        <v>0.17700000000000013</v>
      </c>
    </row>
    <row r="199" spans="5:23">
      <c r="E199">
        <f t="shared" si="47"/>
        <v>0.17800000000000013</v>
      </c>
      <c r="F199">
        <f t="shared" si="54"/>
        <v>103.49022063206189</v>
      </c>
      <c r="G199">
        <f t="shared" si="48"/>
        <v>1.8062450936448471</v>
      </c>
      <c r="H199">
        <f t="shared" si="49"/>
        <v>-13.802133529619383</v>
      </c>
      <c r="I199">
        <f t="shared" si="38"/>
        <v>-203.46964368172831</v>
      </c>
      <c r="J199">
        <f t="shared" si="50"/>
        <v>-13.769960337676052</v>
      </c>
      <c r="K199">
        <f t="shared" si="39"/>
        <v>0</v>
      </c>
      <c r="L199">
        <f t="shared" si="40"/>
        <v>0.89376907003797501</v>
      </c>
      <c r="M199">
        <f t="shared" si="41"/>
        <v>-14.663729407714026</v>
      </c>
      <c r="N199">
        <f t="shared" si="42"/>
        <v>4.9241640632923411E-2</v>
      </c>
      <c r="O199">
        <f t="shared" si="43"/>
        <v>0.50594049216419312</v>
      </c>
      <c r="P199">
        <f t="shared" si="44"/>
        <v>0.39066701319063896</v>
      </c>
      <c r="Q199">
        <f t="shared" si="45"/>
        <v>2.4721909464608411</v>
      </c>
      <c r="R199">
        <f t="shared" si="55"/>
        <v>141.64610738265867</v>
      </c>
      <c r="S199">
        <f t="shared" si="51"/>
        <v>38.155886750596778</v>
      </c>
      <c r="T199">
        <f t="shared" si="52"/>
        <v>-77.871644643185618</v>
      </c>
      <c r="U199">
        <f t="shared" si="46"/>
        <v>-17.506242189729399</v>
      </c>
      <c r="V199">
        <f t="shared" si="53"/>
        <v>29.177070316215666</v>
      </c>
      <c r="W199">
        <f t="shared" si="56"/>
        <v>0.17800000000000013</v>
      </c>
    </row>
    <row r="200" spans="5:23">
      <c r="E200">
        <f t="shared" si="47"/>
        <v>0.17900000000000013</v>
      </c>
      <c r="F200">
        <f t="shared" si="54"/>
        <v>102.69941663253869</v>
      </c>
      <c r="G200">
        <f t="shared" si="48"/>
        <v>1.7924429601152276</v>
      </c>
      <c r="H200">
        <f t="shared" si="49"/>
        <v>-14.005603173301111</v>
      </c>
      <c r="I200">
        <f t="shared" si="38"/>
        <v>-205.818944497579</v>
      </c>
      <c r="J200">
        <f t="shared" si="50"/>
        <v>-13.928951027737593</v>
      </c>
      <c r="K200">
        <f t="shared" si="39"/>
        <v>0</v>
      </c>
      <c r="L200">
        <f t="shared" si="40"/>
        <v>0.84226410481887626</v>
      </c>
      <c r="M200">
        <f t="shared" si="41"/>
        <v>-14.771215132556469</v>
      </c>
      <c r="N200">
        <f t="shared" si="42"/>
        <v>5.3339104368158502E-2</v>
      </c>
      <c r="O200">
        <f t="shared" si="43"/>
        <v>0.50689361124493071</v>
      </c>
      <c r="P200">
        <f t="shared" si="44"/>
        <v>0.38805918358859803</v>
      </c>
      <c r="Q200">
        <f t="shared" si="45"/>
        <v>2.4637128212180963</v>
      </c>
      <c r="R200">
        <f t="shared" si="55"/>
        <v>141.16034658806606</v>
      </c>
      <c r="S200">
        <f t="shared" si="51"/>
        <v>38.460929955527376</v>
      </c>
      <c r="T200">
        <f t="shared" si="52"/>
        <v>-77.915571526321898</v>
      </c>
      <c r="U200">
        <f t="shared" si="46"/>
        <v>-17.516117345934809</v>
      </c>
      <c r="V200">
        <f t="shared" si="53"/>
        <v>29.193528909891352</v>
      </c>
      <c r="W200">
        <f t="shared" si="56"/>
        <v>0.17900000000000013</v>
      </c>
    </row>
    <row r="201" spans="5:23">
      <c r="E201">
        <f t="shared" si="47"/>
        <v>0.18000000000000013</v>
      </c>
      <c r="F201">
        <f t="shared" si="54"/>
        <v>101.8969546811735</v>
      </c>
      <c r="G201">
        <f t="shared" si="48"/>
        <v>1.7784373569419265</v>
      </c>
      <c r="H201">
        <f t="shared" si="49"/>
        <v>-14.211422117798691</v>
      </c>
      <c r="I201">
        <f t="shared" si="38"/>
        <v>-208.19036622612069</v>
      </c>
      <c r="J201">
        <f t="shared" si="50"/>
        <v>-14.089438767112616</v>
      </c>
      <c r="K201">
        <f t="shared" si="39"/>
        <v>0</v>
      </c>
      <c r="L201">
        <f t="shared" si="40"/>
        <v>0.78983589483875805</v>
      </c>
      <c r="M201">
        <f t="shared" si="41"/>
        <v>-14.879274661951374</v>
      </c>
      <c r="N201">
        <f t="shared" si="42"/>
        <v>5.7510016593474725E-2</v>
      </c>
      <c r="O201">
        <f t="shared" si="43"/>
        <v>0.5078028788231026</v>
      </c>
      <c r="P201">
        <f t="shared" si="44"/>
        <v>0.38539501850648894</v>
      </c>
      <c r="Q201">
        <f t="shared" si="45"/>
        <v>2.455087821326301</v>
      </c>
      <c r="R201">
        <f t="shared" si="55"/>
        <v>140.66617049596539</v>
      </c>
      <c r="S201">
        <f t="shared" si="51"/>
        <v>38.769215814791892</v>
      </c>
      <c r="T201">
        <f t="shared" si="52"/>
        <v>-77.958619871795463</v>
      </c>
      <c r="U201">
        <f t="shared" si="46"/>
        <v>-17.525794999016114</v>
      </c>
      <c r="V201">
        <f t="shared" si="53"/>
        <v>29.209658331693525</v>
      </c>
      <c r="W201">
        <f t="shared" si="56"/>
        <v>0.18000000000000013</v>
      </c>
    </row>
    <row r="202" spans="5:23">
      <c r="E202">
        <f t="shared" si="47"/>
        <v>0.18100000000000013</v>
      </c>
      <c r="F202">
        <f t="shared" si="54"/>
        <v>101.08270017294478</v>
      </c>
      <c r="G202">
        <f t="shared" si="48"/>
        <v>1.7642259348241278</v>
      </c>
      <c r="H202">
        <f t="shared" si="49"/>
        <v>-14.419612484024812</v>
      </c>
      <c r="I202">
        <f t="shared" si="38"/>
        <v>-210.58357451523418</v>
      </c>
      <c r="J202">
        <f t="shared" si="50"/>
        <v>-14.251400928271352</v>
      </c>
      <c r="K202">
        <f t="shared" si="39"/>
        <v>0</v>
      </c>
      <c r="L202">
        <f t="shared" si="40"/>
        <v>0.73647891808228372</v>
      </c>
      <c r="M202">
        <f t="shared" si="41"/>
        <v>-14.987879846353636</v>
      </c>
      <c r="N202">
        <f t="shared" si="42"/>
        <v>6.1754816611325529E-2</v>
      </c>
      <c r="O202">
        <f t="shared" si="43"/>
        <v>0.50866570833770686</v>
      </c>
      <c r="P202">
        <f t="shared" si="44"/>
        <v>0.38267343608491616</v>
      </c>
      <c r="Q202">
        <f t="shared" si="45"/>
        <v>2.4463129070185907</v>
      </c>
      <c r="R202">
        <f t="shared" si="55"/>
        <v>140.16340494054464</v>
      </c>
      <c r="S202">
        <f t="shared" si="51"/>
        <v>39.080704767599855</v>
      </c>
      <c r="T202">
        <f t="shared" si="52"/>
        <v>-78.000807250359557</v>
      </c>
      <c r="U202">
        <f t="shared" si="46"/>
        <v>-17.535279099035794</v>
      </c>
      <c r="V202">
        <f t="shared" si="53"/>
        <v>29.225465165059656</v>
      </c>
      <c r="W202">
        <f t="shared" si="56"/>
        <v>0.18100000000000013</v>
      </c>
    </row>
    <row r="203" spans="5:23">
      <c r="E203">
        <f t="shared" si="47"/>
        <v>0.18200000000000013</v>
      </c>
      <c r="F203">
        <f t="shared" si="54"/>
        <v>100.25651723539599</v>
      </c>
      <c r="G203">
        <f t="shared" si="48"/>
        <v>1.749806322340103</v>
      </c>
      <c r="H203">
        <f t="shared" si="49"/>
        <v>-14.630196058540045</v>
      </c>
      <c r="I203">
        <f t="shared" si="38"/>
        <v>-212.99819573972997</v>
      </c>
      <c r="J203">
        <f t="shared" si="50"/>
        <v>-14.414812225849612</v>
      </c>
      <c r="K203">
        <f t="shared" si="39"/>
        <v>0</v>
      </c>
      <c r="L203">
        <f t="shared" si="40"/>
        <v>0.68218831715314954</v>
      </c>
      <c r="M203">
        <f t="shared" si="41"/>
        <v>-15.097000543002762</v>
      </c>
      <c r="N203">
        <f t="shared" si="42"/>
        <v>6.6073890850574996E-2</v>
      </c>
      <c r="O203">
        <f t="shared" si="43"/>
        <v>0.50947943337259782</v>
      </c>
      <c r="P203">
        <f t="shared" si="44"/>
        <v>0.37989334184062823</v>
      </c>
      <c r="Q203">
        <f t="shared" si="45"/>
        <v>2.4373849170946262</v>
      </c>
      <c r="R203">
        <f t="shared" si="55"/>
        <v>139.65186879836614</v>
      </c>
      <c r="S203">
        <f t="shared" si="51"/>
        <v>39.395351562970149</v>
      </c>
      <c r="T203">
        <f t="shared" si="52"/>
        <v>-78.04215088135237</v>
      </c>
      <c r="U203">
        <f t="shared" si="46"/>
        <v>-17.544573517055078</v>
      </c>
      <c r="V203">
        <f t="shared" si="53"/>
        <v>29.240955861758465</v>
      </c>
      <c r="W203">
        <f t="shared" si="56"/>
        <v>0.18200000000000013</v>
      </c>
    </row>
    <row r="204" spans="5:23">
      <c r="E204">
        <f t="shared" si="47"/>
        <v>0.18300000000000013</v>
      </c>
      <c r="F204">
        <f t="shared" si="54"/>
        <v>99.418268747792723</v>
      </c>
      <c r="G204">
        <f t="shared" si="48"/>
        <v>1.735176126281563</v>
      </c>
      <c r="H204">
        <f t="shared" si="49"/>
        <v>-14.843194254279775</v>
      </c>
      <c r="I204">
        <f t="shared" si="38"/>
        <v>-215.43381464276709</v>
      </c>
      <c r="J204">
        <f t="shared" si="50"/>
        <v>-14.579644557030065</v>
      </c>
      <c r="K204">
        <f t="shared" si="39"/>
        <v>0</v>
      </c>
      <c r="L204">
        <f t="shared" si="40"/>
        <v>0.6269599502362565</v>
      </c>
      <c r="M204">
        <f t="shared" si="41"/>
        <v>-15.206604507266322</v>
      </c>
      <c r="N204">
        <f t="shared" si="42"/>
        <v>7.0467568812215733E-2</v>
      </c>
      <c r="O204">
        <f t="shared" si="43"/>
        <v>0.51024130667030498</v>
      </c>
      <c r="P204">
        <f t="shared" si="44"/>
        <v>0.37705362919894103</v>
      </c>
      <c r="Q204">
        <f t="shared" si="45"/>
        <v>2.4283005607724575</v>
      </c>
      <c r="R204">
        <f t="shared" si="55"/>
        <v>139.13137352151287</v>
      </c>
      <c r="S204">
        <f t="shared" si="51"/>
        <v>39.713104773720147</v>
      </c>
      <c r="T204">
        <f t="shared" si="52"/>
        <v>-78.082667639725329</v>
      </c>
      <c r="U204">
        <f t="shared" si="46"/>
        <v>-17.553682046713977</v>
      </c>
      <c r="V204">
        <f t="shared" si="53"/>
        <v>29.256136744523296</v>
      </c>
      <c r="W204">
        <f t="shared" si="56"/>
        <v>0.18300000000000013</v>
      </c>
    </row>
    <row r="205" spans="5:23">
      <c r="E205">
        <f t="shared" si="47"/>
        <v>0.18400000000000014</v>
      </c>
      <c r="F205">
        <f t="shared" si="54"/>
        <v>98.567816362529669</v>
      </c>
      <c r="G205">
        <f t="shared" si="48"/>
        <v>1.7203329320272833</v>
      </c>
      <c r="H205">
        <f t="shared" si="49"/>
        <v>-15.058628068922541</v>
      </c>
      <c r="I205">
        <f t="shared" si="38"/>
        <v>-217.88997182704151</v>
      </c>
      <c r="J205">
        <f t="shared" si="50"/>
        <v>-14.745866831756514</v>
      </c>
      <c r="K205">
        <f t="shared" si="39"/>
        <v>0</v>
      </c>
      <c r="L205">
        <f t="shared" si="40"/>
        <v>0.57079044439757853</v>
      </c>
      <c r="M205">
        <f t="shared" si="41"/>
        <v>-15.316657276154093</v>
      </c>
      <c r="N205">
        <f t="shared" si="42"/>
        <v>7.4936118829112275E-2</v>
      </c>
      <c r="O205">
        <f t="shared" si="43"/>
        <v>0.51094849924512853</v>
      </c>
      <c r="P205">
        <f t="shared" si="44"/>
        <v>0.37415318009153725</v>
      </c>
      <c r="Q205">
        <f t="shared" si="45"/>
        <v>2.4190564087993849</v>
      </c>
      <c r="R205">
        <f t="shared" si="55"/>
        <v>138.60172262827828</v>
      </c>
      <c r="S205">
        <f t="shared" si="51"/>
        <v>40.033906265748612</v>
      </c>
      <c r="T205">
        <f t="shared" si="52"/>
        <v>-78.122374062930817</v>
      </c>
      <c r="U205">
        <f t="shared" si="46"/>
        <v>-17.562608405779699</v>
      </c>
      <c r="V205">
        <f t="shared" si="53"/>
        <v>29.271014009632832</v>
      </c>
      <c r="W205">
        <f t="shared" si="56"/>
        <v>0.18400000000000014</v>
      </c>
    </row>
    <row r="206" spans="5:23">
      <c r="E206">
        <f t="shared" si="47"/>
        <v>0.18500000000000014</v>
      </c>
      <c r="F206">
        <f t="shared" si="54"/>
        <v>97.705020528923171</v>
      </c>
      <c r="G206">
        <f t="shared" si="48"/>
        <v>1.7052743039583609</v>
      </c>
      <c r="H206">
        <f t="shared" si="49"/>
        <v>-15.276518040749583</v>
      </c>
      <c r="I206">
        <f t="shared" si="38"/>
        <v>-220.36616108304636</v>
      </c>
      <c r="J206">
        <f t="shared" si="50"/>
        <v>-14.913444791921922</v>
      </c>
      <c r="K206">
        <f t="shared" si="39"/>
        <v>0</v>
      </c>
      <c r="L206">
        <f t="shared" si="40"/>
        <v>0.51367725127605401</v>
      </c>
      <c r="M206">
        <f t="shared" si="41"/>
        <v>-15.427122043197976</v>
      </c>
      <c r="N206">
        <f t="shared" si="42"/>
        <v>7.9479743635447409E-2</v>
      </c>
      <c r="O206">
        <f t="shared" si="43"/>
        <v>0.51159809960686209</v>
      </c>
      <c r="P206">
        <f t="shared" si="44"/>
        <v>0.3711908656249267</v>
      </c>
      <c r="Q206">
        <f t="shared" si="45"/>
        <v>2.4096488837409553</v>
      </c>
      <c r="R206">
        <f t="shared" si="55"/>
        <v>138.06271114676673</v>
      </c>
      <c r="S206">
        <f t="shared" si="51"/>
        <v>40.357690617843559</v>
      </c>
      <c r="T206">
        <f t="shared" si="52"/>
        <v>-78.161286357672211</v>
      </c>
      <c r="U206">
        <f t="shared" si="46"/>
        <v>-17.571356237664105</v>
      </c>
      <c r="V206">
        <f t="shared" si="53"/>
        <v>29.285593729440176</v>
      </c>
      <c r="W206">
        <f t="shared" si="56"/>
        <v>0.18500000000000014</v>
      </c>
    </row>
    <row r="207" spans="5:23">
      <c r="E207">
        <f t="shared" si="47"/>
        <v>0.18600000000000014</v>
      </c>
      <c r="F207">
        <f t="shared" si="54"/>
        <v>96.829740519532777</v>
      </c>
      <c r="G207">
        <f t="shared" si="48"/>
        <v>1.6899977859176114</v>
      </c>
      <c r="H207">
        <f t="shared" si="49"/>
        <v>-15.496884201832628</v>
      </c>
      <c r="I207">
        <f t="shared" si="38"/>
        <v>-222.86182654012023</v>
      </c>
      <c r="J207">
        <f t="shared" si="50"/>
        <v>-15.08234081856347</v>
      </c>
      <c r="K207">
        <f t="shared" si="39"/>
        <v>0</v>
      </c>
      <c r="L207">
        <f t="shared" si="40"/>
        <v>0.45561870521860909</v>
      </c>
      <c r="M207">
        <f t="shared" si="41"/>
        <v>-15.537959523782078</v>
      </c>
      <c r="N207">
        <f t="shared" si="42"/>
        <v>8.4098575741806028E-2</v>
      </c>
      <c r="O207">
        <f t="shared" si="43"/>
        <v>0.51218711310724152</v>
      </c>
      <c r="P207">
        <f t="shared" si="44"/>
        <v>0.36816554682531938</v>
      </c>
      <c r="Q207">
        <f t="shared" si="45"/>
        <v>2.4000742493570666</v>
      </c>
      <c r="R207">
        <f t="shared" si="55"/>
        <v>137.51412500618906</v>
      </c>
      <c r="S207">
        <f t="shared" si="51"/>
        <v>40.684384486656285</v>
      </c>
      <c r="T207">
        <f t="shared" si="52"/>
        <v>-78.199420406518769</v>
      </c>
      <c r="U207">
        <f t="shared" si="46"/>
        <v>-17.579929112910825</v>
      </c>
      <c r="V207">
        <f t="shared" si="53"/>
        <v>29.299881854851375</v>
      </c>
      <c r="W207">
        <f t="shared" si="56"/>
        <v>0.18600000000000014</v>
      </c>
    </row>
    <row r="208" spans="5:23">
      <c r="E208">
        <f t="shared" si="47"/>
        <v>0.18700000000000014</v>
      </c>
      <c r="F208">
        <f t="shared" si="54"/>
        <v>95.941834459164795</v>
      </c>
      <c r="G208">
        <f t="shared" si="48"/>
        <v>1.6745009017157788</v>
      </c>
      <c r="H208">
        <f t="shared" si="49"/>
        <v>-15.719746028372748</v>
      </c>
      <c r="I208">
        <f t="shared" si="38"/>
        <v>-225.37635962417033</v>
      </c>
      <c r="J208">
        <f t="shared" si="50"/>
        <v>-15.252513725974195</v>
      </c>
      <c r="K208">
        <f t="shared" si="39"/>
        <v>0</v>
      </c>
      <c r="L208">
        <f t="shared" si="40"/>
        <v>0.3966140839056167</v>
      </c>
      <c r="M208">
        <f t="shared" si="41"/>
        <v>-15.649127809879811</v>
      </c>
      <c r="N208">
        <f t="shared" si="42"/>
        <v>8.8792672612132917E-2</v>
      </c>
      <c r="O208">
        <f t="shared" si="43"/>
        <v>0.51271246142198723</v>
      </c>
      <c r="P208">
        <f t="shared" si="44"/>
        <v>0.36507607546618398</v>
      </c>
      <c r="Q208">
        <f t="shared" si="45"/>
        <v>2.3903285989625713</v>
      </c>
      <c r="R208">
        <f t="shared" si="55"/>
        <v>136.95574036997445</v>
      </c>
      <c r="S208">
        <f t="shared" si="51"/>
        <v>41.013905910809655</v>
      </c>
      <c r="T208">
        <f t="shared" si="52"/>
        <v>-78.236791774388394</v>
      </c>
      <c r="U208">
        <f t="shared" si="46"/>
        <v>-17.588330530652609</v>
      </c>
      <c r="V208">
        <f t="shared" si="53"/>
        <v>29.313884217754349</v>
      </c>
      <c r="W208">
        <f t="shared" si="56"/>
        <v>0.18700000000000014</v>
      </c>
    </row>
    <row r="209" spans="5:23">
      <c r="E209">
        <f t="shared" si="47"/>
        <v>0.18800000000000014</v>
      </c>
      <c r="F209">
        <f t="shared" si="54"/>
        <v>95.041159356721494</v>
      </c>
      <c r="G209">
        <f t="shared" si="48"/>
        <v>1.6587811556874061</v>
      </c>
      <c r="H209">
        <f t="shared" si="49"/>
        <v>-15.945122387996919</v>
      </c>
      <c r="I209">
        <f t="shared" si="38"/>
        <v>-227.90909580382271</v>
      </c>
      <c r="J209">
        <f t="shared" si="50"/>
        <v>-15.423918541496278</v>
      </c>
      <c r="K209">
        <f t="shared" si="39"/>
        <v>0</v>
      </c>
      <c r="L209">
        <f t="shared" si="40"/>
        <v>0.33666367150964716</v>
      </c>
      <c r="M209">
        <f t="shared" si="41"/>
        <v>-15.760582213005925</v>
      </c>
      <c r="N209">
        <f t="shared" si="42"/>
        <v>9.3562011639155215E-2</v>
      </c>
      <c r="O209">
        <f t="shared" si="43"/>
        <v>0.51317098218210733</v>
      </c>
      <c r="P209">
        <f t="shared" si="44"/>
        <v>0.36192129498534248</v>
      </c>
      <c r="Q209">
        <f t="shared" si="45"/>
        <v>2.3804078426565174</v>
      </c>
      <c r="R209">
        <f t="shared" si="55"/>
        <v>136.38732290405977</v>
      </c>
      <c r="S209">
        <f t="shared" si="51"/>
        <v>41.346163547338278</v>
      </c>
      <c r="T209">
        <f t="shared" si="52"/>
        <v>-78.273415714900636</v>
      </c>
      <c r="U209">
        <f t="shared" si="46"/>
        <v>-17.596563920039557</v>
      </c>
      <c r="V209">
        <f t="shared" si="53"/>
        <v>29.327606533399262</v>
      </c>
      <c r="W209">
        <f t="shared" si="56"/>
        <v>0.18800000000000014</v>
      </c>
    </row>
    <row r="210" spans="5:23">
      <c r="E210">
        <f t="shared" si="47"/>
        <v>0.18900000000000014</v>
      </c>
      <c r="F210">
        <f t="shared" si="54"/>
        <v>94.127571140069719</v>
      </c>
      <c r="G210">
        <f t="shared" si="48"/>
        <v>1.6428360332994092</v>
      </c>
      <c r="H210">
        <f t="shared" si="49"/>
        <v>-16.173031483800742</v>
      </c>
      <c r="I210">
        <f t="shared" si="38"/>
        <v>-230.45931110426568</v>
      </c>
      <c r="J210">
        <f t="shared" si="50"/>
        <v>-15.59650626959278</v>
      </c>
      <c r="K210">
        <f t="shared" si="39"/>
        <v>0</v>
      </c>
      <c r="L210">
        <f t="shared" si="40"/>
        <v>0.27576882442522394</v>
      </c>
      <c r="M210">
        <f t="shared" si="41"/>
        <v>-15.872275094018004</v>
      </c>
      <c r="N210">
        <f t="shared" si="42"/>
        <v>9.8406484915269349E-2</v>
      </c>
      <c r="O210">
        <f t="shared" si="43"/>
        <v>0.51355942876896277</v>
      </c>
      <c r="P210">
        <f t="shared" si="44"/>
        <v>0.358700041499107</v>
      </c>
      <c r="Q210">
        <f t="shared" si="45"/>
        <v>2.3703076932889529</v>
      </c>
      <c r="R210">
        <f t="shared" si="55"/>
        <v>135.80862697284658</v>
      </c>
      <c r="S210">
        <f t="shared" si="51"/>
        <v>41.681055832776863</v>
      </c>
      <c r="T210">
        <f t="shared" si="52"/>
        <v>-78.309307176602616</v>
      </c>
      <c r="U210">
        <f t="shared" si="46"/>
        <v>-17.604632641638766</v>
      </c>
      <c r="V210">
        <f t="shared" si="53"/>
        <v>29.341054402731277</v>
      </c>
      <c r="W210">
        <f t="shared" si="56"/>
        <v>0.18900000000000014</v>
      </c>
    </row>
    <row r="211" spans="5:23">
      <c r="E211">
        <f t="shared" si="47"/>
        <v>0.19000000000000014</v>
      </c>
      <c r="F211">
        <f t="shared" si="54"/>
        <v>93.200924694115741</v>
      </c>
      <c r="G211">
        <f t="shared" si="48"/>
        <v>1.6266630018156085</v>
      </c>
      <c r="H211">
        <f t="shared" si="49"/>
        <v>-16.403490794905007</v>
      </c>
      <c r="I211">
        <f t="shared" si="38"/>
        <v>-233.02621836514754</v>
      </c>
      <c r="J211">
        <f t="shared" si="50"/>
        <v>-15.770223638598081</v>
      </c>
      <c r="K211">
        <f t="shared" si="39"/>
        <v>0</v>
      </c>
      <c r="L211">
        <f t="shared" si="40"/>
        <v>0.21393203960141521</v>
      </c>
      <c r="M211">
        <f t="shared" si="41"/>
        <v>-15.984155678199496</v>
      </c>
      <c r="N211">
        <f t="shared" si="42"/>
        <v>0.10332589379635986</v>
      </c>
      <c r="O211">
        <f t="shared" si="43"/>
        <v>0.51387447028845168</v>
      </c>
      <c r="P211">
        <f t="shared" si="44"/>
        <v>0.35541114492170034</v>
      </c>
      <c r="Q211">
        <f t="shared" si="45"/>
        <v>2.3600236510167756</v>
      </c>
      <c r="R211">
        <f t="shared" si="55"/>
        <v>135.21939475431671</v>
      </c>
      <c r="S211">
        <f t="shared" si="51"/>
        <v>42.018470060200968</v>
      </c>
      <c r="T211">
        <f t="shared" si="52"/>
        <v>-78.344480809070575</v>
      </c>
      <c r="U211">
        <f t="shared" si="46"/>
        <v>-17.612539988805992</v>
      </c>
      <c r="V211">
        <f t="shared" si="53"/>
        <v>29.354233314676652</v>
      </c>
      <c r="W211">
        <f t="shared" si="56"/>
        <v>0.19000000000000014</v>
      </c>
    </row>
    <row r="212" spans="5:23">
      <c r="E212">
        <f t="shared" si="47"/>
        <v>0.19100000000000014</v>
      </c>
      <c r="F212">
        <f t="shared" si="54"/>
        <v>92.261073902285972</v>
      </c>
      <c r="G212">
        <f t="shared" si="48"/>
        <v>1.6102595110207034</v>
      </c>
      <c r="H212">
        <f t="shared" si="49"/>
        <v>-16.636517013270154</v>
      </c>
      <c r="I212">
        <f t="shared" si="38"/>
        <v>-235.60896321548131</v>
      </c>
      <c r="J212">
        <f t="shared" si="50"/>
        <v>-15.945012828316541</v>
      </c>
      <c r="K212">
        <f t="shared" si="39"/>
        <v>0</v>
      </c>
      <c r="L212">
        <f t="shared" si="40"/>
        <v>0.15115702550237728</v>
      </c>
      <c r="M212">
        <f t="shared" si="41"/>
        <v>-16.096169853818918</v>
      </c>
      <c r="N212">
        <f t="shared" si="42"/>
        <v>0.10831994325655249</v>
      </c>
      <c r="O212">
        <f t="shared" si="43"/>
        <v>0.51411269174055807</v>
      </c>
      <c r="P212">
        <f t="shared" si="44"/>
        <v>0.3520534301990304</v>
      </c>
      <c r="Q212">
        <f t="shared" si="45"/>
        <v>2.3495509862800033</v>
      </c>
      <c r="R212">
        <f t="shared" si="55"/>
        <v>134.61935526464418</v>
      </c>
      <c r="S212">
        <f t="shared" si="51"/>
        <v>42.358281362358213</v>
      </c>
      <c r="T212">
        <f t="shared" si="52"/>
        <v>-78.378950968889143</v>
      </c>
      <c r="U212">
        <f t="shared" si="46"/>
        <v>-17.620289189029869</v>
      </c>
      <c r="V212">
        <f t="shared" si="53"/>
        <v>29.367148648383118</v>
      </c>
      <c r="W212">
        <f t="shared" si="56"/>
        <v>0.19100000000000014</v>
      </c>
    </row>
    <row r="213" spans="5:23">
      <c r="E213">
        <f t="shared" si="47"/>
        <v>0.19200000000000014</v>
      </c>
      <c r="F213">
        <f t="shared" si="54"/>
        <v>91.307871691628009</v>
      </c>
      <c r="G213">
        <f t="shared" si="48"/>
        <v>1.5936229940074333</v>
      </c>
      <c r="H213">
        <f t="shared" si="49"/>
        <v>-16.872125976485634</v>
      </c>
      <c r="I213">
        <f t="shared" ref="I213:I276" si="57">J213/$B$32</f>
        <v>-238.20661973451126</v>
      </c>
      <c r="J213">
        <f t="shared" si="50"/>
        <v>-16.120811176368399</v>
      </c>
      <c r="K213">
        <f t="shared" ref="K213:K276" si="58">IF(G213&lt;$B$27,-(MAX(($K$13*(G213-$B$27)),-$K$14)),0)</f>
        <v>0</v>
      </c>
      <c r="L213">
        <f t="shared" ref="L213:L276" si="59">-$B$60*$B$30*$B$31*COS(G213)</f>
        <v>8.7448775713408811E-2</v>
      </c>
      <c r="M213">
        <f t="shared" ref="M213:M276" si="60">$B$35*T213*SIN(Q213-G213)</f>
        <v>-16.208259952081807</v>
      </c>
      <c r="N213">
        <f t="shared" ref="N213:N276" si="61">$B$39+$B$35*COS(G213)</f>
        <v>0.1133882360325041</v>
      </c>
      <c r="O213">
        <f t="shared" ref="O213:O276" si="62">$B$41+$B$35*SIN(G213)</f>
        <v>0.51427059440142042</v>
      </c>
      <c r="P213">
        <f t="shared" ref="P213:P276" si="63">SQRT((N213-$B$45)^2+(O213-$B$47)^2)</f>
        <v>0.34862571866683562</v>
      </c>
      <c r="Q213">
        <f t="shared" ref="Q213:Q276" si="64">ATAN2((N213-$B$45),(O213-$B$47))</f>
        <v>2.338884721006683</v>
      </c>
      <c r="R213">
        <f t="shared" si="55"/>
        <v>134.00822328131596</v>
      </c>
      <c r="S213">
        <f t="shared" si="51"/>
        <v>42.700351589687955</v>
      </c>
      <c r="T213">
        <f t="shared" si="52"/>
        <v>-78.412731725511378</v>
      </c>
      <c r="U213">
        <f t="shared" ref="U213:U276" si="65">-$B$51*V213*$B$50</f>
        <v>-17.627883405249275</v>
      </c>
      <c r="V213">
        <f t="shared" si="53"/>
        <v>29.379805675415458</v>
      </c>
      <c r="W213">
        <f t="shared" si="56"/>
        <v>0.19200000000000014</v>
      </c>
    </row>
    <row r="214" spans="5:23">
      <c r="E214">
        <f t="shared" ref="E214:E277" si="66">E213+$B$21</f>
        <v>0.19300000000000014</v>
      </c>
      <c r="F214">
        <f t="shared" si="54"/>
        <v>90.341170081762343</v>
      </c>
      <c r="G214">
        <f t="shared" ref="G214:G277" si="67">G213+$B$21*H213</f>
        <v>1.5767508680309477</v>
      </c>
      <c r="H214">
        <f t="shared" ref="H214:H277" si="68">H213+$B$21*I213</f>
        <v>-17.110332596220147</v>
      </c>
      <c r="I214">
        <f t="shared" si="57"/>
        <v>-240.81818576277544</v>
      </c>
      <c r="J214">
        <f t="shared" ref="J214:J277" si="69">K214+L214+M214</f>
        <v>-16.297550860862422</v>
      </c>
      <c r="K214">
        <f t="shared" si="58"/>
        <v>0</v>
      </c>
      <c r="L214">
        <f t="shared" si="59"/>
        <v>2.2813645201533252E-2</v>
      </c>
      <c r="M214">
        <f t="shared" si="60"/>
        <v>-16.320364506063957</v>
      </c>
      <c r="N214">
        <f t="shared" si="61"/>
        <v>0.11853026655651253</v>
      </c>
      <c r="O214">
        <f t="shared" si="62"/>
        <v>0.51434459643601915</v>
      </c>
      <c r="P214">
        <f t="shared" si="63"/>
        <v>0.34512682954429047</v>
      </c>
      <c r="Q214">
        <f t="shared" si="64"/>
        <v>2.3280196078278617</v>
      </c>
      <c r="R214">
        <f t="shared" si="55"/>
        <v>133.38569815223755</v>
      </c>
      <c r="S214">
        <f t="shared" ref="S214:S277" si="70">R214-F214</f>
        <v>43.044528070475209</v>
      </c>
      <c r="T214">
        <f t="shared" ref="T214:T277" si="71" xml:space="preserve"> 4.4482216*U214</f>
        <v>-78.445836867001148</v>
      </c>
      <c r="U214">
        <f t="shared" si="65"/>
        <v>-17.635325737144289</v>
      </c>
      <c r="V214">
        <f t="shared" ref="V214:V277" si="72">$B$58*($B$57)+(1-$B$58)*V213</f>
        <v>29.392209561907151</v>
      </c>
      <c r="W214">
        <f t="shared" si="56"/>
        <v>0.19300000000000014</v>
      </c>
    </row>
    <row r="215" spans="5:23">
      <c r="E215">
        <f t="shared" si="66"/>
        <v>0.19400000000000014</v>
      </c>
      <c r="F215">
        <f t="shared" ref="F215:F278" si="73">G215*180/PI()</f>
        <v>89.360820237933808</v>
      </c>
      <c r="G215">
        <f t="shared" si="67"/>
        <v>1.5596405354347276</v>
      </c>
      <c r="H215">
        <f t="shared" si="68"/>
        <v>-17.351150781982923</v>
      </c>
      <c r="I215">
        <f t="shared" si="57"/>
        <v>-243.44257782203525</v>
      </c>
      <c r="J215">
        <f t="shared" si="69"/>
        <v>-16.475158556598338</v>
      </c>
      <c r="K215">
        <f t="shared" si="58"/>
        <v>0</v>
      </c>
      <c r="L215">
        <f t="shared" si="59"/>
        <v>-4.2740570769862554E-2</v>
      </c>
      <c r="M215">
        <f t="shared" si="60"/>
        <v>-16.432417985828476</v>
      </c>
      <c r="N215">
        <f t="shared" si="61"/>
        <v>0.12374541467848352</v>
      </c>
      <c r="O215">
        <f t="shared" si="62"/>
        <v>0.51433103376053479</v>
      </c>
      <c r="P215">
        <f t="shared" si="63"/>
        <v>0.34155558157539001</v>
      </c>
      <c r="Q215">
        <f t="shared" si="64"/>
        <v>2.3169501070530276</v>
      </c>
      <c r="R215">
        <f t="shared" ref="R215:R278" si="74">Q215*180/PI()</f>
        <v>132.75146247652276</v>
      </c>
      <c r="S215">
        <f t="shared" si="70"/>
        <v>43.390642238588953</v>
      </c>
      <c r="T215">
        <f t="shared" si="71"/>
        <v>-78.478279905661125</v>
      </c>
      <c r="U215">
        <f t="shared" si="65"/>
        <v>-17.642619222401404</v>
      </c>
      <c r="V215">
        <f t="shared" si="72"/>
        <v>29.404365370669009</v>
      </c>
      <c r="W215">
        <f t="shared" ref="W215:W278" si="75">IF(F215&gt;$B$26,IF(W214&gt;0,E215,0),0)</f>
        <v>0.19400000000000014</v>
      </c>
    </row>
    <row r="216" spans="5:23">
      <c r="E216">
        <f t="shared" si="66"/>
        <v>0.19500000000000015</v>
      </c>
      <c r="F216">
        <f t="shared" si="73"/>
        <v>88.366672528431067</v>
      </c>
      <c r="G216">
        <f t="shared" si="67"/>
        <v>1.5422893846527446</v>
      </c>
      <c r="H216">
        <f t="shared" si="68"/>
        <v>-17.594593359804957</v>
      </c>
      <c r="I216">
        <f t="shared" si="57"/>
        <v>-246.0786255961429</v>
      </c>
      <c r="J216">
        <f t="shared" si="69"/>
        <v>-16.653555061555412</v>
      </c>
      <c r="K216">
        <f t="shared" si="58"/>
        <v>0</v>
      </c>
      <c r="L216">
        <f t="shared" si="59"/>
        <v>-0.10920455508344366</v>
      </c>
      <c r="M216">
        <f t="shared" si="60"/>
        <v>-16.544350506471968</v>
      </c>
      <c r="N216">
        <f t="shared" si="61"/>
        <v>0.12903293917763894</v>
      </c>
      <c r="O216">
        <f t="shared" si="62"/>
        <v>0.51422616117442033</v>
      </c>
      <c r="P216">
        <f t="shared" si="63"/>
        <v>0.33791079483184039</v>
      </c>
      <c r="Q216">
        <f t="shared" si="64"/>
        <v>2.3056703611204212</v>
      </c>
      <c r="R216">
        <f t="shared" si="74"/>
        <v>132.10518064060454</v>
      </c>
      <c r="S216">
        <f t="shared" si="70"/>
        <v>43.738508112173477</v>
      </c>
      <c r="T216">
        <f t="shared" si="71"/>
        <v>-78.510074083547906</v>
      </c>
      <c r="U216">
        <f t="shared" si="65"/>
        <v>-17.649766837953376</v>
      </c>
      <c r="V216">
        <f t="shared" si="72"/>
        <v>29.416278063255628</v>
      </c>
      <c r="W216">
        <f t="shared" si="75"/>
        <v>0.19500000000000015</v>
      </c>
    </row>
    <row r="217" spans="5:23">
      <c r="E217">
        <f t="shared" si="66"/>
        <v>0.19600000000000015</v>
      </c>
      <c r="F217">
        <f t="shared" si="73"/>
        <v>87.358576586665336</v>
      </c>
      <c r="G217">
        <f t="shared" si="67"/>
        <v>1.5246947912929396</v>
      </c>
      <c r="H217">
        <f t="shared" si="68"/>
        <v>-17.840671985401102</v>
      </c>
      <c r="I217">
        <f t="shared" si="57"/>
        <v>-248.72506591708913</v>
      </c>
      <c r="J217">
        <f t="shared" si="69"/>
        <v>-16.832654889893728</v>
      </c>
      <c r="K217">
        <f t="shared" si="58"/>
        <v>0</v>
      </c>
      <c r="L217">
        <f t="shared" si="59"/>
        <v>-0.17656738459022348</v>
      </c>
      <c r="M217">
        <f t="shared" si="60"/>
        <v>-16.656087505303503</v>
      </c>
      <c r="N217">
        <f t="shared" si="61"/>
        <v>0.13439197106578213</v>
      </c>
      <c r="O217">
        <f t="shared" si="62"/>
        <v>0.51402615378322403</v>
      </c>
      <c r="P217">
        <f t="shared" si="63"/>
        <v>0.33419129269280523</v>
      </c>
      <c r="Q217">
        <f t="shared" si="64"/>
        <v>2.2941741661947033</v>
      </c>
      <c r="R217">
        <f t="shared" si="74"/>
        <v>131.4464971909012</v>
      </c>
      <c r="S217">
        <f t="shared" si="70"/>
        <v>44.087920604235862</v>
      </c>
      <c r="T217">
        <f t="shared" si="71"/>
        <v>-78.541232377876952</v>
      </c>
      <c r="U217">
        <f t="shared" si="65"/>
        <v>-17.65677150119431</v>
      </c>
      <c r="V217">
        <f t="shared" si="72"/>
        <v>29.427952501990518</v>
      </c>
      <c r="W217">
        <f t="shared" si="75"/>
        <v>0.19600000000000015</v>
      </c>
    </row>
    <row r="218" spans="5:23">
      <c r="E218">
        <f t="shared" si="66"/>
        <v>0.19700000000000015</v>
      </c>
      <c r="F218">
        <f t="shared" si="73"/>
        <v>86.336381378224559</v>
      </c>
      <c r="G218">
        <f t="shared" si="67"/>
        <v>1.5068541193075384</v>
      </c>
      <c r="H218">
        <f t="shared" si="68"/>
        <v>-18.089397051318191</v>
      </c>
      <c r="I218">
        <f t="shared" si="57"/>
        <v>-251.38053619114379</v>
      </c>
      <c r="J218">
        <f t="shared" si="69"/>
        <v>-17.012365827063341</v>
      </c>
      <c r="K218">
        <f t="shared" si="58"/>
        <v>0</v>
      </c>
      <c r="L218">
        <f t="shared" si="59"/>
        <v>-0.24481644334758071</v>
      </c>
      <c r="M218">
        <f t="shared" si="60"/>
        <v>-16.76754938371576</v>
      </c>
      <c r="N218">
        <f t="shared" si="61"/>
        <v>0.1398215066849714</v>
      </c>
      <c r="O218">
        <f t="shared" si="62"/>
        <v>0.51372710873422567</v>
      </c>
      <c r="P218">
        <f t="shared" si="63"/>
        <v>0.33039590401873498</v>
      </c>
      <c r="Q218">
        <f t="shared" si="64"/>
        <v>2.2824549405355983</v>
      </c>
      <c r="R218">
        <f t="shared" si="74"/>
        <v>130.77503502147306</v>
      </c>
      <c r="S218">
        <f t="shared" si="70"/>
        <v>44.4386536432485</v>
      </c>
      <c r="T218">
        <f t="shared" si="71"/>
        <v>-78.571767506319418</v>
      </c>
      <c r="U218">
        <f t="shared" si="65"/>
        <v>-17.663636071170423</v>
      </c>
      <c r="V218">
        <f t="shared" si="72"/>
        <v>29.439393451950707</v>
      </c>
      <c r="W218">
        <f t="shared" si="75"/>
        <v>0.19700000000000015</v>
      </c>
    </row>
    <row r="219" spans="5:23">
      <c r="E219">
        <f t="shared" si="66"/>
        <v>0.19800000000000015</v>
      </c>
      <c r="F219">
        <f t="shared" si="73"/>
        <v>85.299935273247641</v>
      </c>
      <c r="G219">
        <f t="shared" si="67"/>
        <v>1.4887647222562201</v>
      </c>
      <c r="H219">
        <f t="shared" si="68"/>
        <v>-18.340777587509333</v>
      </c>
      <c r="I219">
        <f t="shared" si="57"/>
        <v>-254.04356718886939</v>
      </c>
      <c r="J219">
        <f t="shared" si="69"/>
        <v>-17.192588441863037</v>
      </c>
      <c r="K219">
        <f t="shared" si="58"/>
        <v>0</v>
      </c>
      <c r="L219">
        <f t="shared" si="59"/>
        <v>-0.3139373333230886</v>
      </c>
      <c r="M219">
        <f t="shared" si="60"/>
        <v>-16.878651108539948</v>
      </c>
      <c r="N219">
        <f t="shared" si="61"/>
        <v>0.14532040060358717</v>
      </c>
      <c r="O219">
        <f t="shared" si="62"/>
        <v>0.51332504728797357</v>
      </c>
      <c r="P219">
        <f t="shared" si="63"/>
        <v>0.32652346553868022</v>
      </c>
      <c r="Q219">
        <f t="shared" si="64"/>
        <v>2.2705056892039801</v>
      </c>
      <c r="R219">
        <f t="shared" si="74"/>
        <v>130.09039335183024</v>
      </c>
      <c r="S219">
        <f t="shared" si="70"/>
        <v>44.790458078582603</v>
      </c>
      <c r="T219">
        <f t="shared" si="71"/>
        <v>-78.601691932193035</v>
      </c>
      <c r="U219">
        <f t="shared" si="65"/>
        <v>-17.670363349747017</v>
      </c>
      <c r="V219">
        <f t="shared" si="72"/>
        <v>29.450605582911695</v>
      </c>
      <c r="W219">
        <f t="shared" si="75"/>
        <v>0.19800000000000015</v>
      </c>
    </row>
    <row r="220" spans="5:23">
      <c r="E220">
        <f t="shared" si="66"/>
        <v>0.19900000000000015</v>
      </c>
      <c r="F220">
        <f t="shared" si="73"/>
        <v>84.249086124495221</v>
      </c>
      <c r="G220">
        <f t="shared" si="67"/>
        <v>1.4704239446687108</v>
      </c>
      <c r="H220">
        <f t="shared" si="68"/>
        <v>-18.594821154698202</v>
      </c>
      <c r="I220">
        <f t="shared" si="57"/>
        <v>1220.9216278374872</v>
      </c>
      <c r="J220">
        <f t="shared" si="69"/>
        <v>82.626784450612433</v>
      </c>
      <c r="K220">
        <f t="shared" si="58"/>
        <v>100</v>
      </c>
      <c r="L220">
        <f t="shared" si="59"/>
        <v>-0.3839137826299342</v>
      </c>
      <c r="M220">
        <f t="shared" si="60"/>
        <v>-16.989301766757638</v>
      </c>
      <c r="N220">
        <f t="shared" si="61"/>
        <v>0.15088735831602526</v>
      </c>
      <c r="O220">
        <f t="shared" si="62"/>
        <v>0.51281591724985987</v>
      </c>
      <c r="P220">
        <f t="shared" si="63"/>
        <v>0.32257282447302954</v>
      </c>
      <c r="Q220">
        <f t="shared" si="64"/>
        <v>2.2583189646048725</v>
      </c>
      <c r="R220">
        <f t="shared" si="74"/>
        <v>129.39214546621312</v>
      </c>
      <c r="S220">
        <f t="shared" si="70"/>
        <v>45.143059341717901</v>
      </c>
      <c r="T220">
        <f t="shared" si="71"/>
        <v>-78.631017869549183</v>
      </c>
      <c r="U220">
        <f t="shared" si="65"/>
        <v>-17.676956082752078</v>
      </c>
      <c r="V220">
        <f t="shared" si="72"/>
        <v>29.461593471253462</v>
      </c>
      <c r="W220">
        <f t="shared" si="75"/>
        <v>0</v>
      </c>
    </row>
    <row r="221" spans="5:23">
      <c r="E221">
        <f t="shared" si="66"/>
        <v>0.20000000000000015</v>
      </c>
      <c r="F221">
        <f t="shared" si="73"/>
        <v>83.183681351530439</v>
      </c>
      <c r="G221">
        <f t="shared" si="67"/>
        <v>1.4518291235140126</v>
      </c>
      <c r="H221">
        <f t="shared" si="68"/>
        <v>-17.373899526860715</v>
      </c>
      <c r="I221">
        <f t="shared" si="57"/>
        <v>1218.2483501332015</v>
      </c>
      <c r="J221">
        <f t="shared" si="69"/>
        <v>82.445868382281418</v>
      </c>
      <c r="K221">
        <f t="shared" si="58"/>
        <v>100</v>
      </c>
      <c r="L221">
        <f t="shared" si="59"/>
        <v>-0.45472755137682075</v>
      </c>
      <c r="M221">
        <f t="shared" si="60"/>
        <v>-17.099404066341766</v>
      </c>
      <c r="N221">
        <f t="shared" si="61"/>
        <v>0.15652092875261103</v>
      </c>
      <c r="O221">
        <f t="shared" si="62"/>
        <v>0.51219559578691631</v>
      </c>
      <c r="P221">
        <f t="shared" si="63"/>
        <v>0.3185428414165713</v>
      </c>
      <c r="Q221">
        <f t="shared" si="64"/>
        <v>2.2458868222881145</v>
      </c>
      <c r="R221">
        <f t="shared" si="74"/>
        <v>128.67983618115693</v>
      </c>
      <c r="S221">
        <f t="shared" si="70"/>
        <v>45.496154829626491</v>
      </c>
      <c r="T221">
        <f t="shared" si="71"/>
        <v>-78.65975728815819</v>
      </c>
      <c r="U221">
        <f t="shared" si="65"/>
        <v>-17.683416961097034</v>
      </c>
      <c r="V221">
        <f t="shared" si="72"/>
        <v>29.472361601828393</v>
      </c>
      <c r="W221">
        <f t="shared" si="75"/>
        <v>0</v>
      </c>
    </row>
    <row r="222" spans="5:23">
      <c r="E222">
        <f t="shared" si="66"/>
        <v>0.20100000000000015</v>
      </c>
      <c r="F222">
        <f t="shared" si="73"/>
        <v>82.188230234956976</v>
      </c>
      <c r="G222">
        <f t="shared" si="67"/>
        <v>1.434455223987152</v>
      </c>
      <c r="H222">
        <f t="shared" si="68"/>
        <v>-16.155651176727513</v>
      </c>
      <c r="I222">
        <f t="shared" si="57"/>
        <v>1215.7740772138209</v>
      </c>
      <c r="J222">
        <f t="shared" si="69"/>
        <v>82.278420111630538</v>
      </c>
      <c r="K222">
        <f t="shared" si="58"/>
        <v>100</v>
      </c>
      <c r="L222">
        <f t="shared" si="59"/>
        <v>-0.52075014674614284</v>
      </c>
      <c r="M222">
        <f t="shared" si="60"/>
        <v>-17.200829741623327</v>
      </c>
      <c r="N222">
        <f t="shared" si="61"/>
        <v>0.16177333867233626</v>
      </c>
      <c r="O222">
        <f t="shared" si="62"/>
        <v>0.51152143793104954</v>
      </c>
      <c r="P222">
        <f t="shared" si="63"/>
        <v>0.31475547313417407</v>
      </c>
      <c r="Q222">
        <f t="shared" si="64"/>
        <v>2.2341982166354444</v>
      </c>
      <c r="R222">
        <f t="shared" si="74"/>
        <v>128.01012840886614</v>
      </c>
      <c r="S222">
        <f t="shared" si="70"/>
        <v>45.821898173909162</v>
      </c>
      <c r="T222">
        <f t="shared" si="71"/>
        <v>-78.68792191839502</v>
      </c>
      <c r="U222">
        <f t="shared" si="65"/>
        <v>-17.689748621875093</v>
      </c>
      <c r="V222">
        <f t="shared" si="72"/>
        <v>29.482914369791825</v>
      </c>
      <c r="W222">
        <f t="shared" si="75"/>
        <v>0</v>
      </c>
    </row>
    <row r="223" spans="5:23">
      <c r="E223">
        <f t="shared" si="66"/>
        <v>0.20200000000000015</v>
      </c>
      <c r="F223">
        <f t="shared" si="73"/>
        <v>81.26257960724493</v>
      </c>
      <c r="G223">
        <f t="shared" si="67"/>
        <v>1.4182995728104244</v>
      </c>
      <c r="H223">
        <f t="shared" si="68"/>
        <v>-14.939877099513692</v>
      </c>
      <c r="I223">
        <f t="shared" si="57"/>
        <v>1213.4934126695089</v>
      </c>
      <c r="J223">
        <f t="shared" si="69"/>
        <v>82.124074432587406</v>
      </c>
      <c r="K223">
        <f t="shared" si="58"/>
        <v>100</v>
      </c>
      <c r="L223">
        <f t="shared" si="59"/>
        <v>-0.58200265153390252</v>
      </c>
      <c r="M223">
        <f t="shared" si="60"/>
        <v>-17.293922915878703</v>
      </c>
      <c r="N223">
        <f t="shared" si="61"/>
        <v>0.16664626531139926</v>
      </c>
      <c r="O223">
        <f t="shared" si="62"/>
        <v>0.51081276130818021</v>
      </c>
      <c r="P223">
        <f t="shared" si="63"/>
        <v>0.31121495906460156</v>
      </c>
      <c r="Q223">
        <f t="shared" si="64"/>
        <v>2.223263483880026</v>
      </c>
      <c r="R223">
        <f t="shared" si="74"/>
        <v>127.38361437187721</v>
      </c>
      <c r="S223">
        <f t="shared" si="70"/>
        <v>46.121034764632284</v>
      </c>
      <c r="T223">
        <f t="shared" si="71"/>
        <v>-78.715523256027126</v>
      </c>
      <c r="U223">
        <f t="shared" si="65"/>
        <v>-17.695953649437591</v>
      </c>
      <c r="V223">
        <f t="shared" si="72"/>
        <v>29.493256082395988</v>
      </c>
      <c r="W223">
        <f t="shared" si="75"/>
        <v>0</v>
      </c>
    </row>
    <row r="224" spans="5:23">
      <c r="E224">
        <f t="shared" si="66"/>
        <v>0.20300000000000015</v>
      </c>
      <c r="F224">
        <f t="shared" si="73"/>
        <v>80.406587702998635</v>
      </c>
      <c r="G224">
        <f t="shared" si="67"/>
        <v>1.4033596957109107</v>
      </c>
      <c r="H224">
        <f t="shared" si="68"/>
        <v>-13.726383686844184</v>
      </c>
      <c r="I224">
        <f t="shared" si="57"/>
        <v>1211.4011268447255</v>
      </c>
      <c r="J224">
        <f t="shared" si="69"/>
        <v>81.982477424301422</v>
      </c>
      <c r="K224">
        <f t="shared" si="58"/>
        <v>100</v>
      </c>
      <c r="L224">
        <f t="shared" si="59"/>
        <v>-0.63851084346730103</v>
      </c>
      <c r="M224">
        <f t="shared" si="60"/>
        <v>-17.379011732231273</v>
      </c>
      <c r="N224">
        <f t="shared" si="61"/>
        <v>0.17114175940999438</v>
      </c>
      <c r="O224">
        <f t="shared" si="62"/>
        <v>0.51008743452706007</v>
      </c>
      <c r="P224">
        <f t="shared" si="63"/>
        <v>0.30792511531453742</v>
      </c>
      <c r="Q224">
        <f t="shared" si="64"/>
        <v>2.2130930247900666</v>
      </c>
      <c r="R224">
        <f t="shared" si="74"/>
        <v>126.8008899903121</v>
      </c>
      <c r="S224">
        <f t="shared" si="70"/>
        <v>46.394302287313465</v>
      </c>
      <c r="T224">
        <f t="shared" si="71"/>
        <v>-78.742572566906574</v>
      </c>
      <c r="U224">
        <f t="shared" si="65"/>
        <v>-17.702034576448838</v>
      </c>
      <c r="V224">
        <f t="shared" si="72"/>
        <v>29.503390960748067</v>
      </c>
      <c r="W224">
        <f t="shared" si="75"/>
        <v>0</v>
      </c>
    </row>
    <row r="225" spans="5:23">
      <c r="E225">
        <f t="shared" si="66"/>
        <v>0.20400000000000015</v>
      </c>
      <c r="F225">
        <f t="shared" si="73"/>
        <v>79.620123849765235</v>
      </c>
      <c r="G225">
        <f t="shared" si="67"/>
        <v>1.3896333120240665</v>
      </c>
      <c r="H225">
        <f t="shared" si="68"/>
        <v>-12.514982559999458</v>
      </c>
      <c r="I225">
        <f t="shared" si="57"/>
        <v>1209.4921957077413</v>
      </c>
      <c r="J225">
        <f t="shared" si="69"/>
        <v>81.853289081667157</v>
      </c>
      <c r="K225">
        <f t="shared" si="58"/>
        <v>100</v>
      </c>
      <c r="L225">
        <f t="shared" si="59"/>
        <v>-0.69030383120721439</v>
      </c>
      <c r="M225">
        <f t="shared" si="60"/>
        <v>-17.456407087125619</v>
      </c>
      <c r="N225">
        <f t="shared" si="61"/>
        <v>0.17526213669985374</v>
      </c>
      <c r="O225">
        <f t="shared" si="62"/>
        <v>0.50936189113092945</v>
      </c>
      <c r="P225">
        <f t="shared" si="63"/>
        <v>0.30488936022856339</v>
      </c>
      <c r="Q225">
        <f t="shared" si="64"/>
        <v>2.2036971819047655</v>
      </c>
      <c r="R225">
        <f t="shared" si="74"/>
        <v>126.26254784801631</v>
      </c>
      <c r="S225">
        <f t="shared" si="70"/>
        <v>46.642423998251076</v>
      </c>
      <c r="T225">
        <f t="shared" si="71"/>
        <v>-78.76908089156845</v>
      </c>
      <c r="U225">
        <f t="shared" si="65"/>
        <v>-17.707993884919862</v>
      </c>
      <c r="V225">
        <f t="shared" si="72"/>
        <v>29.513323141533107</v>
      </c>
      <c r="W225">
        <f t="shared" si="75"/>
        <v>0</v>
      </c>
    </row>
    <row r="226" spans="5:23">
      <c r="E226">
        <f t="shared" si="66"/>
        <v>0.20500000000000015</v>
      </c>
      <c r="F226">
        <f t="shared" si="73"/>
        <v>78.903068168397439</v>
      </c>
      <c r="G226">
        <f t="shared" si="67"/>
        <v>1.377118329464067</v>
      </c>
      <c r="H226">
        <f t="shared" si="68"/>
        <v>-11.305490364291717</v>
      </c>
      <c r="I226">
        <f t="shared" si="57"/>
        <v>1207.7618385604885</v>
      </c>
      <c r="J226">
        <f t="shared" si="69"/>
        <v>81.736185867366771</v>
      </c>
      <c r="K226">
        <f t="shared" si="58"/>
        <v>100</v>
      </c>
      <c r="L226">
        <f t="shared" si="59"/>
        <v>-0.73741280763570971</v>
      </c>
      <c r="M226">
        <f t="shared" si="60"/>
        <v>-17.526401324997515</v>
      </c>
      <c r="N226">
        <f t="shared" si="61"/>
        <v>0.17900987872236904</v>
      </c>
      <c r="O226">
        <f t="shared" si="62"/>
        <v>0.50865114588613869</v>
      </c>
      <c r="P226">
        <f t="shared" si="63"/>
        <v>0.30211073852122661</v>
      </c>
      <c r="Q226">
        <f t="shared" si="64"/>
        <v>2.1950861108046889</v>
      </c>
      <c r="R226">
        <f t="shared" si="74"/>
        <v>125.76916981689484</v>
      </c>
      <c r="S226">
        <f t="shared" si="70"/>
        <v>46.866101648497406</v>
      </c>
      <c r="T226">
        <f t="shared" si="71"/>
        <v>-78.795059049737091</v>
      </c>
      <c r="U226">
        <f t="shared" si="65"/>
        <v>-17.713834007221468</v>
      </c>
      <c r="V226">
        <f t="shared" si="72"/>
        <v>29.523056678702446</v>
      </c>
      <c r="W226">
        <f t="shared" si="75"/>
        <v>0</v>
      </c>
    </row>
    <row r="227" spans="5:23">
      <c r="E227">
        <f t="shared" si="66"/>
        <v>0.20600000000000016</v>
      </c>
      <c r="F227">
        <f t="shared" si="73"/>
        <v>78.255311285197706</v>
      </c>
      <c r="G227">
        <f t="shared" si="67"/>
        <v>1.3658128390997752</v>
      </c>
      <c r="H227">
        <f t="shared" si="68"/>
        <v>-10.097728525731229</v>
      </c>
      <c r="I227">
        <f t="shared" si="57"/>
        <v>1206.2055544425957</v>
      </c>
      <c r="J227">
        <f t="shared" si="69"/>
        <v>81.63086317554027</v>
      </c>
      <c r="K227">
        <f t="shared" si="58"/>
        <v>100</v>
      </c>
      <c r="L227">
        <f t="shared" si="59"/>
        <v>-0.77986991776033299</v>
      </c>
      <c r="M227">
        <f t="shared" si="60"/>
        <v>-17.589266906699397</v>
      </c>
      <c r="N227">
        <f t="shared" si="61"/>
        <v>0.18238754276501978</v>
      </c>
      <c r="O227">
        <f t="shared" si="62"/>
        <v>0.50796881258430715</v>
      </c>
      <c r="P227">
        <f t="shared" si="63"/>
        <v>0.29959194390392363</v>
      </c>
      <c r="Q227">
        <f t="shared" si="64"/>
        <v>2.1872696474905786</v>
      </c>
      <c r="R227">
        <f t="shared" si="74"/>
        <v>125.32131945827749</v>
      </c>
      <c r="S227">
        <f t="shared" si="70"/>
        <v>47.06600817307978</v>
      </c>
      <c r="T227">
        <f t="shared" si="71"/>
        <v>-78.820517644742338</v>
      </c>
      <c r="U227">
        <f t="shared" si="65"/>
        <v>-17.719557327077037</v>
      </c>
      <c r="V227">
        <f t="shared" si="72"/>
        <v>29.532595545128398</v>
      </c>
      <c r="W227">
        <f t="shared" si="75"/>
        <v>0</v>
      </c>
    </row>
    <row r="228" spans="5:23">
      <c r="E228">
        <f t="shared" si="66"/>
        <v>0.20700000000000016</v>
      </c>
      <c r="F228">
        <f t="shared" si="73"/>
        <v>77.676754058004434</v>
      </c>
      <c r="G228">
        <f t="shared" si="67"/>
        <v>1.3557151105740439</v>
      </c>
      <c r="H228">
        <f t="shared" si="68"/>
        <v>-8.8915229712886337</v>
      </c>
      <c r="I228">
        <f t="shared" si="57"/>
        <v>1204.8191570201764</v>
      </c>
      <c r="J228">
        <f t="shared" si="69"/>
        <v>81.537037692910374</v>
      </c>
      <c r="K228">
        <f t="shared" si="58"/>
        <v>100</v>
      </c>
      <c r="L228">
        <f t="shared" si="59"/>
        <v>-0.8177072384326276</v>
      </c>
      <c r="M228">
        <f t="shared" si="60"/>
        <v>-17.645255068656994</v>
      </c>
      <c r="N228">
        <f t="shared" si="61"/>
        <v>0.18539768069315293</v>
      </c>
      <c r="O228">
        <f t="shared" si="62"/>
        <v>0.50732712261969848</v>
      </c>
      <c r="P228">
        <f t="shared" si="63"/>
        <v>0.29733534013181218</v>
      </c>
      <c r="Q228">
        <f t="shared" si="64"/>
        <v>2.1802571742428061</v>
      </c>
      <c r="R228">
        <f t="shared" si="74"/>
        <v>124.91953433723172</v>
      </c>
      <c r="S228">
        <f t="shared" si="70"/>
        <v>47.24278027922729</v>
      </c>
      <c r="T228">
        <f t="shared" si="71"/>
        <v>-78.845467067847508</v>
      </c>
      <c r="U228">
        <f t="shared" si="65"/>
        <v>-17.725166180535499</v>
      </c>
      <c r="V228">
        <f t="shared" si="72"/>
        <v>29.541943634225831</v>
      </c>
      <c r="W228">
        <f t="shared" si="75"/>
        <v>0</v>
      </c>
    </row>
    <row r="229" spans="5:23">
      <c r="E229">
        <f t="shared" si="66"/>
        <v>0.20800000000000016</v>
      </c>
      <c r="F229">
        <f t="shared" si="73"/>
        <v>77.167307318305973</v>
      </c>
      <c r="G229">
        <f t="shared" si="67"/>
        <v>1.3468235876027552</v>
      </c>
      <c r="H229">
        <f t="shared" si="68"/>
        <v>-7.6867038142684576</v>
      </c>
      <c r="I229">
        <f t="shared" si="57"/>
        <v>1203.5988076919832</v>
      </c>
      <c r="J229">
        <f t="shared" si="69"/>
        <v>81.454449639266286</v>
      </c>
      <c r="K229">
        <f t="shared" si="58"/>
        <v>100</v>
      </c>
      <c r="L229">
        <f t="shared" si="59"/>
        <v>-0.85095586703889514</v>
      </c>
      <c r="M229">
        <f t="shared" si="60"/>
        <v>-17.694594493694826</v>
      </c>
      <c r="N229">
        <f t="shared" si="61"/>
        <v>0.18804276645102014</v>
      </c>
      <c r="O229">
        <f t="shared" si="62"/>
        <v>0.50673694368462718</v>
      </c>
      <c r="P229">
        <f t="shared" si="63"/>
        <v>0.29534298038965079</v>
      </c>
      <c r="Q229">
        <f t="shared" si="64"/>
        <v>2.1740574865772171</v>
      </c>
      <c r="R229">
        <f t="shared" si="74"/>
        <v>124.56431839969416</v>
      </c>
      <c r="S229">
        <f t="shared" si="70"/>
        <v>47.397011081388186</v>
      </c>
      <c r="T229">
        <f t="shared" si="71"/>
        <v>-78.869917502490551</v>
      </c>
      <c r="U229">
        <f t="shared" si="65"/>
        <v>-17.730662856924788</v>
      </c>
      <c r="V229">
        <f t="shared" si="72"/>
        <v>29.551104761541314</v>
      </c>
      <c r="W229">
        <f t="shared" si="75"/>
        <v>0</v>
      </c>
    </row>
    <row r="230" spans="5:23">
      <c r="E230">
        <f t="shared" si="66"/>
        <v>0.20900000000000016</v>
      </c>
      <c r="F230">
        <f t="shared" si="73"/>
        <v>76.726891631381278</v>
      </c>
      <c r="G230">
        <f t="shared" si="67"/>
        <v>1.3391368837884867</v>
      </c>
      <c r="H230">
        <f t="shared" si="68"/>
        <v>-6.4831050065764746</v>
      </c>
      <c r="I230">
        <f t="shared" si="57"/>
        <v>1202.541046596667</v>
      </c>
      <c r="J230">
        <f t="shared" si="69"/>
        <v>81.382864865903116</v>
      </c>
      <c r="K230">
        <f t="shared" si="58"/>
        <v>100</v>
      </c>
      <c r="L230">
        <f t="shared" si="59"/>
        <v>-0.87964511636439591</v>
      </c>
      <c r="M230">
        <f t="shared" si="60"/>
        <v>-17.737490017732487</v>
      </c>
      <c r="N230">
        <f t="shared" si="61"/>
        <v>0.19032513200941423</v>
      </c>
      <c r="O230">
        <f t="shared" si="62"/>
        <v>0.5062077980029478</v>
      </c>
      <c r="P230">
        <f t="shared" si="63"/>
        <v>0.29361662493095503</v>
      </c>
      <c r="Q230">
        <f t="shared" si="64"/>
        <v>2.1686786640857045</v>
      </c>
      <c r="R230">
        <f t="shared" si="74"/>
        <v>124.25613457218046</v>
      </c>
      <c r="S230">
        <f t="shared" si="70"/>
        <v>47.529242940799179</v>
      </c>
      <c r="T230">
        <f t="shared" si="71"/>
        <v>-78.893878928440742</v>
      </c>
      <c r="U230">
        <f t="shared" si="65"/>
        <v>-17.736049599786291</v>
      </c>
      <c r="V230">
        <f t="shared" si="72"/>
        <v>29.560082666310489</v>
      </c>
      <c r="W230">
        <f t="shared" si="75"/>
        <v>0</v>
      </c>
    </row>
    <row r="231" spans="5:23">
      <c r="E231">
        <f t="shared" si="66"/>
        <v>0.21000000000000016</v>
      </c>
      <c r="F231">
        <f t="shared" si="73"/>
        <v>76.355437076364311</v>
      </c>
      <c r="G231">
        <f t="shared" si="67"/>
        <v>1.3326537787819102</v>
      </c>
      <c r="H231">
        <f t="shared" si="68"/>
        <v>-5.2805639599798075</v>
      </c>
      <c r="I231">
        <f t="shared" si="57"/>
        <v>1201.6428211686728</v>
      </c>
      <c r="J231">
        <f t="shared" si="69"/>
        <v>81.322076788163514</v>
      </c>
      <c r="K231">
        <f t="shared" si="58"/>
        <v>100</v>
      </c>
      <c r="L231">
        <f t="shared" si="59"/>
        <v>-0.90380181294676143</v>
      </c>
      <c r="M231">
        <f t="shared" si="60"/>
        <v>-17.774121398889712</v>
      </c>
      <c r="N231">
        <f t="shared" si="61"/>
        <v>0.19224691154636298</v>
      </c>
      <c r="O231">
        <f t="shared" si="62"/>
        <v>0.50574787959521861</v>
      </c>
      <c r="P231">
        <f t="shared" si="63"/>
        <v>0.29215775688271828</v>
      </c>
      <c r="Q231">
        <f t="shared" si="64"/>
        <v>2.1641279480372981</v>
      </c>
      <c r="R231">
        <f t="shared" si="74"/>
        <v>123.99539774884431</v>
      </c>
      <c r="S231">
        <f t="shared" si="70"/>
        <v>47.639960672480001</v>
      </c>
      <c r="T231">
        <f t="shared" si="71"/>
        <v>-78.917361125871935</v>
      </c>
      <c r="U231">
        <f t="shared" si="65"/>
        <v>-17.741328607790567</v>
      </c>
      <c r="V231">
        <f t="shared" si="72"/>
        <v>29.568881012984281</v>
      </c>
      <c r="W231">
        <f t="shared" si="75"/>
        <v>0</v>
      </c>
    </row>
    <row r="232" spans="5:23">
      <c r="E232">
        <f t="shared" si="66"/>
        <v>0.21100000000000016</v>
      </c>
      <c r="F232">
        <f t="shared" si="73"/>
        <v>76.052883048008582</v>
      </c>
      <c r="G232">
        <f t="shared" si="67"/>
        <v>1.3273732148219304</v>
      </c>
      <c r="H232">
        <f t="shared" si="68"/>
        <v>-4.0789211388111344</v>
      </c>
      <c r="I232">
        <f t="shared" si="57"/>
        <v>1200.9015118697337</v>
      </c>
      <c r="J232">
        <f t="shared" si="69"/>
        <v>81.271908126835797</v>
      </c>
      <c r="K232">
        <f t="shared" si="58"/>
        <v>100</v>
      </c>
      <c r="L232">
        <f t="shared" si="59"/>
        <v>-0.92344969641011299</v>
      </c>
      <c r="M232">
        <f t="shared" si="60"/>
        <v>-17.804642176754083</v>
      </c>
      <c r="N232">
        <f t="shared" si="61"/>
        <v>0.19380999366131518</v>
      </c>
      <c r="O232">
        <f t="shared" si="62"/>
        <v>0.50536407013916773</v>
      </c>
      <c r="P232">
        <f t="shared" si="63"/>
        <v>0.29096759612858775</v>
      </c>
      <c r="Q232">
        <f t="shared" si="64"/>
        <v>2.1604116286069623</v>
      </c>
      <c r="R232">
        <f t="shared" si="74"/>
        <v>123.78246833016361</v>
      </c>
      <c r="S232">
        <f t="shared" si="70"/>
        <v>47.729585282155028</v>
      </c>
      <c r="T232">
        <f t="shared" si="71"/>
        <v>-78.940373679354508</v>
      </c>
      <c r="U232">
        <f t="shared" si="65"/>
        <v>-17.746502035634759</v>
      </c>
      <c r="V232">
        <f t="shared" si="72"/>
        <v>29.577503392724598</v>
      </c>
      <c r="W232">
        <f t="shared" si="75"/>
        <v>0</v>
      </c>
    </row>
    <row r="233" spans="5:23">
      <c r="E233">
        <f t="shared" si="66"/>
        <v>0.21200000000000016</v>
      </c>
      <c r="F233">
        <f t="shared" si="73"/>
        <v>75.81917808178801</v>
      </c>
      <c r="G233">
        <f t="shared" si="67"/>
        <v>1.3232942936831193</v>
      </c>
      <c r="H233">
        <f t="shared" si="68"/>
        <v>-2.8780196269414007</v>
      </c>
      <c r="I233">
        <f t="shared" si="57"/>
        <v>1200.3149547202825</v>
      </c>
      <c r="J233">
        <f t="shared" si="69"/>
        <v>81.232212432983999</v>
      </c>
      <c r="K233">
        <f t="shared" si="58"/>
        <v>100</v>
      </c>
      <c r="L233">
        <f t="shared" si="59"/>
        <v>-0.93860891749877429</v>
      </c>
      <c r="M233">
        <f t="shared" si="60"/>
        <v>-17.829178649517228</v>
      </c>
      <c r="N233">
        <f t="shared" si="61"/>
        <v>0.19501598144134707</v>
      </c>
      <c r="O233">
        <f t="shared" si="62"/>
        <v>0.50506195305594426</v>
      </c>
      <c r="P233">
        <f t="shared" si="63"/>
        <v>0.29004711118712284</v>
      </c>
      <c r="Q233">
        <f t="shared" si="64"/>
        <v>2.1575349444878356</v>
      </c>
      <c r="R233">
        <f t="shared" si="74"/>
        <v>123.61764647114533</v>
      </c>
      <c r="S233">
        <f t="shared" si="70"/>
        <v>47.798468389357325</v>
      </c>
      <c r="T233">
        <f t="shared" si="71"/>
        <v>-78.962925981767413</v>
      </c>
      <c r="U233">
        <f t="shared" si="65"/>
        <v>-17.751571994922063</v>
      </c>
      <c r="V233">
        <f t="shared" si="72"/>
        <v>29.585953324870108</v>
      </c>
      <c r="W233">
        <f t="shared" si="75"/>
        <v>0</v>
      </c>
    </row>
    <row r="234" spans="5:23">
      <c r="E234">
        <f t="shared" si="66"/>
        <v>0.21300000000000016</v>
      </c>
      <c r="F234">
        <f t="shared" si="73"/>
        <v>75.654279703808456</v>
      </c>
      <c r="G234">
        <f t="shared" si="67"/>
        <v>1.320416274056178</v>
      </c>
      <c r="H234">
        <f t="shared" si="68"/>
        <v>-1.6777046722211182</v>
      </c>
      <c r="I234">
        <f t="shared" si="57"/>
        <v>1199.8814602715142</v>
      </c>
      <c r="J234">
        <f t="shared" si="69"/>
        <v>81.202875371896511</v>
      </c>
      <c r="K234">
        <f t="shared" si="58"/>
        <v>100</v>
      </c>
      <c r="L234">
        <f t="shared" si="59"/>
        <v>-0.94929563279982687</v>
      </c>
      <c r="M234">
        <f t="shared" si="60"/>
        <v>-17.847828995303658</v>
      </c>
      <c r="N234">
        <f t="shared" si="61"/>
        <v>0.19586616021942355</v>
      </c>
      <c r="O234">
        <f t="shared" si="62"/>
        <v>0.50484582551661017</v>
      </c>
      <c r="P234">
        <f t="shared" si="63"/>
        <v>0.28939702900870473</v>
      </c>
      <c r="Q234">
        <f t="shared" si="64"/>
        <v>2.1555019974266783</v>
      </c>
      <c r="R234">
        <f t="shared" si="74"/>
        <v>123.50116718456749</v>
      </c>
      <c r="S234">
        <f t="shared" si="70"/>
        <v>47.846887480759037</v>
      </c>
      <c r="T234">
        <f t="shared" si="71"/>
        <v>-78.985027238132076</v>
      </c>
      <c r="U234">
        <f t="shared" si="65"/>
        <v>-17.756540555023623</v>
      </c>
      <c r="V234">
        <f t="shared" si="72"/>
        <v>29.594234258372705</v>
      </c>
      <c r="W234">
        <f t="shared" si="75"/>
        <v>0</v>
      </c>
    </row>
    <row r="235" spans="5:23">
      <c r="E235">
        <f t="shared" si="66"/>
        <v>0.21400000000000016</v>
      </c>
      <c r="F235">
        <f t="shared" si="73"/>
        <v>75.558154306820811</v>
      </c>
      <c r="G235">
        <f t="shared" si="67"/>
        <v>1.3187385693839568</v>
      </c>
      <c r="H235">
        <f t="shared" si="68"/>
        <v>-0.47782321194960398</v>
      </c>
      <c r="I235">
        <f t="shared" si="57"/>
        <v>1199.5998286943368</v>
      </c>
      <c r="J235">
        <f t="shared" si="69"/>
        <v>81.183815744241997</v>
      </c>
      <c r="K235">
        <f t="shared" si="58"/>
        <v>100</v>
      </c>
      <c r="L235">
        <f t="shared" si="59"/>
        <v>-0.95552169444906654</v>
      </c>
      <c r="M235">
        <f t="shared" si="60"/>
        <v>-17.860662561308935</v>
      </c>
      <c r="N235">
        <f t="shared" si="61"/>
        <v>0.19636147288903849</v>
      </c>
      <c r="O235">
        <f t="shared" si="62"/>
        <v>0.50471870812479303</v>
      </c>
      <c r="P235">
        <f t="shared" si="63"/>
        <v>0.28901784262473534</v>
      </c>
      <c r="Q235">
        <f t="shared" si="64"/>
        <v>2.1543156839056485</v>
      </c>
      <c r="R235">
        <f t="shared" si="74"/>
        <v>123.43319642663319</v>
      </c>
      <c r="S235">
        <f t="shared" si="70"/>
        <v>47.875042119812377</v>
      </c>
      <c r="T235">
        <f t="shared" si="71"/>
        <v>-79.006686469369427</v>
      </c>
      <c r="U235">
        <f t="shared" si="65"/>
        <v>-17.761409743923149</v>
      </c>
      <c r="V235">
        <f t="shared" si="72"/>
        <v>29.602349573205252</v>
      </c>
      <c r="W235">
        <f t="shared" si="75"/>
        <v>0</v>
      </c>
    </row>
    <row r="236" spans="5:23">
      <c r="E236">
        <f t="shared" si="66"/>
        <v>0.21500000000000016</v>
      </c>
      <c r="F236">
        <f t="shared" si="73"/>
        <v>75.53077705342271</v>
      </c>
      <c r="G236">
        <f t="shared" si="67"/>
        <v>1.3182607461720073</v>
      </c>
      <c r="H236">
        <f t="shared" si="68"/>
        <v>0.72177661674473281</v>
      </c>
      <c r="I236">
        <f t="shared" si="57"/>
        <v>1199.4693607147319</v>
      </c>
      <c r="J236">
        <f t="shared" si="69"/>
        <v>81.174986226128198</v>
      </c>
      <c r="K236">
        <f t="shared" si="58"/>
        <v>100</v>
      </c>
      <c r="L236">
        <f t="shared" si="59"/>
        <v>-0.95729443344762333</v>
      </c>
      <c r="M236">
        <f t="shared" si="60"/>
        <v>-17.867719340424166</v>
      </c>
      <c r="N236">
        <f t="shared" si="61"/>
        <v>0.19650250266602648</v>
      </c>
      <c r="O236">
        <f t="shared" si="62"/>
        <v>0.50468235209077861</v>
      </c>
      <c r="P236">
        <f t="shared" si="63"/>
        <v>0.28890981659571463</v>
      </c>
      <c r="Q236">
        <f t="shared" si="64"/>
        <v>2.1539776457855329</v>
      </c>
      <c r="R236">
        <f t="shared" si="74"/>
        <v>123.41382826903603</v>
      </c>
      <c r="S236">
        <f t="shared" si="70"/>
        <v>47.883051215613321</v>
      </c>
      <c r="T236">
        <f t="shared" si="71"/>
        <v>-79.027912515982038</v>
      </c>
      <c r="U236">
        <f t="shared" si="65"/>
        <v>-17.766181549044688</v>
      </c>
      <c r="V236">
        <f t="shared" si="72"/>
        <v>29.610302581741148</v>
      </c>
      <c r="W236">
        <f t="shared" si="75"/>
        <v>0</v>
      </c>
    </row>
    <row r="237" spans="5:23">
      <c r="E237">
        <f t="shared" si="66"/>
        <v>0.21600000000000016</v>
      </c>
      <c r="F237">
        <f t="shared" si="73"/>
        <v>75.572131807313411</v>
      </c>
      <c r="G237">
        <f t="shared" si="67"/>
        <v>1.3189825227887519</v>
      </c>
      <c r="H237">
        <f t="shared" si="68"/>
        <v>1.9212459774594648</v>
      </c>
      <c r="I237">
        <f t="shared" si="57"/>
        <v>1199.4898641936095</v>
      </c>
      <c r="J237">
        <f t="shared" si="69"/>
        <v>81.17637381439846</v>
      </c>
      <c r="K237">
        <f t="shared" si="58"/>
        <v>100</v>
      </c>
      <c r="L237">
        <f t="shared" si="59"/>
        <v>-0.95461653556960557</v>
      </c>
      <c r="M237">
        <f t="shared" si="60"/>
        <v>-17.869009650031934</v>
      </c>
      <c r="N237">
        <f t="shared" si="61"/>
        <v>0.19628946321642848</v>
      </c>
      <c r="O237">
        <f t="shared" si="62"/>
        <v>0.50473724376997364</v>
      </c>
      <c r="P237">
        <f t="shared" si="63"/>
        <v>0.28907299022014299</v>
      </c>
      <c r="Q237">
        <f t="shared" si="64"/>
        <v>2.1544882412411375</v>
      </c>
      <c r="R237">
        <f t="shared" si="74"/>
        <v>123.44308323368072</v>
      </c>
      <c r="S237">
        <f t="shared" si="70"/>
        <v>47.870951426367313</v>
      </c>
      <c r="T237">
        <f t="shared" si="71"/>
        <v>-79.048714041662407</v>
      </c>
      <c r="U237">
        <f t="shared" si="65"/>
        <v>-17.770857918063797</v>
      </c>
      <c r="V237">
        <f t="shared" si="72"/>
        <v>29.618096530106328</v>
      </c>
      <c r="W237">
        <f t="shared" si="75"/>
        <v>0</v>
      </c>
    </row>
    <row r="238" spans="5:23">
      <c r="E238">
        <f t="shared" si="66"/>
        <v>0.21700000000000016</v>
      </c>
      <c r="F238">
        <f t="shared" si="73"/>
        <v>75.682211093228332</v>
      </c>
      <c r="G238">
        <f t="shared" si="67"/>
        <v>1.3209037687662115</v>
      </c>
      <c r="H238">
        <f t="shared" si="68"/>
        <v>3.1207358416530742</v>
      </c>
      <c r="I238">
        <f t="shared" si="57"/>
        <v>1199.6616562294209</v>
      </c>
      <c r="J238">
        <f t="shared" si="69"/>
        <v>81.187999968927699</v>
      </c>
      <c r="K238">
        <f t="shared" si="58"/>
        <v>100</v>
      </c>
      <c r="L238">
        <f t="shared" si="59"/>
        <v>-0.94748600920788373</v>
      </c>
      <c r="M238">
        <f t="shared" si="60"/>
        <v>-17.864514021864416</v>
      </c>
      <c r="N238">
        <f t="shared" si="61"/>
        <v>0.19572219609847191</v>
      </c>
      <c r="O238">
        <f t="shared" si="62"/>
        <v>0.50488260649506844</v>
      </c>
      <c r="P238">
        <f t="shared" si="63"/>
        <v>0.28950717848337332</v>
      </c>
      <c r="Q238">
        <f t="shared" si="64"/>
        <v>2.1558465367778927</v>
      </c>
      <c r="R238">
        <f t="shared" si="74"/>
        <v>123.52090783526828</v>
      </c>
      <c r="S238">
        <f t="shared" si="70"/>
        <v>47.838696742039943</v>
      </c>
      <c r="T238">
        <f t="shared" si="71"/>
        <v>-79.069099536829157</v>
      </c>
      <c r="U238">
        <f t="shared" si="65"/>
        <v>-17.775440759702519</v>
      </c>
      <c r="V238">
        <f t="shared" si="72"/>
        <v>29.625734599504202</v>
      </c>
      <c r="W238">
        <f t="shared" si="75"/>
        <v>0</v>
      </c>
    </row>
    <row r="239" spans="5:23">
      <c r="E239">
        <f t="shared" si="66"/>
        <v>0.21800000000000017</v>
      </c>
      <c r="F239">
        <f t="shared" si="73"/>
        <v>75.861016085930274</v>
      </c>
      <c r="G239">
        <f t="shared" si="67"/>
        <v>1.3240245046078647</v>
      </c>
      <c r="H239">
        <f t="shared" si="68"/>
        <v>4.3203974978824951</v>
      </c>
      <c r="I239">
        <f t="shared" si="57"/>
        <v>1199.9855607491404</v>
      </c>
      <c r="J239">
        <f t="shared" si="69"/>
        <v>81.2099204495902</v>
      </c>
      <c r="K239">
        <f t="shared" si="58"/>
        <v>100</v>
      </c>
      <c r="L239">
        <f t="shared" si="59"/>
        <v>-0.93589624487917222</v>
      </c>
      <c r="M239">
        <f t="shared" si="60"/>
        <v>-17.854183305530629</v>
      </c>
      <c r="N239">
        <f t="shared" si="61"/>
        <v>0.19480017549648132</v>
      </c>
      <c r="O239">
        <f t="shared" si="62"/>
        <v>0.505116399686802</v>
      </c>
      <c r="P239">
        <f t="shared" si="63"/>
        <v>0.2902119707437833</v>
      </c>
      <c r="Q239">
        <f t="shared" si="64"/>
        <v>2.1580503205428547</v>
      </c>
      <c r="R239">
        <f t="shared" si="74"/>
        <v>123.64717534396003</v>
      </c>
      <c r="S239">
        <f t="shared" si="70"/>
        <v>47.786159258029755</v>
      </c>
      <c r="T239">
        <f t="shared" si="71"/>
        <v>-79.089077322092578</v>
      </c>
      <c r="U239">
        <f t="shared" si="65"/>
        <v>-17.779931944508469</v>
      </c>
      <c r="V239">
        <f t="shared" si="72"/>
        <v>29.633219907514118</v>
      </c>
      <c r="W239">
        <f t="shared" si="75"/>
        <v>0</v>
      </c>
    </row>
    <row r="240" spans="5:23">
      <c r="E240">
        <f t="shared" si="66"/>
        <v>0.21900000000000017</v>
      </c>
      <c r="F240">
        <f t="shared" si="73"/>
        <v>76.108556628377812</v>
      </c>
      <c r="G240">
        <f t="shared" si="67"/>
        <v>1.3283449021057472</v>
      </c>
      <c r="H240">
        <f t="shared" si="68"/>
        <v>5.5203830586316354</v>
      </c>
      <c r="I240">
        <f t="shared" si="57"/>
        <v>1200.4629016426732</v>
      </c>
      <c r="J240">
        <f t="shared" si="69"/>
        <v>81.242224851625608</v>
      </c>
      <c r="K240">
        <f t="shared" si="58"/>
        <v>100</v>
      </c>
      <c r="L240">
        <f t="shared" si="59"/>
        <v>-0.91983616648453415</v>
      </c>
      <c r="M240">
        <f t="shared" si="60"/>
        <v>-17.837938981889867</v>
      </c>
      <c r="N240">
        <f t="shared" si="61"/>
        <v>0.19352252025436767</v>
      </c>
      <c r="O240">
        <f t="shared" si="62"/>
        <v>0.50543531528345531</v>
      </c>
      <c r="P240">
        <f t="shared" si="63"/>
        <v>0.29118672717216459</v>
      </c>
      <c r="Q240">
        <f t="shared" si="64"/>
        <v>2.1610961365581272</v>
      </c>
      <c r="R240">
        <f t="shared" si="74"/>
        <v>123.82168774680849</v>
      </c>
      <c r="S240">
        <f t="shared" si="70"/>
        <v>47.713131118430681</v>
      </c>
      <c r="T240">
        <f t="shared" si="71"/>
        <v>-79.108655551650727</v>
      </c>
      <c r="U240">
        <f t="shared" si="65"/>
        <v>-17.784333305618301</v>
      </c>
      <c r="V240">
        <f t="shared" si="72"/>
        <v>29.640555509363836</v>
      </c>
      <c r="W240">
        <f t="shared" si="75"/>
        <v>0</v>
      </c>
    </row>
    <row r="241" spans="5:23">
      <c r="E241">
        <f t="shared" si="66"/>
        <v>0.22000000000000017</v>
      </c>
      <c r="F241">
        <f t="shared" si="73"/>
        <v>76.42485127893292</v>
      </c>
      <c r="G241">
        <f t="shared" si="67"/>
        <v>1.3338652851643789</v>
      </c>
      <c r="H241">
        <f t="shared" si="68"/>
        <v>6.7208459602743087</v>
      </c>
      <c r="I241">
        <f t="shared" si="57"/>
        <v>1201.0954915821646</v>
      </c>
      <c r="J241">
        <f t="shared" si="69"/>
        <v>81.285035848977316</v>
      </c>
      <c r="K241">
        <f t="shared" si="58"/>
        <v>100</v>
      </c>
      <c r="L241">
        <f t="shared" si="59"/>
        <v>-0.89929047479123858</v>
      </c>
      <c r="M241">
        <f t="shared" si="60"/>
        <v>-17.815673676231448</v>
      </c>
      <c r="N241">
        <f t="shared" si="61"/>
        <v>0.19188801324576216</v>
      </c>
      <c r="O241">
        <f t="shared" si="62"/>
        <v>0.50583477158450452</v>
      </c>
      <c r="P241">
        <f t="shared" si="63"/>
        <v>0.29243057297819341</v>
      </c>
      <c r="Q241">
        <f t="shared" si="64"/>
        <v>2.1649793389359271</v>
      </c>
      <c r="R241">
        <f t="shared" si="74"/>
        <v>124.04417885405161</v>
      </c>
      <c r="S241">
        <f t="shared" si="70"/>
        <v>47.619327575118689</v>
      </c>
      <c r="T241">
        <f t="shared" si="71"/>
        <v>-79.127842216617708</v>
      </c>
      <c r="U241">
        <f t="shared" si="65"/>
        <v>-17.788646639505934</v>
      </c>
      <c r="V241">
        <f t="shared" si="72"/>
        <v>29.64774439917656</v>
      </c>
      <c r="W241">
        <f t="shared" si="75"/>
        <v>0</v>
      </c>
    </row>
    <row r="242" spans="5:23">
      <c r="E242">
        <f t="shared" si="66"/>
        <v>0.22100000000000017</v>
      </c>
      <c r="F242">
        <f t="shared" si="73"/>
        <v>76.809927387214202</v>
      </c>
      <c r="G242">
        <f t="shared" si="67"/>
        <v>1.3405861311246532</v>
      </c>
      <c r="H242">
        <f t="shared" si="68"/>
        <v>7.9219414518564735</v>
      </c>
      <c r="I242">
        <f t="shared" si="57"/>
        <v>1201.8856167460917</v>
      </c>
      <c r="J242">
        <f t="shared" si="69"/>
        <v>81.338508160483869</v>
      </c>
      <c r="K242">
        <f t="shared" si="58"/>
        <v>100</v>
      </c>
      <c r="L242">
        <f t="shared" si="59"/>
        <v>-0.87423998396020131</v>
      </c>
      <c r="M242">
        <f t="shared" si="60"/>
        <v>-17.78725185555594</v>
      </c>
      <c r="N242">
        <f t="shared" si="61"/>
        <v>0.18989512814636689</v>
      </c>
      <c r="O242">
        <f t="shared" si="62"/>
        <v>0.50630890465971734</v>
      </c>
      <c r="P242">
        <f t="shared" si="63"/>
        <v>0.29394239047447324</v>
      </c>
      <c r="Q242">
        <f t="shared" si="64"/>
        <v>2.1696941646066255</v>
      </c>
      <c r="R242">
        <f t="shared" si="74"/>
        <v>124.31431846612254</v>
      </c>
      <c r="S242">
        <f t="shared" si="70"/>
        <v>47.504391078908341</v>
      </c>
      <c r="T242">
        <f t="shared" si="71"/>
        <v>-79.146645148285359</v>
      </c>
      <c r="U242">
        <f t="shared" si="65"/>
        <v>-17.792873706715817</v>
      </c>
      <c r="V242">
        <f t="shared" si="72"/>
        <v>29.65478951119303</v>
      </c>
      <c r="W242">
        <f t="shared" si="75"/>
        <v>0</v>
      </c>
    </row>
    <row r="243" spans="5:23">
      <c r="E243">
        <f t="shared" si="66"/>
        <v>0.22200000000000017</v>
      </c>
      <c r="F243">
        <f t="shared" si="73"/>
        <v>77.263821197955309</v>
      </c>
      <c r="G243">
        <f t="shared" si="67"/>
        <v>1.3485080725765097</v>
      </c>
      <c r="H243">
        <f t="shared" si="68"/>
        <v>9.1238270686025658</v>
      </c>
      <c r="I243">
        <f t="shared" si="57"/>
        <v>1202.8360177340871</v>
      </c>
      <c r="J243">
        <f t="shared" si="69"/>
        <v>81.402827258275451</v>
      </c>
      <c r="K243">
        <f t="shared" si="58"/>
        <v>100</v>
      </c>
      <c r="L243">
        <f t="shared" si="59"/>
        <v>-0.84466205228375957</v>
      </c>
      <c r="M243">
        <f t="shared" si="60"/>
        <v>-17.752510689440779</v>
      </c>
      <c r="N243">
        <f t="shared" si="61"/>
        <v>0.18754206370118323</v>
      </c>
      <c r="O243">
        <f t="shared" si="62"/>
        <v>0.50685055753180919</v>
      </c>
      <c r="P243">
        <f t="shared" si="63"/>
        <v>0.29572080904323073</v>
      </c>
      <c r="Q243">
        <f t="shared" si="64"/>
        <v>2.1752338226261472</v>
      </c>
      <c r="R243">
        <f t="shared" si="74"/>
        <v>124.63171749058696</v>
      </c>
      <c r="S243">
        <f t="shared" si="70"/>
        <v>47.367896292631656</v>
      </c>
      <c r="T243">
        <f t="shared" si="71"/>
        <v>-79.165072021319659</v>
      </c>
      <c r="U243">
        <f t="shared" si="65"/>
        <v>-17.797016232581502</v>
      </c>
      <c r="V243">
        <f t="shared" si="72"/>
        <v>29.661693720969172</v>
      </c>
      <c r="W243">
        <f t="shared" si="75"/>
        <v>0</v>
      </c>
    </row>
    <row r="244" spans="5:23">
      <c r="E244">
        <f t="shared" si="66"/>
        <v>0.22300000000000017</v>
      </c>
      <c r="F244">
        <f t="shared" si="73"/>
        <v>77.78657798199346</v>
      </c>
      <c r="G244">
        <f t="shared" si="67"/>
        <v>1.3576318996451122</v>
      </c>
      <c r="H244">
        <f t="shared" si="68"/>
        <v>10.326663086336653</v>
      </c>
      <c r="I244">
        <f t="shared" si="57"/>
        <v>1203.949867008776</v>
      </c>
      <c r="J244">
        <f t="shared" si="69"/>
        <v>81.47820784113334</v>
      </c>
      <c r="K244">
        <f t="shared" si="58"/>
        <v>100</v>
      </c>
      <c r="L244">
        <f t="shared" si="59"/>
        <v>-0.81053110861467215</v>
      </c>
      <c r="M244">
        <f t="shared" si="60"/>
        <v>-17.711261050251991</v>
      </c>
      <c r="N244">
        <f t="shared" si="61"/>
        <v>0.18482678560443036</v>
      </c>
      <c r="O244">
        <f t="shared" si="62"/>
        <v>0.50745126739901347</v>
      </c>
      <c r="P244">
        <f t="shared" si="63"/>
        <v>0.2977641930827315</v>
      </c>
      <c r="Q244">
        <f t="shared" si="64"/>
        <v>2.1815905977452914</v>
      </c>
      <c r="R244">
        <f t="shared" si="74"/>
        <v>124.9959338762277</v>
      </c>
      <c r="S244">
        <f t="shared" si="70"/>
        <v>47.209355894234236</v>
      </c>
      <c r="T244">
        <f t="shared" si="71"/>
        <v>-79.183130356893287</v>
      </c>
      <c r="U244">
        <f t="shared" si="65"/>
        <v>-17.801075907929874</v>
      </c>
      <c r="V244">
        <f t="shared" si="72"/>
        <v>29.668459846549791</v>
      </c>
      <c r="W244">
        <f t="shared" si="75"/>
        <v>0</v>
      </c>
    </row>
    <row r="245" spans="5:23">
      <c r="E245">
        <f t="shared" si="66"/>
        <v>0.22400000000000017</v>
      </c>
      <c r="F245">
        <f t="shared" si="73"/>
        <v>78.378252193294074</v>
      </c>
      <c r="G245">
        <f t="shared" si="67"/>
        <v>1.3679585627314488</v>
      </c>
      <c r="H245">
        <f t="shared" si="68"/>
        <v>11.530612953345429</v>
      </c>
      <c r="I245">
        <f t="shared" si="57"/>
        <v>1205.2307432331659</v>
      </c>
      <c r="J245">
        <f t="shared" si="69"/>
        <v>81.564892097753514</v>
      </c>
      <c r="K245">
        <f t="shared" si="58"/>
        <v>100</v>
      </c>
      <c r="L245">
        <f t="shared" si="59"/>
        <v>-0.77181927625212776</v>
      </c>
      <c r="M245">
        <f t="shared" si="60"/>
        <v>-17.663288625994358</v>
      </c>
      <c r="N245">
        <f t="shared" si="61"/>
        <v>0.18174707613262961</v>
      </c>
      <c r="O245">
        <f t="shared" si="62"/>
        <v>0.50810125122396199</v>
      </c>
      <c r="P245">
        <f t="shared" si="63"/>
        <v>0.30007062801947187</v>
      </c>
      <c r="Q245">
        <f t="shared" si="64"/>
        <v>2.1887559656341518</v>
      </c>
      <c r="R245">
        <f t="shared" si="74"/>
        <v>125.40647921491794</v>
      </c>
      <c r="S245">
        <f t="shared" si="70"/>
        <v>47.028227021623863</v>
      </c>
      <c r="T245">
        <f t="shared" si="71"/>
        <v>-79.2008275257554</v>
      </c>
      <c r="U245">
        <f t="shared" si="65"/>
        <v>-17.805054389771275</v>
      </c>
      <c r="V245">
        <f t="shared" si="72"/>
        <v>29.675090649618795</v>
      </c>
      <c r="W245">
        <f t="shared" si="75"/>
        <v>0</v>
      </c>
    </row>
    <row r="246" spans="5:23">
      <c r="E246">
        <f t="shared" si="66"/>
        <v>0.22500000000000017</v>
      </c>
      <c r="F246">
        <f t="shared" si="73"/>
        <v>79.038907650719651</v>
      </c>
      <c r="G246">
        <f t="shared" si="67"/>
        <v>1.3794891756847942</v>
      </c>
      <c r="H246">
        <f t="shared" si="68"/>
        <v>12.735843696578595</v>
      </c>
      <c r="I246">
        <f t="shared" si="57"/>
        <v>1206.6826028853413</v>
      </c>
      <c r="J246">
        <f t="shared" si="69"/>
        <v>81.663147785749899</v>
      </c>
      <c r="K246">
        <f t="shared" si="58"/>
        <v>100</v>
      </c>
      <c r="L246">
        <f t="shared" si="59"/>
        <v>-0.72849709629693971</v>
      </c>
      <c r="M246">
        <f t="shared" si="60"/>
        <v>-17.60835511795317</v>
      </c>
      <c r="N246">
        <f t="shared" si="61"/>
        <v>0.17830059169093371</v>
      </c>
      <c r="O246">
        <f t="shared" si="62"/>
        <v>0.5087893900774938</v>
      </c>
      <c r="P246">
        <f t="shared" si="63"/>
        <v>0.30263790447799171</v>
      </c>
      <c r="Q246">
        <f t="shared" si="64"/>
        <v>2.1967207169677887</v>
      </c>
      <c r="R246">
        <f t="shared" si="74"/>
        <v>125.86282585120655</v>
      </c>
      <c r="S246">
        <f t="shared" si="70"/>
        <v>46.823918200486901</v>
      </c>
      <c r="T246">
        <f t="shared" si="71"/>
        <v>-79.218170751240308</v>
      </c>
      <c r="U246">
        <f t="shared" si="65"/>
        <v>-17.808953301975851</v>
      </c>
      <c r="V246">
        <f t="shared" si="72"/>
        <v>29.681588836626421</v>
      </c>
      <c r="W246">
        <f t="shared" si="75"/>
        <v>0</v>
      </c>
    </row>
    <row r="247" spans="5:23">
      <c r="E247">
        <f t="shared" si="66"/>
        <v>0.22600000000000017</v>
      </c>
      <c r="F247">
        <f t="shared" si="73"/>
        <v>79.7686177430719</v>
      </c>
      <c r="G247">
        <f t="shared" si="67"/>
        <v>1.3922250193813728</v>
      </c>
      <c r="H247">
        <f t="shared" si="68"/>
        <v>13.942526299463935</v>
      </c>
      <c r="I247">
        <f t="shared" si="57"/>
        <v>1208.3097495265617</v>
      </c>
      <c r="J247">
        <f t="shared" si="69"/>
        <v>81.773266151849924</v>
      </c>
      <c r="K247">
        <f t="shared" si="58"/>
        <v>100</v>
      </c>
      <c r="L247">
        <f t="shared" si="59"/>
        <v>-0.68053435268823281</v>
      </c>
      <c r="M247">
        <f t="shared" si="60"/>
        <v>-17.546199495461853</v>
      </c>
      <c r="N247">
        <f t="shared" si="61"/>
        <v>0.17448492844869973</v>
      </c>
      <c r="O247">
        <f t="shared" si="62"/>
        <v>0.50950321269074794</v>
      </c>
      <c r="P247">
        <f t="shared" si="63"/>
        <v>0.30546350070273121</v>
      </c>
      <c r="Q247">
        <f t="shared" si="64"/>
        <v>2.2054750874968221</v>
      </c>
      <c r="R247">
        <f t="shared" si="74"/>
        <v>126.36441433481386</v>
      </c>
      <c r="S247">
        <f t="shared" si="70"/>
        <v>46.595796591741959</v>
      </c>
      <c r="T247">
        <f t="shared" si="71"/>
        <v>-79.235167112215507</v>
      </c>
      <c r="U247">
        <f t="shared" si="65"/>
        <v>-17.812774235936335</v>
      </c>
      <c r="V247">
        <f t="shared" si="72"/>
        <v>29.687957059893893</v>
      </c>
      <c r="W247">
        <f t="shared" si="75"/>
        <v>0</v>
      </c>
    </row>
    <row r="248" spans="5:23">
      <c r="E248">
        <f t="shared" si="66"/>
        <v>0.22700000000000017</v>
      </c>
      <c r="F248">
        <f t="shared" si="73"/>
        <v>80.567465655781334</v>
      </c>
      <c r="G248">
        <f t="shared" si="67"/>
        <v>1.4061675456808367</v>
      </c>
      <c r="H248">
        <f t="shared" si="68"/>
        <v>15.150836048990497</v>
      </c>
      <c r="I248">
        <f t="shared" si="57"/>
        <v>1210.1168010757788</v>
      </c>
      <c r="J248">
        <f t="shared" si="69"/>
        <v>81.895559717173001</v>
      </c>
      <c r="K248">
        <f t="shared" si="58"/>
        <v>100</v>
      </c>
      <c r="L248">
        <f t="shared" si="59"/>
        <v>-0.62790100127948845</v>
      </c>
      <c r="M248">
        <f t="shared" si="60"/>
        <v>-17.47653928154752</v>
      </c>
      <c r="N248">
        <f t="shared" si="61"/>
        <v>0.17029769625188534</v>
      </c>
      <c r="O248">
        <f t="shared" si="62"/>
        <v>0.5102288787364444</v>
      </c>
      <c r="P248">
        <f t="shared" si="63"/>
        <v>0.30854456332589109</v>
      </c>
      <c r="Q248">
        <f t="shared" si="64"/>
        <v>2.2150088912455992</v>
      </c>
      <c r="R248">
        <f t="shared" si="74"/>
        <v>126.9106610523248</v>
      </c>
      <c r="S248">
        <f t="shared" si="70"/>
        <v>46.343195396543464</v>
      </c>
      <c r="T248">
        <f t="shared" si="71"/>
        <v>-79.251823545971192</v>
      </c>
      <c r="U248">
        <f t="shared" si="65"/>
        <v>-17.816518751217608</v>
      </c>
      <c r="V248">
        <f t="shared" si="72"/>
        <v>29.694197918696016</v>
      </c>
      <c r="W248">
        <f t="shared" si="75"/>
        <v>0</v>
      </c>
    </row>
    <row r="249" spans="5:23">
      <c r="E249">
        <f t="shared" si="66"/>
        <v>0.22800000000000017</v>
      </c>
      <c r="F249">
        <f t="shared" si="73"/>
        <v>81.435544617483146</v>
      </c>
      <c r="G249">
        <f t="shared" si="67"/>
        <v>1.4213183817298272</v>
      </c>
      <c r="H249">
        <f t="shared" si="68"/>
        <v>16.360952850066276</v>
      </c>
      <c r="I249">
        <f t="shared" si="57"/>
        <v>1212.1086554054393</v>
      </c>
      <c r="J249">
        <f t="shared" si="69"/>
        <v>82.030359948900724</v>
      </c>
      <c r="K249">
        <f t="shared" si="58"/>
        <v>100</v>
      </c>
      <c r="L249">
        <f t="shared" si="59"/>
        <v>-0.57056820539387543</v>
      </c>
      <c r="M249">
        <f t="shared" si="60"/>
        <v>-17.399071845705407</v>
      </c>
      <c r="N249">
        <f t="shared" si="61"/>
        <v>0.16573660100637638</v>
      </c>
      <c r="O249">
        <f t="shared" si="62"/>
        <v>0.5109511624308678</v>
      </c>
      <c r="P249">
        <f t="shared" si="63"/>
        <v>0.31187788657209747</v>
      </c>
      <c r="Q249">
        <f t="shared" si="64"/>
        <v>2.225311654092911</v>
      </c>
      <c r="R249">
        <f t="shared" si="74"/>
        <v>127.50096588079995</v>
      </c>
      <c r="S249">
        <f t="shared" si="70"/>
        <v>46.065421263316807</v>
      </c>
      <c r="T249">
        <f t="shared" si="71"/>
        <v>-79.268146851051782</v>
      </c>
      <c r="U249">
        <f t="shared" si="65"/>
        <v>-17.820188376193258</v>
      </c>
      <c r="V249">
        <f t="shared" si="72"/>
        <v>29.700313960322095</v>
      </c>
      <c r="W249">
        <f t="shared" si="75"/>
        <v>0</v>
      </c>
    </row>
    <row r="250" spans="5:23">
      <c r="E250">
        <f t="shared" si="66"/>
        <v>0.22900000000000018</v>
      </c>
      <c r="F250">
        <f t="shared" si="73"/>
        <v>82.372958164604483</v>
      </c>
      <c r="G250">
        <f t="shared" si="67"/>
        <v>1.4376793345798935</v>
      </c>
      <c r="H250">
        <f t="shared" si="68"/>
        <v>17.573061505471717</v>
      </c>
      <c r="I250">
        <f t="shared" si="57"/>
        <v>1214.2904545233523</v>
      </c>
      <c r="J250">
        <f t="shared" si="69"/>
        <v>82.178014836257944</v>
      </c>
      <c r="K250">
        <f t="shared" si="58"/>
        <v>100</v>
      </c>
      <c r="L250">
        <f t="shared" si="59"/>
        <v>-0.50850948030761312</v>
      </c>
      <c r="M250">
        <f t="shared" si="60"/>
        <v>-17.31347568343444</v>
      </c>
      <c r="N250">
        <f t="shared" si="61"/>
        <v>0.16079953572705466</v>
      </c>
      <c r="O250">
        <f t="shared" si="62"/>
        <v>0.51165343712192812</v>
      </c>
      <c r="P250">
        <f t="shared" si="63"/>
        <v>0.31545988998528118</v>
      </c>
      <c r="Q250">
        <f t="shared" si="64"/>
        <v>2.2363727451840516</v>
      </c>
      <c r="R250">
        <f t="shared" si="74"/>
        <v>128.13471971713207</v>
      </c>
      <c r="S250">
        <f t="shared" si="70"/>
        <v>45.761761552527588</v>
      </c>
      <c r="T250">
        <f t="shared" si="71"/>
        <v>-79.284143690030746</v>
      </c>
      <c r="U250">
        <f t="shared" si="65"/>
        <v>-17.823784608669392</v>
      </c>
      <c r="V250">
        <f t="shared" si="72"/>
        <v>29.706307681115653</v>
      </c>
      <c r="W250">
        <f t="shared" si="75"/>
        <v>0</v>
      </c>
    </row>
    <row r="251" spans="5:23">
      <c r="E251">
        <f t="shared" si="66"/>
        <v>0.23000000000000018</v>
      </c>
      <c r="F251">
        <f t="shared" si="73"/>
        <v>83.379820421991823</v>
      </c>
      <c r="G251">
        <f t="shared" si="67"/>
        <v>1.4552523960853652</v>
      </c>
      <c r="H251">
        <f t="shared" si="68"/>
        <v>18.787351959995071</v>
      </c>
      <c r="I251">
        <f t="shared" si="57"/>
        <v>1216.6675475469613</v>
      </c>
      <c r="J251">
        <f t="shared" si="69"/>
        <v>82.338886384768941</v>
      </c>
      <c r="K251">
        <f t="shared" si="58"/>
        <v>100</v>
      </c>
      <c r="L251">
        <f t="shared" si="59"/>
        <v>-0.4417019490352827</v>
      </c>
      <c r="M251">
        <f t="shared" si="60"/>
        <v>-17.219411666195779</v>
      </c>
      <c r="N251">
        <f t="shared" si="61"/>
        <v>0.15548468044146269</v>
      </c>
      <c r="O251">
        <f t="shared" si="62"/>
        <v>0.51231766160589887</v>
      </c>
      <c r="P251">
        <f t="shared" si="63"/>
        <v>0.31928659475612631</v>
      </c>
      <c r="Q251">
        <f t="shared" si="64"/>
        <v>2.2481815038833477</v>
      </c>
      <c r="R251">
        <f t="shared" si="74"/>
        <v>128.81131175189012</v>
      </c>
      <c r="S251">
        <f t="shared" si="70"/>
        <v>45.431491329898293</v>
      </c>
      <c r="T251">
        <f t="shared" si="71"/>
        <v>-79.299820592230134</v>
      </c>
      <c r="U251">
        <f t="shared" si="65"/>
        <v>-17.827308916496005</v>
      </c>
      <c r="V251">
        <f t="shared" si="72"/>
        <v>29.712181527493343</v>
      </c>
      <c r="W251">
        <f t="shared" si="75"/>
        <v>0</v>
      </c>
    </row>
    <row r="252" spans="5:23">
      <c r="E252">
        <f t="shared" si="66"/>
        <v>0.23100000000000018</v>
      </c>
      <c r="F252">
        <f t="shared" si="73"/>
        <v>84.456256397526374</v>
      </c>
      <c r="G252">
        <f t="shared" si="67"/>
        <v>1.4740397480453602</v>
      </c>
      <c r="H252">
        <f t="shared" si="68"/>
        <v>20.004019507542033</v>
      </c>
      <c r="I252">
        <f t="shared" si="57"/>
        <v>1219.2454526133383</v>
      </c>
      <c r="J252">
        <f t="shared" si="69"/>
        <v>82.513348038487834</v>
      </c>
      <c r="K252">
        <f t="shared" si="58"/>
        <v>100</v>
      </c>
      <c r="L252">
        <f t="shared" si="59"/>
        <v>-0.3701277116211184</v>
      </c>
      <c r="M252">
        <f t="shared" si="60"/>
        <v>-17.116524249891043</v>
      </c>
      <c r="N252">
        <f t="shared" si="61"/>
        <v>0.149790611123406</v>
      </c>
      <c r="O252">
        <f t="shared" si="62"/>
        <v>0.51292436899608651</v>
      </c>
      <c r="P252">
        <f t="shared" si="63"/>
        <v>0.32335359872035324</v>
      </c>
      <c r="Q252">
        <f t="shared" si="64"/>
        <v>2.2607273602865643</v>
      </c>
      <c r="R252">
        <f t="shared" si="74"/>
        <v>129.5301363741716</v>
      </c>
      <c r="S252">
        <f t="shared" si="70"/>
        <v>45.07387997664523</v>
      </c>
      <c r="T252">
        <f t="shared" si="71"/>
        <v>-79.315183956385511</v>
      </c>
      <c r="U252">
        <f t="shared" si="65"/>
        <v>-17.830762738166083</v>
      </c>
      <c r="V252">
        <f t="shared" si="72"/>
        <v>29.717937896943475</v>
      </c>
      <c r="W252">
        <f t="shared" si="75"/>
        <v>0</v>
      </c>
    </row>
    <row r="253" spans="5:23">
      <c r="E253">
        <f t="shared" si="66"/>
        <v>0.23200000000000018</v>
      </c>
      <c r="F253">
        <f t="shared" si="73"/>
        <v>85.602402288605902</v>
      </c>
      <c r="G253">
        <f t="shared" si="67"/>
        <v>1.4940437675529021</v>
      </c>
      <c r="H253">
        <f t="shared" si="68"/>
        <v>21.223264960155372</v>
      </c>
      <c r="I253">
        <f t="shared" si="57"/>
        <v>-255.60438514262594</v>
      </c>
      <c r="J253">
        <f t="shared" si="69"/>
        <v>-17.298217964423067</v>
      </c>
      <c r="K253">
        <f t="shared" si="58"/>
        <v>0</v>
      </c>
      <c r="L253">
        <f t="shared" si="59"/>
        <v>-0.29377532986317034</v>
      </c>
      <c r="M253">
        <f t="shared" si="60"/>
        <v>-17.004442634559897</v>
      </c>
      <c r="N253">
        <f t="shared" si="61"/>
        <v>0.14371641780978722</v>
      </c>
      <c r="O253">
        <f t="shared" si="62"/>
        <v>0.51345265905070248</v>
      </c>
      <c r="P253">
        <f t="shared" si="63"/>
        <v>0.32765605008960363</v>
      </c>
      <c r="Q253">
        <f t="shared" si="64"/>
        <v>2.2739999476555322</v>
      </c>
      <c r="R253">
        <f t="shared" si="74"/>
        <v>130.29059961363211</v>
      </c>
      <c r="S253">
        <f t="shared" si="70"/>
        <v>44.688197325026209</v>
      </c>
      <c r="T253">
        <f t="shared" si="71"/>
        <v>-79.33024005325781</v>
      </c>
      <c r="U253">
        <f t="shared" si="65"/>
        <v>-17.834147483402763</v>
      </c>
      <c r="V253">
        <f t="shared" si="72"/>
        <v>29.723579139004606</v>
      </c>
      <c r="W253">
        <f t="shared" si="75"/>
        <v>0</v>
      </c>
    </row>
    <row r="254" spans="5:23">
      <c r="E254">
        <f t="shared" si="66"/>
        <v>0.23300000000000018</v>
      </c>
      <c r="F254">
        <f t="shared" si="73"/>
        <v>86.818405798310692</v>
      </c>
      <c r="G254">
        <f t="shared" si="67"/>
        <v>1.5152670325130575</v>
      </c>
      <c r="H254">
        <f t="shared" si="68"/>
        <v>20.967660575012747</v>
      </c>
      <c r="I254">
        <f t="shared" si="57"/>
        <v>-252.60782184226471</v>
      </c>
      <c r="J254">
        <f t="shared" si="69"/>
        <v>-17.095423301550145</v>
      </c>
      <c r="K254">
        <f t="shared" si="58"/>
        <v>0</v>
      </c>
      <c r="L254">
        <f t="shared" si="59"/>
        <v>-0.21264142899955757</v>
      </c>
      <c r="M254">
        <f t="shared" si="60"/>
        <v>-16.882781872550588</v>
      </c>
      <c r="N254">
        <f t="shared" si="61"/>
        <v>0.13726183202232728</v>
      </c>
      <c r="O254">
        <f t="shared" si="62"/>
        <v>0.51388019495446258</v>
      </c>
      <c r="P254">
        <f t="shared" si="63"/>
        <v>0.33218861996843507</v>
      </c>
      <c r="Q254">
        <f t="shared" si="64"/>
        <v>2.2879892054961193</v>
      </c>
      <c r="R254">
        <f t="shared" si="74"/>
        <v>131.09212504641806</v>
      </c>
      <c r="S254">
        <f t="shared" si="70"/>
        <v>44.273719248107369</v>
      </c>
      <c r="T254">
        <f t="shared" si="71"/>
        <v>-79.34499502819267</v>
      </c>
      <c r="U254">
        <f t="shared" si="65"/>
        <v>-17.83746453373471</v>
      </c>
      <c r="V254">
        <f t="shared" si="72"/>
        <v>29.729107556224516</v>
      </c>
      <c r="W254">
        <f t="shared" si="75"/>
        <v>0</v>
      </c>
    </row>
    <row r="255" spans="5:23">
      <c r="E255">
        <f t="shared" si="66"/>
        <v>0.23400000000000018</v>
      </c>
      <c r="F255">
        <f t="shared" si="73"/>
        <v>88.019764255521764</v>
      </c>
      <c r="G255">
        <f t="shared" si="67"/>
        <v>1.5362346930880701</v>
      </c>
      <c r="H255">
        <f t="shared" si="68"/>
        <v>20.715052753170482</v>
      </c>
      <c r="I255">
        <f t="shared" si="57"/>
        <v>-249.60916029266417</v>
      </c>
      <c r="J255">
        <f t="shared" si="69"/>
        <v>-16.892486638090396</v>
      </c>
      <c r="K255">
        <f t="shared" si="58"/>
        <v>0</v>
      </c>
      <c r="L255">
        <f t="shared" si="59"/>
        <v>-0.13239047513120672</v>
      </c>
      <c r="M255">
        <f t="shared" si="60"/>
        <v>-16.76009616295919</v>
      </c>
      <c r="N255">
        <f t="shared" si="61"/>
        <v>0.13087748884696951</v>
      </c>
      <c r="O255">
        <f t="shared" si="62"/>
        <v>0.5141679753258892</v>
      </c>
      <c r="P255">
        <f t="shared" si="63"/>
        <v>0.33663349224213895</v>
      </c>
      <c r="Q255">
        <f t="shared" si="64"/>
        <v>2.3017209927048894</v>
      </c>
      <c r="R255">
        <f t="shared" si="74"/>
        <v>131.87889849865229</v>
      </c>
      <c r="S255">
        <f t="shared" si="70"/>
        <v>43.859134243130526</v>
      </c>
      <c r="T255">
        <f t="shared" si="71"/>
        <v>-79.359454903628802</v>
      </c>
      <c r="U255">
        <f t="shared" si="65"/>
        <v>-17.840715243060014</v>
      </c>
      <c r="V255">
        <f t="shared" si="72"/>
        <v>29.734525405100026</v>
      </c>
      <c r="W255">
        <f t="shared" si="75"/>
        <v>0</v>
      </c>
    </row>
    <row r="256" spans="5:23">
      <c r="E256">
        <f t="shared" si="66"/>
        <v>0.23500000000000018</v>
      </c>
      <c r="F256">
        <f t="shared" si="73"/>
        <v>89.206649350669281</v>
      </c>
      <c r="G256">
        <f t="shared" si="67"/>
        <v>1.5569497458412407</v>
      </c>
      <c r="H256">
        <f t="shared" si="68"/>
        <v>20.465443592877818</v>
      </c>
      <c r="I256">
        <f t="shared" si="57"/>
        <v>-246.61052140186513</v>
      </c>
      <c r="J256">
        <f t="shared" si="69"/>
        <v>-16.689551508081991</v>
      </c>
      <c r="K256">
        <f t="shared" si="58"/>
        <v>0</v>
      </c>
      <c r="L256">
        <f t="shared" si="59"/>
        <v>-5.3049050331071809E-2</v>
      </c>
      <c r="M256">
        <f t="shared" si="60"/>
        <v>-16.636502457750918</v>
      </c>
      <c r="N256">
        <f t="shared" si="61"/>
        <v>0.12456550301341951</v>
      </c>
      <c r="O256">
        <f t="shared" si="62"/>
        <v>0.51432078114949764</v>
      </c>
      <c r="P256">
        <f t="shared" si="63"/>
        <v>0.34099188060748459</v>
      </c>
      <c r="Q256">
        <f t="shared" si="64"/>
        <v>2.3152045061204354</v>
      </c>
      <c r="R256">
        <f t="shared" si="74"/>
        <v>132.65144691037111</v>
      </c>
      <c r="S256">
        <f t="shared" si="70"/>
        <v>43.444797559701826</v>
      </c>
      <c r="T256">
        <f t="shared" si="71"/>
        <v>-79.373625581556226</v>
      </c>
      <c r="U256">
        <f t="shared" si="65"/>
        <v>-17.843900938198814</v>
      </c>
      <c r="V256">
        <f t="shared" si="72"/>
        <v>29.739834896998026</v>
      </c>
      <c r="W256">
        <f t="shared" si="75"/>
        <v>0</v>
      </c>
    </row>
    <row r="257" spans="5:23">
      <c r="E257">
        <f t="shared" si="66"/>
        <v>0.23600000000000018</v>
      </c>
      <c r="F257">
        <f t="shared" si="73"/>
        <v>90.379232894404225</v>
      </c>
      <c r="G257">
        <f t="shared" si="67"/>
        <v>1.5774151894341184</v>
      </c>
      <c r="H257">
        <f t="shared" si="68"/>
        <v>20.218833071475952</v>
      </c>
      <c r="I257">
        <f t="shared" si="57"/>
        <v>-243.6138759324358</v>
      </c>
      <c r="J257">
        <f t="shared" si="69"/>
        <v>-16.486751284355918</v>
      </c>
      <c r="K257">
        <f t="shared" si="58"/>
        <v>0</v>
      </c>
      <c r="L257">
        <f t="shared" si="59"/>
        <v>2.5358825758409614E-2</v>
      </c>
      <c r="M257">
        <f t="shared" si="60"/>
        <v>-16.512110110114328</v>
      </c>
      <c r="N257">
        <f t="shared" si="61"/>
        <v>0.11832778539790843</v>
      </c>
      <c r="O257">
        <f t="shared" si="62"/>
        <v>0.51434332348055678</v>
      </c>
      <c r="P257">
        <f t="shared" si="63"/>
        <v>0.34526502170908974</v>
      </c>
      <c r="Q257">
        <f t="shared" si="64"/>
        <v>2.3284483416979427</v>
      </c>
      <c r="R257">
        <f t="shared" si="74"/>
        <v>133.41026279352749</v>
      </c>
      <c r="S257">
        <f t="shared" si="70"/>
        <v>43.031029899123268</v>
      </c>
      <c r="T257">
        <f t="shared" si="71"/>
        <v>-79.387512845925116</v>
      </c>
      <c r="U257">
        <f t="shared" si="65"/>
        <v>-17.847022919434838</v>
      </c>
      <c r="V257">
        <f t="shared" si="72"/>
        <v>29.745038199058065</v>
      </c>
      <c r="W257">
        <f t="shared" si="75"/>
        <v>0</v>
      </c>
    </row>
    <row r="258" spans="5:23">
      <c r="E258">
        <f t="shared" si="66"/>
        <v>0.23700000000000018</v>
      </c>
      <c r="F258">
        <f t="shared" si="73"/>
        <v>91.537686696079319</v>
      </c>
      <c r="G258">
        <f t="shared" si="67"/>
        <v>1.5976340225055943</v>
      </c>
      <c r="H258">
        <f t="shared" si="68"/>
        <v>19.975219195543517</v>
      </c>
      <c r="I258">
        <f t="shared" si="57"/>
        <v>-240.62105526337419</v>
      </c>
      <c r="J258">
        <f t="shared" si="69"/>
        <v>-16.2842099068558</v>
      </c>
      <c r="K258">
        <f t="shared" si="58"/>
        <v>0</v>
      </c>
      <c r="L258">
        <f t="shared" si="59"/>
        <v>0.10281157950912076</v>
      </c>
      <c r="M258">
        <f t="shared" si="60"/>
        <v>-16.387021486364922</v>
      </c>
      <c r="N258">
        <f t="shared" si="61"/>
        <v>0.11216605228465217</v>
      </c>
      <c r="O258">
        <f t="shared" si="62"/>
        <v>0.51424023867306701</v>
      </c>
      <c r="P258">
        <f t="shared" si="63"/>
        <v>0.34945417124878003</v>
      </c>
      <c r="Q258">
        <f t="shared" si="64"/>
        <v>2.341460551020377</v>
      </c>
      <c r="R258">
        <f t="shared" si="74"/>
        <v>134.15580746984375</v>
      </c>
      <c r="S258">
        <f t="shared" si="70"/>
        <v>42.618120773764431</v>
      </c>
      <c r="T258">
        <f t="shared" si="71"/>
        <v>-79.401122365006614</v>
      </c>
      <c r="U258">
        <f t="shared" si="65"/>
        <v>-17.850082461046142</v>
      </c>
      <c r="V258">
        <f t="shared" si="72"/>
        <v>29.750137435076905</v>
      </c>
      <c r="W258">
        <f t="shared" si="75"/>
        <v>0</v>
      </c>
    </row>
    <row r="259" spans="5:23">
      <c r="E259">
        <f t="shared" si="66"/>
        <v>0.23800000000000018</v>
      </c>
      <c r="F259">
        <f t="shared" si="73"/>
        <v>92.682182450832684</v>
      </c>
      <c r="G259">
        <f t="shared" si="67"/>
        <v>1.6176092417011378</v>
      </c>
      <c r="H259">
        <f t="shared" si="68"/>
        <v>19.734598140280141</v>
      </c>
      <c r="I259">
        <f t="shared" si="57"/>
        <v>-237.63376108919536</v>
      </c>
      <c r="J259">
        <f t="shared" si="69"/>
        <v>-16.082042539030862</v>
      </c>
      <c r="K259">
        <f t="shared" si="58"/>
        <v>0</v>
      </c>
      <c r="L259">
        <f t="shared" si="59"/>
        <v>0.17928996922232365</v>
      </c>
      <c r="M259">
        <f t="shared" si="60"/>
        <v>-16.261332508253187</v>
      </c>
      <c r="N259">
        <f t="shared" si="61"/>
        <v>0.10608183444184843</v>
      </c>
      <c r="O259">
        <f t="shared" si="62"/>
        <v>0.51401608415873601</v>
      </c>
      <c r="P259">
        <f t="shared" si="63"/>
        <v>0.35356060044428611</v>
      </c>
      <c r="Q259">
        <f t="shared" si="64"/>
        <v>2.3542486914430842</v>
      </c>
      <c r="R259">
        <f t="shared" si="74"/>
        <v>134.88851394388553</v>
      </c>
      <c r="S259">
        <f t="shared" si="70"/>
        <v>42.206331493052843</v>
      </c>
      <c r="T259">
        <f t="shared" si="71"/>
        <v>-79.414459693706476</v>
      </c>
      <c r="U259">
        <f t="shared" si="65"/>
        <v>-17.853080811825219</v>
      </c>
      <c r="V259">
        <f t="shared" si="72"/>
        <v>29.755134686375367</v>
      </c>
      <c r="W259">
        <f t="shared" si="75"/>
        <v>0</v>
      </c>
    </row>
    <row r="260" spans="5:23">
      <c r="E260">
        <f t="shared" si="66"/>
        <v>0.23900000000000018</v>
      </c>
      <c r="F260">
        <f t="shared" si="73"/>
        <v>93.812891634657461</v>
      </c>
      <c r="G260">
        <f t="shared" si="67"/>
        <v>1.637343839841418</v>
      </c>
      <c r="H260">
        <f t="shared" si="68"/>
        <v>19.496964379190945</v>
      </c>
      <c r="I260">
        <f t="shared" si="57"/>
        <v>-234.65357419945559</v>
      </c>
      <c r="J260">
        <f t="shared" si="69"/>
        <v>-15.880356161996803</v>
      </c>
      <c r="K260">
        <f t="shared" si="58"/>
        <v>0</v>
      </c>
      <c r="L260">
        <f t="shared" si="59"/>
        <v>0.25477697355369505</v>
      </c>
      <c r="M260">
        <f t="shared" si="60"/>
        <v>-16.135133135550497</v>
      </c>
      <c r="N260">
        <f t="shared" si="61"/>
        <v>0.10007648599799326</v>
      </c>
      <c r="O260">
        <f t="shared" si="62"/>
        <v>0.5136753347432681</v>
      </c>
      <c r="P260">
        <f t="shared" si="63"/>
        <v>0.35758559280276214</v>
      </c>
      <c r="Q260">
        <f t="shared" si="64"/>
        <v>2.3668198706865349</v>
      </c>
      <c r="R260">
        <f t="shared" si="74"/>
        <v>135.60878945803771</v>
      </c>
      <c r="S260">
        <f t="shared" si="70"/>
        <v>41.795897823380244</v>
      </c>
      <c r="T260">
        <f t="shared" si="71"/>
        <v>-79.427530275832353</v>
      </c>
      <c r="U260">
        <f t="shared" si="65"/>
        <v>-17.856019195588715</v>
      </c>
      <c r="V260">
        <f t="shared" si="72"/>
        <v>29.76003199264786</v>
      </c>
      <c r="W260">
        <f t="shared" si="75"/>
        <v>0</v>
      </c>
    </row>
    <row r="261" spans="5:23">
      <c r="E261">
        <f t="shared" si="66"/>
        <v>0.24000000000000019</v>
      </c>
      <c r="F261">
        <f t="shared" si="73"/>
        <v>94.929985406902006</v>
      </c>
      <c r="G261">
        <f t="shared" si="67"/>
        <v>1.6568408042206089</v>
      </c>
      <c r="H261">
        <f t="shared" si="68"/>
        <v>19.26231080499149</v>
      </c>
      <c r="I261">
        <f t="shared" si="57"/>
        <v>-231.68196245901396</v>
      </c>
      <c r="J261">
        <f t="shared" si="69"/>
        <v>-15.679250114605969</v>
      </c>
      <c r="K261">
        <f t="shared" si="58"/>
        <v>0</v>
      </c>
      <c r="L261">
        <f t="shared" si="59"/>
        <v>0.32925768259991772</v>
      </c>
      <c r="M261">
        <f t="shared" si="60"/>
        <v>-16.008507797205887</v>
      </c>
      <c r="N261">
        <f t="shared" si="61"/>
        <v>9.4151193106458045E-2</v>
      </c>
      <c r="O261">
        <f t="shared" si="62"/>
        <v>0.51322237938749238</v>
      </c>
      <c r="P261">
        <f t="shared" si="63"/>
        <v>0.36153044117893846</v>
      </c>
      <c r="Q261">
        <f t="shared" si="64"/>
        <v>2.3791807865760513</v>
      </c>
      <c r="R261">
        <f t="shared" si="74"/>
        <v>136.31701776942319</v>
      </c>
      <c r="S261">
        <f t="shared" si="70"/>
        <v>41.387032362521182</v>
      </c>
      <c r="T261">
        <f t="shared" si="71"/>
        <v>-79.440339446315704</v>
      </c>
      <c r="U261">
        <f t="shared" si="65"/>
        <v>-17.858898811676941</v>
      </c>
      <c r="V261">
        <f t="shared" si="72"/>
        <v>29.764831352794904</v>
      </c>
      <c r="W261">
        <f t="shared" si="75"/>
        <v>0</v>
      </c>
    </row>
    <row r="262" spans="5:23">
      <c r="E262">
        <f t="shared" si="66"/>
        <v>0.24100000000000019</v>
      </c>
      <c r="F262">
        <f t="shared" si="73"/>
        <v>96.033634519697245</v>
      </c>
      <c r="G262">
        <f t="shared" si="67"/>
        <v>1.6761031150256003</v>
      </c>
      <c r="H262">
        <f t="shared" si="68"/>
        <v>19.030628842532476</v>
      </c>
      <c r="I262">
        <f t="shared" si="57"/>
        <v>-228.72028809041095</v>
      </c>
      <c r="J262">
        <f t="shared" si="69"/>
        <v>-15.47881658628777</v>
      </c>
      <c r="K262">
        <f t="shared" si="58"/>
        <v>0</v>
      </c>
      <c r="L262">
        <f t="shared" si="59"/>
        <v>0.40271919177332521</v>
      </c>
      <c r="M262">
        <f t="shared" si="60"/>
        <v>-15.881535778061096</v>
      </c>
      <c r="N262">
        <f t="shared" si="61"/>
        <v>8.8306982388263816E-2</v>
      </c>
      <c r="O262">
        <f t="shared" si="62"/>
        <v>0.51266151844207941</v>
      </c>
      <c r="P262">
        <f t="shared" si="63"/>
        <v>0.36539644509139452</v>
      </c>
      <c r="Q262">
        <f t="shared" si="64"/>
        <v>2.391337762529556</v>
      </c>
      <c r="R262">
        <f t="shared" si="74"/>
        <v>137.01356118320106</v>
      </c>
      <c r="S262">
        <f t="shared" si="70"/>
        <v>40.979926663503818</v>
      </c>
      <c r="T262">
        <f t="shared" si="71"/>
        <v>-79.452892433389394</v>
      </c>
      <c r="U262">
        <f t="shared" si="65"/>
        <v>-17.861720835443403</v>
      </c>
      <c r="V262">
        <f t="shared" si="72"/>
        <v>29.769534725739007</v>
      </c>
      <c r="W262">
        <f t="shared" si="75"/>
        <v>0</v>
      </c>
    </row>
    <row r="263" spans="5:23">
      <c r="E263">
        <f t="shared" si="66"/>
        <v>0.24200000000000019</v>
      </c>
      <c r="F263">
        <f t="shared" si="73"/>
        <v>97.124009233854295</v>
      </c>
      <c r="G263">
        <f t="shared" si="67"/>
        <v>1.6951337438681326</v>
      </c>
      <c r="H263">
        <f t="shared" si="68"/>
        <v>18.801908554442065</v>
      </c>
      <c r="I263">
        <f t="shared" si="57"/>
        <v>-225.76981434408683</v>
      </c>
      <c r="J263">
        <f t="shared" si="69"/>
        <v>-15.279141068460705</v>
      </c>
      <c r="K263">
        <f t="shared" si="58"/>
        <v>0</v>
      </c>
      <c r="L263">
        <f t="shared" si="59"/>
        <v>0.47515049856802577</v>
      </c>
      <c r="M263">
        <f t="shared" si="60"/>
        <v>-15.75429156702873</v>
      </c>
      <c r="N263">
        <f t="shared" si="61"/>
        <v>8.254472914482465E-2</v>
      </c>
      <c r="O263">
        <f t="shared" si="62"/>
        <v>0.51199696130582484</v>
      </c>
      <c r="P263">
        <f t="shared" si="63"/>
        <v>0.36918490827355949</v>
      </c>
      <c r="Q263">
        <f t="shared" si="64"/>
        <v>2.4032967793115532</v>
      </c>
      <c r="R263">
        <f t="shared" si="74"/>
        <v>137.6987623719356</v>
      </c>
      <c r="S263">
        <f t="shared" si="70"/>
        <v>40.574753138081306</v>
      </c>
      <c r="T263">
        <f t="shared" si="71"/>
        <v>-79.465194360721611</v>
      </c>
      <c r="U263">
        <f t="shared" si="65"/>
        <v>-17.864486418734536</v>
      </c>
      <c r="V263">
        <f t="shared" si="72"/>
        <v>29.774144031224228</v>
      </c>
      <c r="W263">
        <f t="shared" si="75"/>
        <v>0</v>
      </c>
    </row>
    <row r="264" spans="5:23">
      <c r="E264">
        <f t="shared" si="66"/>
        <v>0.24300000000000019</v>
      </c>
      <c r="F264">
        <f t="shared" si="73"/>
        <v>98.201279240814742</v>
      </c>
      <c r="G264">
        <f t="shared" si="67"/>
        <v>1.7139356524225746</v>
      </c>
      <c r="H264">
        <f t="shared" si="68"/>
        <v>18.576138740097978</v>
      </c>
      <c r="I264">
        <f t="shared" si="57"/>
        <v>-222.83171162919371</v>
      </c>
      <c r="J264">
        <f t="shared" si="69"/>
        <v>-15.080302769439642</v>
      </c>
      <c r="K264">
        <f t="shared" si="58"/>
        <v>0</v>
      </c>
      <c r="L264">
        <f t="shared" si="59"/>
        <v>0.54654240229973217</v>
      </c>
      <c r="M264">
        <f t="shared" si="60"/>
        <v>-15.626845171739374</v>
      </c>
      <c r="N264">
        <f t="shared" si="61"/>
        <v>7.686516533411869E-2</v>
      </c>
      <c r="O264">
        <f t="shared" si="62"/>
        <v>0.51123282447871277</v>
      </c>
      <c r="P264">
        <f t="shared" si="63"/>
        <v>0.37289713643871414</v>
      </c>
      <c r="Q264">
        <f t="shared" si="64"/>
        <v>2.4150635035013095</v>
      </c>
      <c r="R264">
        <f t="shared" si="74"/>
        <v>138.37294600670316</v>
      </c>
      <c r="S264">
        <f t="shared" si="70"/>
        <v>40.171666765888418</v>
      </c>
      <c r="T264">
        <f t="shared" si="71"/>
        <v>-79.477250249507193</v>
      </c>
      <c r="U264">
        <f t="shared" si="65"/>
        <v>-17.867196690359847</v>
      </c>
      <c r="V264">
        <f t="shared" si="72"/>
        <v>29.778661150599746</v>
      </c>
      <c r="W264">
        <f t="shared" si="75"/>
        <v>0</v>
      </c>
    </row>
    <row r="265" spans="5:23">
      <c r="E265">
        <f t="shared" si="66"/>
        <v>0.24400000000000019</v>
      </c>
      <c r="F265">
        <f t="shared" si="73"/>
        <v>99.265613590271826</v>
      </c>
      <c r="G265">
        <f t="shared" si="67"/>
        <v>1.7325117911626726</v>
      </c>
      <c r="H265">
        <f t="shared" si="68"/>
        <v>18.353307028468784</v>
      </c>
      <c r="I265">
        <f t="shared" si="57"/>
        <v>-219.90706316694497</v>
      </c>
      <c r="J265">
        <f t="shared" si="69"/>
        <v>-14.88237499703048</v>
      </c>
      <c r="K265">
        <f t="shared" si="58"/>
        <v>0</v>
      </c>
      <c r="L265">
        <f t="shared" si="59"/>
        <v>0.61688740688213684</v>
      </c>
      <c r="M265">
        <f t="shared" si="60"/>
        <v>-15.499262403912617</v>
      </c>
      <c r="N265">
        <f t="shared" si="61"/>
        <v>7.1268887305287631E-2</v>
      </c>
      <c r="O265">
        <f t="shared" si="62"/>
        <v>0.51037312998220541</v>
      </c>
      <c r="P265">
        <f t="shared" si="63"/>
        <v>0.37653443524055674</v>
      </c>
      <c r="Q265">
        <f t="shared" si="64"/>
        <v>2.4266433130633485</v>
      </c>
      <c r="R265">
        <f t="shared" si="74"/>
        <v>139.03642022217321</v>
      </c>
      <c r="S265">
        <f t="shared" si="70"/>
        <v>39.77080663190138</v>
      </c>
      <c r="T265">
        <f t="shared" si="71"/>
        <v>-79.489065020517046</v>
      </c>
      <c r="U265">
        <f t="shared" si="65"/>
        <v>-17.86985275655265</v>
      </c>
      <c r="V265">
        <f t="shared" si="72"/>
        <v>29.783087927587751</v>
      </c>
      <c r="W265">
        <f t="shared" si="75"/>
        <v>0</v>
      </c>
    </row>
    <row r="266" spans="5:23">
      <c r="E266">
        <f t="shared" si="66"/>
        <v>0.24500000000000019</v>
      </c>
      <c r="F266">
        <f t="shared" si="73"/>
        <v>100.31718062311086</v>
      </c>
      <c r="G266">
        <f t="shared" si="67"/>
        <v>1.7508650981911413</v>
      </c>
      <c r="H266">
        <f t="shared" si="68"/>
        <v>18.133399965301837</v>
      </c>
      <c r="I266">
        <f t="shared" si="57"/>
        <v>-216.99687021944317</v>
      </c>
      <c r="J266">
        <f t="shared" si="69"/>
        <v>-14.685425512394986</v>
      </c>
      <c r="K266">
        <f t="shared" si="58"/>
        <v>0</v>
      </c>
      <c r="L266">
        <f t="shared" si="59"/>
        <v>0.68617962668498922</v>
      </c>
      <c r="M266">
        <f t="shared" si="60"/>
        <v>-15.371605139079975</v>
      </c>
      <c r="N266">
        <f t="shared" si="61"/>
        <v>6.5756363288072203E-2</v>
      </c>
      <c r="O266">
        <f t="shared" si="62"/>
        <v>0.50942180412042493</v>
      </c>
      <c r="P266">
        <f t="shared" si="63"/>
        <v>0.38009810841286046</v>
      </c>
      <c r="Q266">
        <f t="shared" si="64"/>
        <v>2.4380413203573434</v>
      </c>
      <c r="R266">
        <f t="shared" si="74"/>
        <v>139.68947793497847</v>
      </c>
      <c r="S266">
        <f t="shared" si="70"/>
        <v>39.372297311867612</v>
      </c>
      <c r="T266">
        <f t="shared" si="71"/>
        <v>-79.500643496106704</v>
      </c>
      <c r="U266">
        <f t="shared" si="65"/>
        <v>-17.872455701421597</v>
      </c>
      <c r="V266">
        <f t="shared" si="72"/>
        <v>29.787426169035996</v>
      </c>
      <c r="W266">
        <f t="shared" si="75"/>
        <v>0</v>
      </c>
    </row>
    <row r="267" spans="5:23">
      <c r="E267">
        <f t="shared" si="66"/>
        <v>0.24600000000000019</v>
      </c>
      <c r="F267">
        <f t="shared" si="73"/>
        <v>101.35614790934534</v>
      </c>
      <c r="G267">
        <f t="shared" si="67"/>
        <v>1.7689984981564433</v>
      </c>
      <c r="H267">
        <f t="shared" si="68"/>
        <v>17.916403095082394</v>
      </c>
      <c r="I267">
        <f t="shared" si="57"/>
        <v>-214.10205693938676</v>
      </c>
      <c r="J267">
        <f t="shared" si="69"/>
        <v>-14.489516858258318</v>
      </c>
      <c r="K267">
        <f t="shared" si="58"/>
        <v>0</v>
      </c>
      <c r="L267">
        <f t="shared" si="59"/>
        <v>0.75441469550297069</v>
      </c>
      <c r="M267">
        <f t="shared" si="60"/>
        <v>-15.243931553761289</v>
      </c>
      <c r="N267">
        <f t="shared" si="61"/>
        <v>6.0327940634768963E-2</v>
      </c>
      <c r="O267">
        <f t="shared" si="62"/>
        <v>0.50838267655711045</v>
      </c>
      <c r="P267">
        <f t="shared" si="63"/>
        <v>0.38358945607345757</v>
      </c>
      <c r="Q267">
        <f t="shared" si="64"/>
        <v>2.4492623928808226</v>
      </c>
      <c r="R267">
        <f t="shared" si="74"/>
        <v>140.33239803218402</v>
      </c>
      <c r="S267">
        <f t="shared" si="70"/>
        <v>38.976250122838678</v>
      </c>
      <c r="T267">
        <f t="shared" si="71"/>
        <v>-79.511990402184566</v>
      </c>
      <c r="U267">
        <f t="shared" si="65"/>
        <v>-17.875006587393166</v>
      </c>
      <c r="V267">
        <f t="shared" si="72"/>
        <v>29.791677645655277</v>
      </c>
      <c r="W267">
        <f t="shared" si="75"/>
        <v>0</v>
      </c>
    </row>
    <row r="268" spans="5:23">
      <c r="E268">
        <f t="shared" si="66"/>
        <v>0.24700000000000019</v>
      </c>
      <c r="F268">
        <f t="shared" si="73"/>
        <v>102.38268219074868</v>
      </c>
      <c r="G268">
        <f t="shared" si="67"/>
        <v>1.7869149012515257</v>
      </c>
      <c r="H268">
        <f t="shared" si="68"/>
        <v>17.702301038143009</v>
      </c>
      <c r="I268">
        <f t="shared" si="57"/>
        <v>-211.2234748797336</v>
      </c>
      <c r="J268">
        <f t="shared" si="69"/>
        <v>-14.29470666410389</v>
      </c>
      <c r="K268">
        <f t="shared" si="58"/>
        <v>0</v>
      </c>
      <c r="L268">
        <f t="shared" si="59"/>
        <v>0.82158967864990629</v>
      </c>
      <c r="M268">
        <f t="shared" si="60"/>
        <v>-15.116296342753795</v>
      </c>
      <c r="N268">
        <f t="shared" si="61"/>
        <v>5.4983852813551837E-2</v>
      </c>
      <c r="O268">
        <f t="shared" si="62"/>
        <v>0.50725947968442764</v>
      </c>
      <c r="P268">
        <f t="shared" si="63"/>
        <v>0.38700977317926089</v>
      </c>
      <c r="Q268">
        <f t="shared" si="64"/>
        <v>2.4603111720006301</v>
      </c>
      <c r="R268">
        <f t="shared" si="74"/>
        <v>140.96544644452126</v>
      </c>
      <c r="S268">
        <f t="shared" si="70"/>
        <v>38.582764253772581</v>
      </c>
      <c r="T268">
        <f t="shared" si="71"/>
        <v>-79.523110370140884</v>
      </c>
      <c r="U268">
        <f t="shared" si="65"/>
        <v>-17.877506455645303</v>
      </c>
      <c r="V268">
        <f t="shared" si="72"/>
        <v>29.795844092742172</v>
      </c>
      <c r="W268">
        <f t="shared" si="75"/>
        <v>0</v>
      </c>
    </row>
    <row r="269" spans="5:23">
      <c r="E269">
        <f t="shared" si="66"/>
        <v>0.24800000000000019</v>
      </c>
      <c r="F269">
        <f t="shared" si="73"/>
        <v>103.39694932790434</v>
      </c>
      <c r="G269">
        <f t="shared" si="67"/>
        <v>1.8046172022896687</v>
      </c>
      <c r="H269">
        <f t="shared" si="68"/>
        <v>17.491077563263275</v>
      </c>
      <c r="I269">
        <f t="shared" si="57"/>
        <v>-208.36190719707739</v>
      </c>
      <c r="J269">
        <f t="shared" si="69"/>
        <v>-14.101047930640004</v>
      </c>
      <c r="K269">
        <f t="shared" si="58"/>
        <v>0</v>
      </c>
      <c r="L269">
        <f t="shared" si="59"/>
        <v>0.88770298817976034</v>
      </c>
      <c r="M269">
        <f t="shared" si="60"/>
        <v>-14.988750918819765</v>
      </c>
      <c r="N269">
        <f t="shared" si="61"/>
        <v>4.9724226153043033E-2</v>
      </c>
      <c r="O269">
        <f t="shared" si="62"/>
        <v>0.50605584826088579</v>
      </c>
      <c r="P269">
        <f t="shared" si="63"/>
        <v>0.39036034812032278</v>
      </c>
      <c r="Q269">
        <f t="shared" si="64"/>
        <v>2.4711920898969044</v>
      </c>
      <c r="R269">
        <f t="shared" si="74"/>
        <v>141.58887711720615</v>
      </c>
      <c r="S269">
        <f t="shared" si="70"/>
        <v>38.191927789301815</v>
      </c>
      <c r="T269">
        <f t="shared" si="71"/>
        <v>-79.534007938738071</v>
      </c>
      <c r="U269">
        <f t="shared" si="65"/>
        <v>-17.879956326532398</v>
      </c>
      <c r="V269">
        <f t="shared" si="72"/>
        <v>29.799927210887329</v>
      </c>
      <c r="W269">
        <f t="shared" si="75"/>
        <v>0</v>
      </c>
    </row>
    <row r="270" spans="5:23">
      <c r="E270">
        <f t="shared" si="66"/>
        <v>0.24900000000000019</v>
      </c>
      <c r="F270">
        <f t="shared" si="73"/>
        <v>104.3991142514153</v>
      </c>
      <c r="G270">
        <f t="shared" si="67"/>
        <v>1.822108279852932</v>
      </c>
      <c r="H270">
        <f t="shared" si="68"/>
        <v>17.282715656066198</v>
      </c>
      <c r="I270">
        <f t="shared" si="57"/>
        <v>-205.51807257800795</v>
      </c>
      <c r="J270">
        <f t="shared" si="69"/>
        <v>-13.908589295519226</v>
      </c>
      <c r="K270">
        <f t="shared" si="58"/>
        <v>0</v>
      </c>
      <c r="L270">
        <f t="shared" si="59"/>
        <v>0.95275430122407678</v>
      </c>
      <c r="M270">
        <f t="shared" si="60"/>
        <v>-14.861343596743303</v>
      </c>
      <c r="N270">
        <f t="shared" si="61"/>
        <v>4.4549086338956254E-2</v>
      </c>
      <c r="O270">
        <f t="shared" si="62"/>
        <v>0.50477531929677399</v>
      </c>
      <c r="P270">
        <f t="shared" si="63"/>
        <v>0.39364246144206227</v>
      </c>
      <c r="Q270">
        <f t="shared" si="64"/>
        <v>2.4819093849155678</v>
      </c>
      <c r="R270">
        <f t="shared" si="74"/>
        <v>142.20293288957214</v>
      </c>
      <c r="S270">
        <f t="shared" si="70"/>
        <v>37.803818638156841</v>
      </c>
      <c r="T270">
        <f t="shared" si="71"/>
        <v>-79.544687555963307</v>
      </c>
      <c r="U270">
        <f t="shared" si="65"/>
        <v>-17.882357200001749</v>
      </c>
      <c r="V270">
        <f t="shared" si="72"/>
        <v>29.803928666669584</v>
      </c>
      <c r="W270">
        <f t="shared" si="75"/>
        <v>0</v>
      </c>
    </row>
    <row r="271" spans="5:23">
      <c r="E271">
        <f t="shared" si="66"/>
        <v>0.25000000000000017</v>
      </c>
      <c r="F271">
        <f t="shared" si="73"/>
        <v>105.38934091703256</v>
      </c>
      <c r="G271">
        <f t="shared" si="67"/>
        <v>1.8393909955089982</v>
      </c>
      <c r="H271">
        <f t="shared" si="68"/>
        <v>17.077197583488189</v>
      </c>
      <c r="I271">
        <f t="shared" si="57"/>
        <v>-202.69262891393129</v>
      </c>
      <c r="J271">
        <f t="shared" si="69"/>
        <v>-13.717375282034583</v>
      </c>
      <c r="K271">
        <f t="shared" si="58"/>
        <v>0</v>
      </c>
      <c r="L271">
        <f t="shared" si="59"/>
        <v>1.0167444814250184</v>
      </c>
      <c r="M271">
        <f t="shared" si="60"/>
        <v>-14.734119763459601</v>
      </c>
      <c r="N271">
        <f t="shared" si="61"/>
        <v>3.9458364664470183E-2</v>
      </c>
      <c r="O271">
        <f t="shared" si="62"/>
        <v>0.5034213321666523</v>
      </c>
      <c r="P271">
        <f t="shared" si="63"/>
        <v>0.39685738468577841</v>
      </c>
      <c r="Q271">
        <f t="shared" si="64"/>
        <v>2.4924671155013738</v>
      </c>
      <c r="R271">
        <f t="shared" si="74"/>
        <v>142.80784629337501</v>
      </c>
      <c r="S271">
        <f t="shared" si="70"/>
        <v>37.418505376342452</v>
      </c>
      <c r="T271">
        <f t="shared" si="71"/>
        <v>-79.555153580844035</v>
      </c>
      <c r="U271">
        <f t="shared" si="65"/>
        <v>-17.884710056001715</v>
      </c>
      <c r="V271">
        <f t="shared" si="72"/>
        <v>29.807850093336192</v>
      </c>
      <c r="W271">
        <f t="shared" si="75"/>
        <v>0</v>
      </c>
    </row>
    <row r="272" spans="5:23">
      <c r="E272">
        <f t="shared" si="66"/>
        <v>0.25100000000000017</v>
      </c>
      <c r="F272">
        <f t="shared" si="73"/>
        <v>106.36779226447744</v>
      </c>
      <c r="G272">
        <f t="shared" si="67"/>
        <v>1.8564681930924865</v>
      </c>
      <c r="H272">
        <f t="shared" si="68"/>
        <v>16.87450495457426</v>
      </c>
      <c r="I272">
        <f t="shared" si="57"/>
        <v>-199.88617674660631</v>
      </c>
      <c r="J272">
        <f t="shared" si="69"/>
        <v>-13.527446532298828</v>
      </c>
      <c r="K272">
        <f t="shared" si="58"/>
        <v>0</v>
      </c>
      <c r="L272">
        <f t="shared" si="59"/>
        <v>1.0796755034338217</v>
      </c>
      <c r="M272">
        <f t="shared" si="60"/>
        <v>-14.607122035732651</v>
      </c>
      <c r="N272">
        <f t="shared" si="61"/>
        <v>3.4451904036733733E-2</v>
      </c>
      <c r="O272">
        <f t="shared" si="62"/>
        <v>0.50199722892954002</v>
      </c>
      <c r="P272">
        <f t="shared" si="63"/>
        <v>0.40000637933844785</v>
      </c>
      <c r="Q272">
        <f t="shared" si="64"/>
        <v>2.5028691728628059</v>
      </c>
      <c r="R272">
        <f t="shared" si="74"/>
        <v>143.40384027843805</v>
      </c>
      <c r="S272">
        <f t="shared" si="70"/>
        <v>37.03604801396061</v>
      </c>
      <c r="T272">
        <f t="shared" si="71"/>
        <v>-79.565410285227159</v>
      </c>
      <c r="U272">
        <f t="shared" si="65"/>
        <v>-17.887015854881682</v>
      </c>
      <c r="V272">
        <f t="shared" si="72"/>
        <v>29.811693091469468</v>
      </c>
      <c r="W272">
        <f t="shared" si="75"/>
        <v>0</v>
      </c>
    </row>
    <row r="273" spans="5:23">
      <c r="E273">
        <f t="shared" si="66"/>
        <v>0.25200000000000017</v>
      </c>
      <c r="F273">
        <f t="shared" si="73"/>
        <v>107.33463017974714</v>
      </c>
      <c r="G273">
        <f t="shared" si="67"/>
        <v>1.8733426980470607</v>
      </c>
      <c r="H273">
        <f t="shared" si="68"/>
        <v>16.674618777827654</v>
      </c>
      <c r="I273">
        <f t="shared" si="57"/>
        <v>-197.09926250392158</v>
      </c>
      <c r="J273">
        <f t="shared" si="69"/>
        <v>-13.33884002622807</v>
      </c>
      <c r="K273">
        <f t="shared" si="58"/>
        <v>0</v>
      </c>
      <c r="L273">
        <f t="shared" si="59"/>
        <v>1.1415503804362259</v>
      </c>
      <c r="M273">
        <f t="shared" si="60"/>
        <v>-14.480390406664295</v>
      </c>
      <c r="N273">
        <f t="shared" si="61"/>
        <v>2.9529464742561143E-2</v>
      </c>
      <c r="O273">
        <f t="shared" si="62"/>
        <v>0.50050625483850797</v>
      </c>
      <c r="P273">
        <f t="shared" si="63"/>
        <v>0.40309069588357727</v>
      </c>
      <c r="Q273">
        <f t="shared" si="64"/>
        <v>2.5131192925021324</v>
      </c>
      <c r="R273">
        <f t="shared" si="74"/>
        <v>143.99112887327561</v>
      </c>
      <c r="S273">
        <f t="shared" si="70"/>
        <v>36.656498693528476</v>
      </c>
      <c r="T273">
        <f t="shared" si="71"/>
        <v>-79.575461855522619</v>
      </c>
      <c r="U273">
        <f t="shared" si="65"/>
        <v>-17.889275537784048</v>
      </c>
      <c r="V273">
        <f t="shared" si="72"/>
        <v>29.81545922964008</v>
      </c>
      <c r="W273">
        <f t="shared" si="75"/>
        <v>0</v>
      </c>
    </row>
    <row r="274" spans="5:23">
      <c r="E274">
        <f t="shared" si="66"/>
        <v>0.25300000000000017</v>
      </c>
      <c r="F274">
        <f t="shared" si="73"/>
        <v>108.29001546070627</v>
      </c>
      <c r="G274">
        <f t="shared" si="67"/>
        <v>1.8900173168248884</v>
      </c>
      <c r="H274">
        <f t="shared" si="68"/>
        <v>16.477519515323731</v>
      </c>
      <c r="I274">
        <f t="shared" si="57"/>
        <v>-194.33238154310115</v>
      </c>
      <c r="J274">
        <f t="shared" si="69"/>
        <v>-13.151589287492984</v>
      </c>
      <c r="K274">
        <f t="shared" si="58"/>
        <v>0</v>
      </c>
      <c r="L274">
        <f t="shared" si="59"/>
        <v>1.2023730946591993</v>
      </c>
      <c r="M274">
        <f t="shared" si="60"/>
        <v>-14.353962382152183</v>
      </c>
      <c r="N274">
        <f t="shared" si="61"/>
        <v>2.4690729976950848E-2</v>
      </c>
      <c r="O274">
        <f t="shared" si="62"/>
        <v>0.49895155902242405</v>
      </c>
      <c r="P274">
        <f t="shared" si="63"/>
        <v>0.40611157294557138</v>
      </c>
      <c r="Q274">
        <f t="shared" si="64"/>
        <v>2.5232210647282844</v>
      </c>
      <c r="R274">
        <f t="shared" si="74"/>
        <v>144.56991778743659</v>
      </c>
      <c r="S274">
        <f t="shared" si="70"/>
        <v>36.279902326730323</v>
      </c>
      <c r="T274">
        <f t="shared" si="71"/>
        <v>-79.585312394412171</v>
      </c>
      <c r="U274">
        <f t="shared" si="65"/>
        <v>-17.891490027028368</v>
      </c>
      <c r="V274">
        <f t="shared" si="72"/>
        <v>29.81915004504728</v>
      </c>
      <c r="W274">
        <f t="shared" si="75"/>
        <v>0</v>
      </c>
    </row>
    <row r="275" spans="5:23">
      <c r="E275">
        <f t="shared" si="66"/>
        <v>0.25400000000000017</v>
      </c>
      <c r="F275">
        <f t="shared" si="73"/>
        <v>109.23410778577876</v>
      </c>
      <c r="G275">
        <f t="shared" si="67"/>
        <v>1.9064948363402121</v>
      </c>
      <c r="H275">
        <f t="shared" si="68"/>
        <v>16.283187133780629</v>
      </c>
      <c r="I275">
        <f t="shared" si="57"/>
        <v>-191.58598101653675</v>
      </c>
      <c r="J275">
        <f t="shared" si="69"/>
        <v>-12.965724577466165</v>
      </c>
      <c r="K275">
        <f t="shared" si="58"/>
        <v>0</v>
      </c>
      <c r="L275">
        <f t="shared" si="59"/>
        <v>1.2621485308069742</v>
      </c>
      <c r="M275">
        <f t="shared" si="60"/>
        <v>-14.227873108273139</v>
      </c>
      <c r="N275">
        <f t="shared" si="61"/>
        <v>1.9935311138563866E-2</v>
      </c>
      <c r="O275">
        <f t="shared" si="62"/>
        <v>0.4973361953236014</v>
      </c>
      <c r="P275">
        <f t="shared" si="63"/>
        <v>0.40907023652069341</v>
      </c>
      <c r="Q275">
        <f t="shared" si="64"/>
        <v>2.5331779442565989</v>
      </c>
      <c r="R275">
        <f t="shared" si="74"/>
        <v>145.14040496152924</v>
      </c>
      <c r="S275">
        <f t="shared" si="70"/>
        <v>35.906297175750481</v>
      </c>
      <c r="T275">
        <f t="shared" si="71"/>
        <v>-79.594965922523926</v>
      </c>
      <c r="U275">
        <f t="shared" si="65"/>
        <v>-17.8936602264878</v>
      </c>
      <c r="V275">
        <f t="shared" si="72"/>
        <v>29.822767044146335</v>
      </c>
      <c r="W275">
        <f t="shared" si="75"/>
        <v>0</v>
      </c>
    </row>
    <row r="276" spans="5:23">
      <c r="E276">
        <f t="shared" si="66"/>
        <v>0.25500000000000017</v>
      </c>
      <c r="F276">
        <f t="shared" si="73"/>
        <v>110.16706568556612</v>
      </c>
      <c r="G276">
        <f t="shared" si="67"/>
        <v>1.9227780234739926</v>
      </c>
      <c r="H276">
        <f t="shared" si="68"/>
        <v>16.091601152764092</v>
      </c>
      <c r="I276">
        <f t="shared" si="57"/>
        <v>-188.86046257373494</v>
      </c>
      <c r="J276">
        <f t="shared" si="69"/>
        <v>-12.781273078078417</v>
      </c>
      <c r="K276">
        <f t="shared" si="58"/>
        <v>0</v>
      </c>
      <c r="L276">
        <f t="shared" si="59"/>
        <v>1.3208824123689766</v>
      </c>
      <c r="M276">
        <f t="shared" si="60"/>
        <v>-14.102155490447394</v>
      </c>
      <c r="N276">
        <f t="shared" si="61"/>
        <v>1.5262752896729376E-2</v>
      </c>
      <c r="O276">
        <f t="shared" si="62"/>
        <v>0.49566312327607126</v>
      </c>
      <c r="P276">
        <f t="shared" si="63"/>
        <v>0.41196789928824451</v>
      </c>
      <c r="Q276">
        <f t="shared" si="64"/>
        <v>2.542993258987595</v>
      </c>
      <c r="R276">
        <f t="shared" si="74"/>
        <v>145.70278107020789</v>
      </c>
      <c r="S276">
        <f t="shared" si="70"/>
        <v>35.535715384641776</v>
      </c>
      <c r="T276">
        <f t="shared" si="71"/>
        <v>-79.604426380073463</v>
      </c>
      <c r="U276">
        <f t="shared" si="65"/>
        <v>-17.895787021958046</v>
      </c>
      <c r="V276">
        <f t="shared" si="72"/>
        <v>29.826311703263411</v>
      </c>
      <c r="W276">
        <f t="shared" si="75"/>
        <v>0</v>
      </c>
    </row>
    <row r="277" spans="5:23">
      <c r="E277">
        <f t="shared" si="66"/>
        <v>0.25600000000000017</v>
      </c>
      <c r="F277">
        <f t="shared" si="73"/>
        <v>111.08904651722733</v>
      </c>
      <c r="G277">
        <f t="shared" si="67"/>
        <v>1.9388696246267567</v>
      </c>
      <c r="H277">
        <f t="shared" si="68"/>
        <v>15.902740690190356</v>
      </c>
      <c r="I277">
        <f t="shared" ref="I277:I340" si="76">J277/$B$32</f>
        <v>-186.15618491139708</v>
      </c>
      <c r="J277">
        <f t="shared" si="69"/>
        <v>-12.59825906439732</v>
      </c>
      <c r="K277">
        <f t="shared" ref="K277:K340" si="77">IF(G277&lt;$B$27,-(MAX(($K$13*(G277-$B$27)),-$K$14)),0)</f>
        <v>0</v>
      </c>
      <c r="L277">
        <f t="shared" ref="L277:L340" si="78">-$B$60*$B$30*$B$31*COS(G277)</f>
        <v>1.3785812407375821</v>
      </c>
      <c r="M277">
        <f t="shared" ref="M277:M340" si="79">$B$35*T277*SIN(Q277-G277)</f>
        <v>-13.976840305134901</v>
      </c>
      <c r="N277">
        <f t="shared" ref="N277:N340" si="80">$B$39+$B$35*COS(G277)</f>
        <v>1.0672538034915469E-2</v>
      </c>
      <c r="O277">
        <f t="shared" ref="O277:O340" si="81">$B$41+$B$35*SIN(G277)</f>
        <v>0.49393520921013512</v>
      </c>
      <c r="P277">
        <f t="shared" ref="P277:P340" si="82">SQRT((N277-$B$45)^2+(O277-$B$47)^2)</f>
        <v>0.4148057599960891</v>
      </c>
      <c r="Q277">
        <f t="shared" ref="Q277:Q340" si="83">ATAN2((N277-$B$45),(O277-$B$47))</f>
        <v>2.5526702180465404</v>
      </c>
      <c r="R277">
        <f t="shared" si="74"/>
        <v>146.25722998280636</v>
      </c>
      <c r="S277">
        <f t="shared" si="70"/>
        <v>35.168183465579034</v>
      </c>
      <c r="T277">
        <f t="shared" si="71"/>
        <v>-79.613697628471982</v>
      </c>
      <c r="U277">
        <f t="shared" ref="U277:U340" si="84">-$B$51*V277*$B$50</f>
        <v>-17.897871281518885</v>
      </c>
      <c r="V277">
        <f t="shared" si="72"/>
        <v>29.829785469198143</v>
      </c>
      <c r="W277">
        <f t="shared" si="75"/>
        <v>0</v>
      </c>
    </row>
    <row r="278" spans="5:23">
      <c r="E278">
        <f t="shared" ref="E278:E341" si="85">E277+$B$21</f>
        <v>0.25700000000000017</v>
      </c>
      <c r="F278">
        <f t="shared" si="73"/>
        <v>112.0002064414662</v>
      </c>
      <c r="G278">
        <f t="shared" ref="G278:G341" si="86">G277+$B$21*H277</f>
        <v>1.9547723653169471</v>
      </c>
      <c r="H278">
        <f t="shared" ref="H278:H341" si="87">H277+$B$21*I277</f>
        <v>15.716584505278959</v>
      </c>
      <c r="I278">
        <f t="shared" si="76"/>
        <v>-183.47346618238737</v>
      </c>
      <c r="J278">
        <f t="shared" ref="J278:J281" si="88">K278+L278+M278</f>
        <v>-12.416704067655948</v>
      </c>
      <c r="K278">
        <f t="shared" si="77"/>
        <v>0</v>
      </c>
      <c r="L278">
        <f t="shared" si="78"/>
        <v>1.4352522370697169</v>
      </c>
      <c r="M278">
        <f t="shared" si="79"/>
        <v>-13.851956304725665</v>
      </c>
      <c r="N278">
        <f t="shared" si="80"/>
        <v>6.1640920759138546E-3</v>
      </c>
      <c r="O278">
        <f t="shared" si="81"/>
        <v>0.49215522746974832</v>
      </c>
      <c r="P278">
        <f t="shared" si="82"/>
        <v>0.41758500291509432</v>
      </c>
      <c r="Q278">
        <f t="shared" si="83"/>
        <v>2.5622119191564816</v>
      </c>
      <c r="R278">
        <f t="shared" si="74"/>
        <v>146.8039291857813</v>
      </c>
      <c r="S278">
        <f t="shared" ref="S278:S341" si="89">R278-F278</f>
        <v>34.803722744315095</v>
      </c>
      <c r="T278">
        <f t="shared" ref="T278:T341" si="90" xml:space="preserve"> 4.4482216*U278</f>
        <v>-79.622783451902563</v>
      </c>
      <c r="U278">
        <f t="shared" si="84"/>
        <v>-17.89991385588851</v>
      </c>
      <c r="V278">
        <f t="shared" ref="V278:V341" si="91">$B$58*($B$57)+(1-$B$58)*V277</f>
        <v>29.833189759814182</v>
      </c>
      <c r="W278">
        <f t="shared" si="75"/>
        <v>0</v>
      </c>
    </row>
    <row r="279" spans="5:23">
      <c r="E279">
        <f t="shared" si="85"/>
        <v>0.25800000000000017</v>
      </c>
      <c r="F279">
        <f t="shared" ref="F279:F342" si="92">G279*180/PI()</f>
        <v>112.90070040197941</v>
      </c>
      <c r="G279">
        <f t="shared" si="86"/>
        <v>1.970488949822226</v>
      </c>
      <c r="H279">
        <f t="shared" si="87"/>
        <v>15.533111039096571</v>
      </c>
      <c r="I279">
        <f t="shared" si="76"/>
        <v>-180.81258627324786</v>
      </c>
      <c r="J279">
        <f t="shared" si="88"/>
        <v>-12.236627029385398</v>
      </c>
      <c r="K279">
        <f t="shared" si="77"/>
        <v>0</v>
      </c>
      <c r="L279">
        <f t="shared" si="78"/>
        <v>1.4909032868230945</v>
      </c>
      <c r="M279">
        <f t="shared" si="79"/>
        <v>-13.727530316208492</v>
      </c>
      <c r="N279">
        <f t="shared" si="80"/>
        <v>1.7367876942448041E-3</v>
      </c>
      <c r="O279">
        <f t="shared" si="81"/>
        <v>0.49032586173014941</v>
      </c>
      <c r="P279">
        <f t="shared" si="82"/>
        <v>0.42030679735746168</v>
      </c>
      <c r="Q279">
        <f t="shared" si="83"/>
        <v>2.5716213554094165</v>
      </c>
      <c r="R279">
        <f t="shared" ref="R279:R342" si="93">Q279*180/PI()</f>
        <v>147.34305017067183</v>
      </c>
      <c r="S279">
        <f t="shared" si="89"/>
        <v>34.442349768692424</v>
      </c>
      <c r="T279">
        <f t="shared" si="90"/>
        <v>-79.631687558864499</v>
      </c>
      <c r="U279">
        <f t="shared" si="84"/>
        <v>-17.901915578770737</v>
      </c>
      <c r="V279">
        <f t="shared" si="91"/>
        <v>29.836525964617898</v>
      </c>
      <c r="W279">
        <f t="shared" ref="W279:W342" si="94">IF(F279&gt;$B$26,IF(W278&gt;0,E279,0),0)</f>
        <v>0</v>
      </c>
    </row>
    <row r="280" spans="5:23">
      <c r="E280">
        <f t="shared" si="85"/>
        <v>0.25900000000000017</v>
      </c>
      <c r="F280">
        <f t="shared" si="92"/>
        <v>113.7906821072277</v>
      </c>
      <c r="G280">
        <f t="shared" si="86"/>
        <v>1.9860220608613226</v>
      </c>
      <c r="H280">
        <f t="shared" si="87"/>
        <v>15.352298452823323</v>
      </c>
      <c r="I280">
        <f t="shared" si="76"/>
        <v>-178.17378895897016</v>
      </c>
      <c r="J280">
        <f t="shared" si="88"/>
        <v>-12.058044447240574</v>
      </c>
      <c r="K280">
        <f t="shared" si="77"/>
        <v>0</v>
      </c>
      <c r="L280">
        <f t="shared" si="78"/>
        <v>1.5455428868952332</v>
      </c>
      <c r="M280">
        <f t="shared" si="79"/>
        <v>-13.603587334135808</v>
      </c>
      <c r="N280">
        <f t="shared" si="80"/>
        <v>-2.6100510785016795E-3</v>
      </c>
      <c r="O280">
        <f t="shared" si="81"/>
        <v>0.4884497064039735</v>
      </c>
      <c r="P280">
        <f t="shared" si="82"/>
        <v>0.42297229725429586</v>
      </c>
      <c r="Q280">
        <f t="shared" si="83"/>
        <v>2.5809014214932602</v>
      </c>
      <c r="R280">
        <f t="shared" si="93"/>
        <v>147.87475879087859</v>
      </c>
      <c r="S280">
        <f t="shared" si="89"/>
        <v>34.084076683650892</v>
      </c>
      <c r="T280">
        <f t="shared" si="90"/>
        <v>-79.640413583687206</v>
      </c>
      <c r="U280">
        <f t="shared" si="84"/>
        <v>-17.903877267195323</v>
      </c>
      <c r="V280">
        <f t="shared" si="91"/>
        <v>29.839795445325542</v>
      </c>
      <c r="W280">
        <f t="shared" si="94"/>
        <v>0</v>
      </c>
    </row>
    <row r="281" spans="5:23">
      <c r="E281">
        <f t="shared" si="85"/>
        <v>0.26000000000000018</v>
      </c>
      <c r="F281">
        <f t="shared" si="92"/>
        <v>114.67030401439969</v>
      </c>
      <c r="G281">
        <f t="shared" si="86"/>
        <v>2.0013743593141458</v>
      </c>
      <c r="H281">
        <f t="shared" si="87"/>
        <v>15.174124663864353</v>
      </c>
      <c r="I281">
        <f t="shared" si="76"/>
        <v>-175.55728394290946</v>
      </c>
      <c r="J281">
        <f t="shared" si="88"/>
        <v>-11.880970513052908</v>
      </c>
      <c r="K281">
        <f t="shared" si="77"/>
        <v>0</v>
      </c>
      <c r="L281">
        <f t="shared" si="78"/>
        <v>1.5991800952913378</v>
      </c>
      <c r="M281">
        <f t="shared" si="79"/>
        <v>-13.480150608344246</v>
      </c>
      <c r="N281">
        <f t="shared" si="80"/>
        <v>-6.87714484950748E-3</v>
      </c>
      <c r="O281">
        <f t="shared" si="81"/>
        <v>0.4865292681248779</v>
      </c>
      <c r="P281">
        <f t="shared" si="82"/>
        <v>0.42558264078808861</v>
      </c>
      <c r="Q281">
        <f t="shared" si="83"/>
        <v>2.5900549194260871</v>
      </c>
      <c r="R281">
        <f t="shared" si="93"/>
        <v>148.3992155902113</v>
      </c>
      <c r="S281">
        <f t="shared" si="89"/>
        <v>33.728911575811608</v>
      </c>
      <c r="T281">
        <f t="shared" si="90"/>
        <v>-79.648965088013483</v>
      </c>
      <c r="U281">
        <f t="shared" si="84"/>
        <v>-17.90579972185142</v>
      </c>
      <c r="V281">
        <f t="shared" si="91"/>
        <v>29.842999536419033</v>
      </c>
      <c r="W281">
        <f t="shared" si="94"/>
        <v>0</v>
      </c>
    </row>
    <row r="282" spans="5:23">
      <c r="E282">
        <f t="shared" si="85"/>
        <v>0.26100000000000018</v>
      </c>
      <c r="F282">
        <f t="shared" si="92"/>
        <v>115.53971731544448</v>
      </c>
      <c r="G282">
        <f t="shared" si="86"/>
        <v>2.0165484839780099</v>
      </c>
      <c r="H282">
        <f t="shared" si="87"/>
        <v>14.998567379921443</v>
      </c>
      <c r="I282">
        <f t="shared" si="76"/>
        <v>-172.96324878900552</v>
      </c>
      <c r="J282">
        <f t="shared" ref="J282:J325" si="95">K282+L282+M282</f>
        <v>-11.705417243594844</v>
      </c>
      <c r="K282">
        <f t="shared" si="77"/>
        <v>0</v>
      </c>
      <c r="L282">
        <f t="shared" si="78"/>
        <v>1.6518244832455571</v>
      </c>
      <c r="M282">
        <f t="shared" si="79"/>
        <v>-13.357241726840401</v>
      </c>
      <c r="N282">
        <f t="shared" si="80"/>
        <v>-1.106525505574589E-2</v>
      </c>
      <c r="O282">
        <f t="shared" si="81"/>
        <v>0.48456696729845922</v>
      </c>
      <c r="P282">
        <f t="shared" si="82"/>
        <v>0.42813895007610359</v>
      </c>
      <c r="Q282">
        <f t="shared" si="83"/>
        <v>2.5990845638436677</v>
      </c>
      <c r="R282">
        <f t="shared" si="93"/>
        <v>148.91657610584252</v>
      </c>
      <c r="S282">
        <f t="shared" si="89"/>
        <v>33.376858790398046</v>
      </c>
      <c r="T282">
        <f t="shared" si="90"/>
        <v>-79.657345562253212</v>
      </c>
      <c r="U282">
        <f t="shared" si="84"/>
        <v>-17.907683727414391</v>
      </c>
      <c r="V282">
        <f t="shared" si="91"/>
        <v>29.846139545690654</v>
      </c>
      <c r="W282">
        <f t="shared" si="94"/>
        <v>0</v>
      </c>
    </row>
    <row r="283" spans="5:23">
      <c r="E283">
        <f t="shared" si="85"/>
        <v>0.26200000000000018</v>
      </c>
      <c r="F283">
        <f t="shared" si="92"/>
        <v>116.39907192505657</v>
      </c>
      <c r="G283">
        <f t="shared" si="86"/>
        <v>2.0315470513579315</v>
      </c>
      <c r="H283">
        <f t="shared" si="87"/>
        <v>14.825604131132438</v>
      </c>
      <c r="I283">
        <f t="shared" si="76"/>
        <v>-170.39183075284456</v>
      </c>
      <c r="J283">
        <f t="shared" si="95"/>
        <v>-11.531394604498333</v>
      </c>
      <c r="K283">
        <f t="shared" si="77"/>
        <v>0</v>
      </c>
      <c r="L283">
        <f t="shared" si="78"/>
        <v>1.7034860897190236</v>
      </c>
      <c r="M283">
        <f t="shared" si="79"/>
        <v>-13.234880694217356</v>
      </c>
      <c r="N283">
        <f t="shared" si="80"/>
        <v>-1.5175180344085284E-2</v>
      </c>
      <c r="O283">
        <f t="shared" si="81"/>
        <v>0.48256513971095899</v>
      </c>
      <c r="P283">
        <f t="shared" si="82"/>
        <v>0.43064233090092924</v>
      </c>
      <c r="Q283">
        <f t="shared" si="83"/>
        <v>2.6079929868815044</v>
      </c>
      <c r="R283">
        <f t="shared" si="93"/>
        <v>149.42699114802767</v>
      </c>
      <c r="S283">
        <f t="shared" si="89"/>
        <v>33.027919222971093</v>
      </c>
      <c r="T283">
        <f t="shared" si="90"/>
        <v>-79.665558427008165</v>
      </c>
      <c r="U283">
        <f t="shared" si="84"/>
        <v>-17.909530052866106</v>
      </c>
      <c r="V283">
        <f t="shared" si="91"/>
        <v>29.849216754776844</v>
      </c>
      <c r="W283">
        <f t="shared" si="94"/>
        <v>0</v>
      </c>
    </row>
    <row r="284" spans="5:23">
      <c r="E284">
        <f t="shared" si="85"/>
        <v>0.26300000000000018</v>
      </c>
      <c r="F284">
        <f t="shared" si="92"/>
        <v>117.24851647050217</v>
      </c>
      <c r="G284">
        <f t="shared" si="86"/>
        <v>2.0463726554890638</v>
      </c>
      <c r="H284">
        <f t="shared" si="87"/>
        <v>14.655212300379594</v>
      </c>
      <c r="I284">
        <f t="shared" si="76"/>
        <v>-167.84314851754331</v>
      </c>
      <c r="J284">
        <f t="shared" si="95"/>
        <v>-11.358910627732076</v>
      </c>
      <c r="K284">
        <f t="shared" si="77"/>
        <v>0</v>
      </c>
      <c r="L284">
        <f t="shared" si="78"/>
        <v>1.7541753781973726</v>
      </c>
      <c r="M284">
        <f t="shared" si="79"/>
        <v>-13.113086005929448</v>
      </c>
      <c r="N284">
        <f t="shared" si="80"/>
        <v>-1.9207753134327418E-2</v>
      </c>
      <c r="O284">
        <f t="shared" si="81"/>
        <v>0.48052603818693679</v>
      </c>
      <c r="P284">
        <f t="shared" si="82"/>
        <v>0.43309387248472048</v>
      </c>
      <c r="Q284">
        <f t="shared" si="83"/>
        <v>2.6167827426883163</v>
      </c>
      <c r="R284">
        <f t="shared" si="93"/>
        <v>149.9306070587086</v>
      </c>
      <c r="S284">
        <f t="shared" si="89"/>
        <v>32.682090588206435</v>
      </c>
      <c r="T284">
        <f t="shared" si="90"/>
        <v>-79.673607034467992</v>
      </c>
      <c r="U284">
        <f t="shared" si="84"/>
        <v>-17.911339451808782</v>
      </c>
      <c r="V284">
        <f t="shared" si="91"/>
        <v>29.852232419681307</v>
      </c>
      <c r="W284">
        <f t="shared" si="94"/>
        <v>0</v>
      </c>
    </row>
    <row r="285" spans="5:23">
      <c r="E285">
        <f t="shared" si="85"/>
        <v>0.26400000000000018</v>
      </c>
      <c r="F285">
        <f t="shared" si="92"/>
        <v>118.08819828318215</v>
      </c>
      <c r="G285">
        <f t="shared" si="86"/>
        <v>2.0610278677894436</v>
      </c>
      <c r="H285">
        <f t="shared" si="87"/>
        <v>14.487369151862051</v>
      </c>
      <c r="I285">
        <f t="shared" si="76"/>
        <v>-165.31729383994713</v>
      </c>
      <c r="J285">
        <f t="shared" si="95"/>
        <v>-11.187971523009221</v>
      </c>
      <c r="K285">
        <f t="shared" si="77"/>
        <v>0</v>
      </c>
      <c r="L285">
        <f t="shared" si="78"/>
        <v>1.8039031957101495</v>
      </c>
      <c r="M285">
        <f t="shared" si="79"/>
        <v>-12.991874718719371</v>
      </c>
      <c r="N285">
        <f t="shared" si="80"/>
        <v>-2.316383635900722E-2</v>
      </c>
      <c r="O285">
        <f t="shared" si="81"/>
        <v>0.47845183428773624</v>
      </c>
      <c r="P285">
        <f t="shared" si="82"/>
        <v>0.43549464730389148</v>
      </c>
      <c r="Q285">
        <f t="shared" si="83"/>
        <v>2.6254563116041361</v>
      </c>
      <c r="R285">
        <f t="shared" si="93"/>
        <v>150.42756595090094</v>
      </c>
      <c r="S285">
        <f t="shared" si="89"/>
        <v>32.33936766771879</v>
      </c>
      <c r="T285">
        <f t="shared" si="90"/>
        <v>-79.68149466977863</v>
      </c>
      <c r="U285">
        <f t="shared" si="84"/>
        <v>-17.913112662772608</v>
      </c>
      <c r="V285">
        <f t="shared" si="91"/>
        <v>29.855187771287682</v>
      </c>
      <c r="W285">
        <f t="shared" si="94"/>
        <v>0</v>
      </c>
    </row>
    <row r="286" spans="5:23">
      <c r="E286">
        <f t="shared" si="85"/>
        <v>0.26500000000000018</v>
      </c>
      <c r="F286">
        <f t="shared" si="92"/>
        <v>118.91826339183184</v>
      </c>
      <c r="G286">
        <f t="shared" si="86"/>
        <v>2.0755152369413055</v>
      </c>
      <c r="H286">
        <f t="shared" si="87"/>
        <v>14.322051858022103</v>
      </c>
      <c r="I286">
        <f t="shared" si="76"/>
        <v>-162.81433311220192</v>
      </c>
      <c r="J286">
        <f t="shared" si="95"/>
        <v>-11.018581783467905</v>
      </c>
      <c r="K286">
        <f t="shared" si="77"/>
        <v>0</v>
      </c>
      <c r="L286">
        <f t="shared" si="78"/>
        <v>1.8526807339944642</v>
      </c>
      <c r="M286">
        <f t="shared" si="79"/>
        <v>-12.87126251746237</v>
      </c>
      <c r="N286">
        <f t="shared" si="80"/>
        <v>-2.7044320373777672E-2</v>
      </c>
      <c r="O286">
        <f t="shared" si="81"/>
        <v>0.47634462004318562</v>
      </c>
      <c r="P286">
        <f t="shared" si="82"/>
        <v>0.4378457109412357</v>
      </c>
      <c r="Q286">
        <f t="shared" si="83"/>
        <v>2.634016104032832</v>
      </c>
      <c r="R286">
        <f t="shared" si="93"/>
        <v>150.91800593057326</v>
      </c>
      <c r="S286">
        <f t="shared" si="89"/>
        <v>31.999742538741415</v>
      </c>
      <c r="T286">
        <f t="shared" si="90"/>
        <v>-79.689224552383067</v>
      </c>
      <c r="U286">
        <f t="shared" si="84"/>
        <v>-17.914850409517157</v>
      </c>
      <c r="V286">
        <f t="shared" si="91"/>
        <v>29.85808401586193</v>
      </c>
      <c r="W286">
        <f t="shared" si="94"/>
        <v>0</v>
      </c>
    </row>
    <row r="287" spans="5:23">
      <c r="E287">
        <f t="shared" si="85"/>
        <v>0.26600000000000018</v>
      </c>
      <c r="F287">
        <f t="shared" si="92"/>
        <v>119.73885651726404</v>
      </c>
      <c r="G287">
        <f t="shared" si="86"/>
        <v>2.0898372887993277</v>
      </c>
      <c r="H287">
        <f t="shared" si="87"/>
        <v>14.159237524909901</v>
      </c>
      <c r="I287">
        <f t="shared" si="76"/>
        <v>-160.33430884337898</v>
      </c>
      <c r="J287">
        <f t="shared" si="95"/>
        <v>-10.850744285941326</v>
      </c>
      <c r="K287">
        <f t="shared" si="77"/>
        <v>0</v>
      </c>
      <c r="L287">
        <f t="shared" si="78"/>
        <v>1.9005194927256157</v>
      </c>
      <c r="M287">
        <f t="shared" si="79"/>
        <v>-12.751263778666942</v>
      </c>
      <c r="N287">
        <f t="shared" si="80"/>
        <v>-3.0850120032232156E-2</v>
      </c>
      <c r="O287">
        <f t="shared" si="81"/>
        <v>0.47420640970955324</v>
      </c>
      <c r="P287">
        <f t="shared" si="82"/>
        <v>0.44014810197265564</v>
      </c>
      <c r="Q287">
        <f t="shared" si="83"/>
        <v>2.6424644640359038</v>
      </c>
      <c r="R287">
        <f t="shared" si="93"/>
        <v>151.4020613025564</v>
      </c>
      <c r="S287">
        <f t="shared" si="89"/>
        <v>31.663204785292365</v>
      </c>
      <c r="T287">
        <f t="shared" si="90"/>
        <v>-79.696799837335419</v>
      </c>
      <c r="U287">
        <f t="shared" si="84"/>
        <v>-17.916553401326816</v>
      </c>
      <c r="V287">
        <f t="shared" si="91"/>
        <v>29.860922335544693</v>
      </c>
      <c r="W287">
        <f t="shared" si="94"/>
        <v>0</v>
      </c>
    </row>
    <row r="288" spans="5:23">
      <c r="E288">
        <f t="shared" si="85"/>
        <v>0.26700000000000018</v>
      </c>
      <c r="F288">
        <f t="shared" si="92"/>
        <v>120.55012106856462</v>
      </c>
      <c r="G288">
        <f t="shared" si="86"/>
        <v>2.1039965263242375</v>
      </c>
      <c r="H288">
        <f t="shared" si="87"/>
        <v>13.998903216066523</v>
      </c>
      <c r="I288">
        <f t="shared" si="76"/>
        <v>-157.87724106548723</v>
      </c>
      <c r="J288">
        <f t="shared" si="95"/>
        <v>-10.684460386110672</v>
      </c>
      <c r="K288">
        <f t="shared" si="77"/>
        <v>0</v>
      </c>
      <c r="L288">
        <f t="shared" si="78"/>
        <v>1.9474312447379198</v>
      </c>
      <c r="M288">
        <f t="shared" si="79"/>
        <v>-12.631891630848592</v>
      </c>
      <c r="N288">
        <f t="shared" si="80"/>
        <v>-3.4582171919056479E-2</v>
      </c>
      <c r="O288">
        <f t="shared" si="81"/>
        <v>0.47203914154733018</v>
      </c>
      <c r="P288">
        <f t="shared" si="82"/>
        <v>0.44240284188586787</v>
      </c>
      <c r="Q288">
        <f t="shared" si="83"/>
        <v>2.6508036726717252</v>
      </c>
      <c r="R288">
        <f t="shared" si="93"/>
        <v>151.87986276186803</v>
      </c>
      <c r="S288">
        <f t="shared" si="89"/>
        <v>31.329741693303404</v>
      </c>
      <c r="T288">
        <f t="shared" si="90"/>
        <v>-79.704223616588692</v>
      </c>
      <c r="U288">
        <f t="shared" si="84"/>
        <v>-17.918222333300278</v>
      </c>
      <c r="V288">
        <f t="shared" si="91"/>
        <v>29.8637038888338</v>
      </c>
      <c r="W288">
        <f t="shared" si="94"/>
        <v>0</v>
      </c>
    </row>
    <row r="289" spans="5:23">
      <c r="E289">
        <f t="shared" si="85"/>
        <v>0.26800000000000018</v>
      </c>
      <c r="F289">
        <f t="shared" si="92"/>
        <v>121.35219914065733</v>
      </c>
      <c r="G289">
        <f t="shared" si="86"/>
        <v>2.1179954295403038</v>
      </c>
      <c r="H289">
        <f t="shared" si="87"/>
        <v>13.841025975001036</v>
      </c>
      <c r="I289">
        <f t="shared" si="76"/>
        <v>-155.44312866790378</v>
      </c>
      <c r="J289">
        <f t="shared" si="95"/>
        <v>-10.51973000881371</v>
      </c>
      <c r="K289">
        <f t="shared" si="77"/>
        <v>0</v>
      </c>
      <c r="L289">
        <f t="shared" si="78"/>
        <v>1.993428003159821</v>
      </c>
      <c r="M289">
        <f t="shared" si="79"/>
        <v>-12.51315801197353</v>
      </c>
      <c r="N289">
        <f t="shared" si="80"/>
        <v>-3.8241431735471634E-2</v>
      </c>
      <c r="O289">
        <f t="shared" si="81"/>
        <v>0.46984467961293003</v>
      </c>
      <c r="P289">
        <f t="shared" si="82"/>
        <v>0.44461093502862509</v>
      </c>
      <c r="Q289">
        <f t="shared" si="83"/>
        <v>2.6590359511020667</v>
      </c>
      <c r="R289">
        <f t="shared" si="93"/>
        <v>152.35153757170318</v>
      </c>
      <c r="S289">
        <f t="shared" si="89"/>
        <v>30.999338431045842</v>
      </c>
      <c r="T289">
        <f t="shared" si="90"/>
        <v>-79.711498920256929</v>
      </c>
      <c r="U289">
        <f t="shared" si="84"/>
        <v>-17.919857886634272</v>
      </c>
      <c r="V289">
        <f t="shared" si="91"/>
        <v>29.866429811057124</v>
      </c>
      <c r="W289">
        <f t="shared" si="94"/>
        <v>0</v>
      </c>
    </row>
    <row r="290" spans="5:23">
      <c r="E290">
        <f t="shared" si="85"/>
        <v>0.26900000000000018</v>
      </c>
      <c r="F290">
        <f t="shared" si="92"/>
        <v>122.14523151315584</v>
      </c>
      <c r="G290">
        <f t="shared" si="86"/>
        <v>2.1318364555153049</v>
      </c>
      <c r="H290">
        <f t="shared" si="87"/>
        <v>13.685582846333133</v>
      </c>
      <c r="I290">
        <f t="shared" si="76"/>
        <v>-153.03195066397799</v>
      </c>
      <c r="J290">
        <f t="shared" si="95"/>
        <v>-10.356551733763158</v>
      </c>
      <c r="K290">
        <f t="shared" si="77"/>
        <v>0</v>
      </c>
      <c r="L290">
        <f t="shared" si="78"/>
        <v>2.0385219903883178</v>
      </c>
      <c r="M290">
        <f t="shared" si="79"/>
        <v>-12.395073724151477</v>
      </c>
      <c r="N290">
        <f t="shared" si="80"/>
        <v>-4.1828871831002576E-2</v>
      </c>
      <c r="O290">
        <f t="shared" si="81"/>
        <v>0.46762481555888563</v>
      </c>
      <c r="P290">
        <f t="shared" si="82"/>
        <v>0.44677336858415656</v>
      </c>
      <c r="Q290">
        <f t="shared" si="83"/>
        <v>2.6671634634856107</v>
      </c>
      <c r="R290">
        <f t="shared" si="93"/>
        <v>152.81720972922056</v>
      </c>
      <c r="S290">
        <f t="shared" si="89"/>
        <v>30.67197821606473</v>
      </c>
      <c r="T290">
        <f t="shared" si="90"/>
        <v>-79.7186287178518</v>
      </c>
      <c r="U290">
        <f t="shared" si="84"/>
        <v>-17.921460728901589</v>
      </c>
      <c r="V290">
        <f t="shared" si="91"/>
        <v>29.869101214835982</v>
      </c>
      <c r="W290">
        <f t="shared" si="94"/>
        <v>0</v>
      </c>
    </row>
    <row r="291" spans="5:23">
      <c r="E291">
        <f t="shared" si="85"/>
        <v>0.27000000000000018</v>
      </c>
      <c r="F291">
        <f t="shared" si="92"/>
        <v>122.92935765042736</v>
      </c>
      <c r="G291">
        <f t="shared" si="86"/>
        <v>2.145522038361638</v>
      </c>
      <c r="H291">
        <f t="shared" si="87"/>
        <v>13.532550895669155</v>
      </c>
      <c r="I291">
        <f t="shared" si="76"/>
        <v>-150.64366739332081</v>
      </c>
      <c r="J291">
        <f t="shared" si="95"/>
        <v>-10.194922876912518</v>
      </c>
      <c r="K291">
        <f t="shared" si="77"/>
        <v>0</v>
      </c>
      <c r="L291">
        <f t="shared" si="78"/>
        <v>2.0827256088289499</v>
      </c>
      <c r="M291">
        <f t="shared" si="79"/>
        <v>-12.277648485741468</v>
      </c>
      <c r="N291">
        <f t="shared" si="80"/>
        <v>-4.5345478875705461E-2</v>
      </c>
      <c r="O291">
        <f t="shared" si="81"/>
        <v>0.46538127043758326</v>
      </c>
      <c r="P291">
        <f t="shared" si="82"/>
        <v>0.44889111257167869</v>
      </c>
      <c r="Q291">
        <f t="shared" si="83"/>
        <v>2.6751883196762907</v>
      </c>
      <c r="R291">
        <f t="shared" si="93"/>
        <v>153.27700012014594</v>
      </c>
      <c r="S291">
        <f t="shared" si="89"/>
        <v>30.347642469718579</v>
      </c>
      <c r="T291">
        <f t="shared" si="90"/>
        <v>-79.725615919494757</v>
      </c>
      <c r="U291">
        <f t="shared" si="84"/>
        <v>-17.923031514323558</v>
      </c>
      <c r="V291">
        <f t="shared" si="91"/>
        <v>29.871719190539263</v>
      </c>
      <c r="W291">
        <f t="shared" si="94"/>
        <v>0</v>
      </c>
    </row>
    <row r="292" spans="5:23">
      <c r="E292">
        <f t="shared" si="85"/>
        <v>0.27100000000000019</v>
      </c>
      <c r="F292">
        <f t="shared" si="92"/>
        <v>123.70471570279518</v>
      </c>
      <c r="G292">
        <f t="shared" si="86"/>
        <v>2.1590545892573072</v>
      </c>
      <c r="H292">
        <f t="shared" si="87"/>
        <v>13.381907228275834</v>
      </c>
      <c r="I292">
        <f t="shared" si="76"/>
        <v>-148.27822166306183</v>
      </c>
      <c r="J292">
        <f t="shared" si="95"/>
        <v>-10.034839567691506</v>
      </c>
      <c r="K292">
        <f t="shared" si="77"/>
        <v>0</v>
      </c>
      <c r="L292">
        <f t="shared" si="78"/>
        <v>2.1260514133288964</v>
      </c>
      <c r="M292">
        <f t="shared" si="79"/>
        <v>-12.160890981020403</v>
      </c>
      <c r="N292">
        <f t="shared" si="80"/>
        <v>-4.8792251667090378E-2</v>
      </c>
      <c r="O292">
        <f t="shared" si="81"/>
        <v>0.46311569650400797</v>
      </c>
      <c r="P292">
        <f t="shared" si="82"/>
        <v>0.45096511986996779</v>
      </c>
      <c r="Q292">
        <f t="shared" si="83"/>
        <v>2.6831125777426013</v>
      </c>
      <c r="R292">
        <f t="shared" si="93"/>
        <v>153.73102666311803</v>
      </c>
      <c r="S292">
        <f t="shared" si="89"/>
        <v>30.026310960322846</v>
      </c>
      <c r="T292">
        <f t="shared" si="90"/>
        <v>-79.732463377104878</v>
      </c>
      <c r="U292">
        <f t="shared" si="84"/>
        <v>-17.924570884037088</v>
      </c>
      <c r="V292">
        <f t="shared" si="91"/>
        <v>29.874284806728479</v>
      </c>
      <c r="W292">
        <f t="shared" si="94"/>
        <v>0</v>
      </c>
    </row>
    <row r="293" spans="5:23">
      <c r="E293">
        <f t="shared" si="85"/>
        <v>0.27200000000000019</v>
      </c>
      <c r="F293">
        <f t="shared" si="92"/>
        <v>124.47144250881102</v>
      </c>
      <c r="G293">
        <f t="shared" si="86"/>
        <v>2.1724364964855831</v>
      </c>
      <c r="H293">
        <f t="shared" si="87"/>
        <v>13.233629006612771</v>
      </c>
      <c r="I293">
        <f t="shared" si="76"/>
        <v>-145.93553983115967</v>
      </c>
      <c r="J293">
        <f t="shared" si="95"/>
        <v>-9.8762968223198833</v>
      </c>
      <c r="K293">
        <f t="shared" si="77"/>
        <v>0</v>
      </c>
      <c r="L293">
        <f t="shared" si="78"/>
        <v>2.168512085232198</v>
      </c>
      <c r="M293">
        <f t="shared" si="79"/>
        <v>-12.044808907552081</v>
      </c>
      <c r="N293">
        <f t="shared" si="80"/>
        <v>-5.2170199066091424E-2</v>
      </c>
      <c r="O293">
        <f t="shared" si="81"/>
        <v>0.46082967901337984</v>
      </c>
      <c r="P293">
        <f t="shared" si="82"/>
        <v>0.45299632626211517</v>
      </c>
      <c r="Q293">
        <f t="shared" si="83"/>
        <v>2.6909382463225144</v>
      </c>
      <c r="R293">
        <f t="shared" si="93"/>
        <v>154.17940444461522</v>
      </c>
      <c r="S293">
        <f t="shared" si="89"/>
        <v>29.707961935804192</v>
      </c>
      <c r="T293">
        <f t="shared" si="90"/>
        <v>-79.739173885562764</v>
      </c>
      <c r="U293">
        <f t="shared" si="84"/>
        <v>-17.926079466356345</v>
      </c>
      <c r="V293">
        <f t="shared" si="91"/>
        <v>29.876799110593911</v>
      </c>
      <c r="W293">
        <f t="shared" si="94"/>
        <v>0</v>
      </c>
    </row>
    <row r="294" spans="5:23">
      <c r="E294">
        <f t="shared" si="85"/>
        <v>0.27300000000000019</v>
      </c>
      <c r="F294">
        <f t="shared" si="92"/>
        <v>125.22967359853182</v>
      </c>
      <c r="G294">
        <f t="shared" si="86"/>
        <v>2.1856701254921957</v>
      </c>
      <c r="H294">
        <f t="shared" si="87"/>
        <v>13.087693466781612</v>
      </c>
      <c r="I294">
        <f t="shared" si="76"/>
        <v>-143.61553283466415</v>
      </c>
      <c r="J294">
        <f t="shared" si="95"/>
        <v>-9.7192886133958751</v>
      </c>
      <c r="K294">
        <f t="shared" si="77"/>
        <v>0</v>
      </c>
      <c r="L294">
        <f t="shared" si="78"/>
        <v>2.2101204079876888</v>
      </c>
      <c r="M294">
        <f t="shared" si="79"/>
        <v>-11.929409021383565</v>
      </c>
      <c r="N294">
        <f t="shared" si="80"/>
        <v>-5.5480338056562231E-2</v>
      </c>
      <c r="O294">
        <f t="shared" si="81"/>
        <v>0.45852473800994431</v>
      </c>
      <c r="P294">
        <f t="shared" si="82"/>
        <v>0.45498565049971018</v>
      </c>
      <c r="Q294">
        <f t="shared" si="83"/>
        <v>2.6986672868272858</v>
      </c>
      <c r="R294">
        <f t="shared" si="93"/>
        <v>154.62224584522426</v>
      </c>
      <c r="S294">
        <f t="shared" si="89"/>
        <v>29.392572246692438</v>
      </c>
      <c r="T294">
        <f t="shared" si="90"/>
        <v>-79.745750183851513</v>
      </c>
      <c r="U294">
        <f t="shared" si="84"/>
        <v>-17.927557877029219</v>
      </c>
      <c r="V294">
        <f t="shared" si="91"/>
        <v>29.879263128382032</v>
      </c>
      <c r="W294">
        <f t="shared" si="94"/>
        <v>0</v>
      </c>
    </row>
    <row r="295" spans="5:23">
      <c r="E295">
        <f t="shared" si="85"/>
        <v>0.27400000000000019</v>
      </c>
      <c r="F295">
        <f t="shared" si="92"/>
        <v>125.97954319773933</v>
      </c>
      <c r="G295">
        <f t="shared" si="86"/>
        <v>2.1987578189589772</v>
      </c>
      <c r="H295">
        <f t="shared" si="87"/>
        <v>12.944077933946948</v>
      </c>
      <c r="I295">
        <f t="shared" si="76"/>
        <v>-141.31809716565709</v>
      </c>
      <c r="J295">
        <f t="shared" si="95"/>
        <v>-9.5638079359436929</v>
      </c>
      <c r="K295">
        <f t="shared" si="77"/>
        <v>0</v>
      </c>
      <c r="L295">
        <f t="shared" si="78"/>
        <v>2.2508892442418782</v>
      </c>
      <c r="M295">
        <f t="shared" si="79"/>
        <v>-11.81469718018557</v>
      </c>
      <c r="N295">
        <f t="shared" si="80"/>
        <v>-5.872369192290626E-2</v>
      </c>
      <c r="O295">
        <f t="shared" si="81"/>
        <v>0.45620233010353362</v>
      </c>
      <c r="P295">
        <f t="shared" si="82"/>
        <v>0.45693399438480548</v>
      </c>
      <c r="Q295">
        <f t="shared" si="83"/>
        <v>2.7063016155062121</v>
      </c>
      <c r="R295">
        <f t="shared" si="93"/>
        <v>155.05966065794243</v>
      </c>
      <c r="S295">
        <f t="shared" si="89"/>
        <v>29.080117460203098</v>
      </c>
      <c r="T295">
        <f t="shared" si="90"/>
        <v>-79.752194956174478</v>
      </c>
      <c r="U295">
        <f t="shared" si="84"/>
        <v>-17.929006719488633</v>
      </c>
      <c r="V295">
        <f t="shared" si="91"/>
        <v>29.881677865814392</v>
      </c>
      <c r="W295">
        <f t="shared" si="94"/>
        <v>0</v>
      </c>
    </row>
    <row r="296" spans="5:23">
      <c r="E296">
        <f t="shared" si="85"/>
        <v>0.27500000000000019</v>
      </c>
      <c r="F296">
        <f t="shared" si="92"/>
        <v>126.72118423304292</v>
      </c>
      <c r="G296">
        <f t="shared" si="86"/>
        <v>2.2117018968929241</v>
      </c>
      <c r="H296">
        <f t="shared" si="87"/>
        <v>12.802759836781291</v>
      </c>
      <c r="I296">
        <f t="shared" si="76"/>
        <v>-139.04311579745016</v>
      </c>
      <c r="J296">
        <f t="shared" si="95"/>
        <v>-9.4098468700946611</v>
      </c>
      <c r="K296">
        <f t="shared" si="77"/>
        <v>0</v>
      </c>
      <c r="L296">
        <f t="shared" si="78"/>
        <v>2.2908315143507529</v>
      </c>
      <c r="M296">
        <f t="shared" si="79"/>
        <v>-11.700678384445414</v>
      </c>
      <c r="N296">
        <f t="shared" si="80"/>
        <v>-6.1901288540589086E-2</v>
      </c>
      <c r="O296">
        <f t="shared" si="81"/>
        <v>0.45386385023085563</v>
      </c>
      <c r="P296">
        <f t="shared" si="82"/>
        <v>0.45884224286813036</v>
      </c>
      <c r="Q296">
        <f t="shared" si="83"/>
        <v>2.7138431053833179</v>
      </c>
      <c r="R296">
        <f t="shared" si="93"/>
        <v>155.49175619914121</v>
      </c>
      <c r="S296">
        <f t="shared" si="89"/>
        <v>28.770571966098288</v>
      </c>
      <c r="T296">
        <f t="shared" si="90"/>
        <v>-79.758510833050991</v>
      </c>
      <c r="U296">
        <f t="shared" si="84"/>
        <v>-17.930426585098861</v>
      </c>
      <c r="V296">
        <f t="shared" si="91"/>
        <v>29.884044308498105</v>
      </c>
      <c r="W296">
        <f t="shared" si="94"/>
        <v>0</v>
      </c>
    </row>
    <row r="297" spans="5:23">
      <c r="E297">
        <f t="shared" si="85"/>
        <v>0.27600000000000019</v>
      </c>
      <c r="F297">
        <f t="shared" si="92"/>
        <v>127.45472833781008</v>
      </c>
      <c r="G297">
        <f t="shared" si="86"/>
        <v>2.2245046567297053</v>
      </c>
      <c r="H297">
        <f t="shared" si="87"/>
        <v>12.663716720983841</v>
      </c>
      <c r="I297">
        <f t="shared" si="76"/>
        <v>-136.79045906346855</v>
      </c>
      <c r="J297">
        <f t="shared" si="95"/>
        <v>-9.2573966405663377</v>
      </c>
      <c r="K297">
        <f t="shared" si="77"/>
        <v>0</v>
      </c>
      <c r="L297">
        <f t="shared" si="78"/>
        <v>2.3299601762462654</v>
      </c>
      <c r="M297">
        <f t="shared" si="79"/>
        <v>-11.587356816812603</v>
      </c>
      <c r="N297">
        <f t="shared" si="80"/>
        <v>-6.5014158774422112E-2</v>
      </c>
      <c r="O297">
        <f t="shared" si="81"/>
        <v>0.45151063339877229</v>
      </c>
      <c r="P297">
        <f t="shared" si="82"/>
        <v>0.46071126416211317</v>
      </c>
      <c r="Q297">
        <f t="shared" si="83"/>
        <v>2.721293588075953</v>
      </c>
      <c r="R297">
        <f t="shared" si="93"/>
        <v>155.91863741276447</v>
      </c>
      <c r="S297">
        <f t="shared" si="89"/>
        <v>28.463909074954387</v>
      </c>
      <c r="T297">
        <f t="shared" si="90"/>
        <v>-79.764700392389983</v>
      </c>
      <c r="U297">
        <f t="shared" si="84"/>
        <v>-17.931818053396885</v>
      </c>
      <c r="V297">
        <f t="shared" si="91"/>
        <v>29.886363422328145</v>
      </c>
      <c r="W297">
        <f t="shared" si="94"/>
        <v>0</v>
      </c>
    </row>
    <row r="298" spans="5:23">
      <c r="E298">
        <f t="shared" si="85"/>
        <v>0.27700000000000019</v>
      </c>
      <c r="F298">
        <f t="shared" si="92"/>
        <v>128.18030585887169</v>
      </c>
      <c r="G298">
        <f t="shared" si="86"/>
        <v>2.2371683734506891</v>
      </c>
      <c r="H298">
        <f t="shared" si="87"/>
        <v>12.526926261920373</v>
      </c>
      <c r="I298">
        <f t="shared" si="76"/>
        <v>-134.55998549112309</v>
      </c>
      <c r="J298">
        <f t="shared" si="95"/>
        <v>-9.106447673095424</v>
      </c>
      <c r="K298">
        <f t="shared" si="77"/>
        <v>0</v>
      </c>
      <c r="L298">
        <f t="shared" si="78"/>
        <v>2.368288206595119</v>
      </c>
      <c r="M298">
        <f t="shared" si="79"/>
        <v>-11.474735879690543</v>
      </c>
      <c r="N298">
        <f t="shared" si="80"/>
        <v>-6.8063334979654874E-2</v>
      </c>
      <c r="O298">
        <f t="shared" si="81"/>
        <v>0.44914395640712679</v>
      </c>
      <c r="P298">
        <f t="shared" si="82"/>
        <v>0.46254190986736987</v>
      </c>
      <c r="Q298">
        <f t="shared" si="83"/>
        <v>2.7286548555044092</v>
      </c>
      <c r="R298">
        <f t="shared" si="93"/>
        <v>156.34040696828214</v>
      </c>
      <c r="S298">
        <f t="shared" si="89"/>
        <v>28.160101109410448</v>
      </c>
      <c r="T298">
        <f t="shared" si="90"/>
        <v>-79.770766160542195</v>
      </c>
      <c r="U298">
        <f t="shared" si="84"/>
        <v>-17.933181692328951</v>
      </c>
      <c r="V298">
        <f t="shared" si="91"/>
        <v>29.888636153881585</v>
      </c>
      <c r="W298">
        <f t="shared" si="94"/>
        <v>0</v>
      </c>
    </row>
    <row r="299" spans="5:23">
      <c r="E299">
        <f t="shared" si="85"/>
        <v>0.27800000000000019</v>
      </c>
      <c r="F299">
        <f t="shared" si="92"/>
        <v>128.89804586395132</v>
      </c>
      <c r="G299">
        <f t="shared" si="86"/>
        <v>2.2496952997126094</v>
      </c>
      <c r="H299">
        <f t="shared" si="87"/>
        <v>12.39236627642925</v>
      </c>
      <c r="I299">
        <f t="shared" si="76"/>
        <v>-132.35154259284755</v>
      </c>
      <c r="J299">
        <f t="shared" si="95"/>
        <v>-8.9569896479718096</v>
      </c>
      <c r="K299">
        <f t="shared" si="77"/>
        <v>0</v>
      </c>
      <c r="L299">
        <f t="shared" si="78"/>
        <v>2.4058285831893214</v>
      </c>
      <c r="M299">
        <f t="shared" si="79"/>
        <v>-11.362818231161132</v>
      </c>
      <c r="N299">
        <f t="shared" si="80"/>
        <v>-7.1049849601060241E-2</v>
      </c>
      <c r="O299">
        <f t="shared" si="81"/>
        <v>0.44676503954894531</v>
      </c>
      <c r="P299">
        <f t="shared" si="82"/>
        <v>0.46433501511140252</v>
      </c>
      <c r="Q299">
        <f t="shared" si="83"/>
        <v>2.7359286615008513</v>
      </c>
      <c r="R299">
        <f t="shared" si="93"/>
        <v>156.75716535287521</v>
      </c>
      <c r="S299">
        <f t="shared" si="89"/>
        <v>27.859119488923881</v>
      </c>
      <c r="T299">
        <f t="shared" si="90"/>
        <v>-79.776710613331346</v>
      </c>
      <c r="U299">
        <f t="shared" si="84"/>
        <v>-17.934518058482372</v>
      </c>
      <c r="V299">
        <f t="shared" si="91"/>
        <v>29.890863430803954</v>
      </c>
      <c r="W299">
        <f t="shared" si="94"/>
        <v>0</v>
      </c>
    </row>
    <row r="300" spans="5:23">
      <c r="E300">
        <f t="shared" si="85"/>
        <v>0.27900000000000019</v>
      </c>
      <c r="F300">
        <f t="shared" si="92"/>
        <v>129.60807614977097</v>
      </c>
      <c r="G300">
        <f t="shared" si="86"/>
        <v>2.2620876659890388</v>
      </c>
      <c r="H300">
        <f t="shared" si="87"/>
        <v>12.260014733836403</v>
      </c>
      <c r="I300">
        <f t="shared" si="76"/>
        <v>-130.16496761636731</v>
      </c>
      <c r="J300">
        <f t="shared" si="95"/>
        <v>-8.8090115508135671</v>
      </c>
      <c r="K300">
        <f t="shared" si="77"/>
        <v>0</v>
      </c>
      <c r="L300">
        <f t="shared" si="78"/>
        <v>2.4425942685098754</v>
      </c>
      <c r="M300">
        <f t="shared" si="79"/>
        <v>-11.251605819323443</v>
      </c>
      <c r="N300">
        <f t="shared" si="80"/>
        <v>-7.3974733865348127E-2</v>
      </c>
      <c r="O300">
        <f t="shared" si="81"/>
        <v>0.44437504828609475</v>
      </c>
      <c r="P300">
        <f t="shared" si="82"/>
        <v>0.46609139869833205</v>
      </c>
      <c r="Q300">
        <f t="shared" si="83"/>
        <v>2.7431167233251461</v>
      </c>
      <c r="R300">
        <f t="shared" si="93"/>
        <v>157.16901095828644</v>
      </c>
      <c r="S300">
        <f t="shared" si="89"/>
        <v>27.560934808515469</v>
      </c>
      <c r="T300">
        <f t="shared" si="90"/>
        <v>-79.782536177064728</v>
      </c>
      <c r="U300">
        <f t="shared" si="84"/>
        <v>-17.935827697312725</v>
      </c>
      <c r="V300">
        <f t="shared" si="91"/>
        <v>29.893046162187876</v>
      </c>
      <c r="W300">
        <f t="shared" si="94"/>
        <v>0</v>
      </c>
    </row>
    <row r="301" spans="5:23">
      <c r="E301">
        <f t="shared" si="85"/>
        <v>0.28000000000000019</v>
      </c>
      <c r="F301">
        <f t="shared" si="92"/>
        <v>130.31052325078801</v>
      </c>
      <c r="G301">
        <f t="shared" si="86"/>
        <v>2.2743476807228751</v>
      </c>
      <c r="H301">
        <f t="shared" si="87"/>
        <v>12.129849766220035</v>
      </c>
      <c r="I301">
        <f t="shared" si="76"/>
        <v>-128.00008825615777</v>
      </c>
      <c r="J301">
        <f t="shared" si="95"/>
        <v>-8.6625017207154293</v>
      </c>
      <c r="K301">
        <f t="shared" si="77"/>
        <v>0</v>
      </c>
      <c r="L301">
        <f t="shared" si="78"/>
        <v>2.4785981944068856</v>
      </c>
      <c r="M301">
        <f t="shared" si="79"/>
        <v>-11.141099915122314</v>
      </c>
      <c r="N301">
        <f t="shared" si="80"/>
        <v>-7.683901656239546E-2</v>
      </c>
      <c r="O301">
        <f t="shared" si="81"/>
        <v>0.44197509489870995</v>
      </c>
      <c r="P301">
        <f t="shared" si="82"/>
        <v>0.46781186326856899</v>
      </c>
      <c r="Q301">
        <f t="shared" si="83"/>
        <v>2.7502207230945128</v>
      </c>
      <c r="R301">
        <f t="shared" si="93"/>
        <v>157.57604016273302</v>
      </c>
      <c r="S301">
        <f t="shared" si="89"/>
        <v>27.265516911945014</v>
      </c>
      <c r="T301">
        <f t="shared" si="90"/>
        <v>-79.78824522952344</v>
      </c>
      <c r="U301">
        <f t="shared" si="84"/>
        <v>-17.937111143366472</v>
      </c>
      <c r="V301">
        <f t="shared" si="91"/>
        <v>29.895185238944119</v>
      </c>
      <c r="W301">
        <f t="shared" si="94"/>
        <v>0</v>
      </c>
    </row>
    <row r="302" spans="5:23">
      <c r="E302">
        <f t="shared" si="85"/>
        <v>0.28100000000000019</v>
      </c>
      <c r="F302">
        <f t="shared" si="92"/>
        <v>131.00551244852016</v>
      </c>
      <c r="G302">
        <f t="shared" si="86"/>
        <v>2.286477530489095</v>
      </c>
      <c r="H302">
        <f t="shared" si="87"/>
        <v>12.001849677963877</v>
      </c>
      <c r="I302">
        <f t="shared" si="76"/>
        <v>-125.85672332795595</v>
      </c>
      <c r="J302">
        <f t="shared" si="95"/>
        <v>-8.5174478958968649</v>
      </c>
      <c r="K302">
        <f t="shared" si="77"/>
        <v>0</v>
      </c>
      <c r="L302">
        <f t="shared" si="78"/>
        <v>2.5138532478412681</v>
      </c>
      <c r="M302">
        <f t="shared" si="79"/>
        <v>-11.031301143738133</v>
      </c>
      <c r="N302">
        <f t="shared" si="80"/>
        <v>-7.9643722910931983E-2</v>
      </c>
      <c r="O302">
        <f t="shared" si="81"/>
        <v>0.43956624010692225</v>
      </c>
      <c r="P302">
        <f t="shared" si="82"/>
        <v>0.46949719546739699</v>
      </c>
      <c r="Q302">
        <f t="shared" si="83"/>
        <v>2.7572423091333378</v>
      </c>
      <c r="R302">
        <f t="shared" si="93"/>
        <v>157.9783474082457</v>
      </c>
      <c r="S302">
        <f t="shared" si="89"/>
        <v>26.972834959725532</v>
      </c>
      <c r="T302">
        <f t="shared" si="90"/>
        <v>-79.793840100932968</v>
      </c>
      <c r="U302">
        <f t="shared" si="84"/>
        <v>-17.938368920499141</v>
      </c>
      <c r="V302">
        <f t="shared" si="91"/>
        <v>29.897281534165238</v>
      </c>
      <c r="W302">
        <f t="shared" si="94"/>
        <v>0</v>
      </c>
    </row>
    <row r="303" spans="5:23">
      <c r="E303">
        <f t="shared" si="85"/>
        <v>0.28200000000000019</v>
      </c>
      <c r="F303">
        <f t="shared" si="92"/>
        <v>131.69316778141791</v>
      </c>
      <c r="G303">
        <f t="shared" si="86"/>
        <v>2.2984793801670587</v>
      </c>
      <c r="H303">
        <f t="shared" si="87"/>
        <v>11.875992954635921</v>
      </c>
      <c r="I303">
        <f t="shared" si="76"/>
        <v>-123.73468340808985</v>
      </c>
      <c r="J303">
        <f t="shared" si="95"/>
        <v>-8.3738372569691801</v>
      </c>
      <c r="K303">
        <f t="shared" si="77"/>
        <v>0</v>
      </c>
      <c r="L303">
        <f t="shared" si="78"/>
        <v>2.5483722576351506</v>
      </c>
      <c r="M303">
        <f t="shared" si="79"/>
        <v>-10.922209514604331</v>
      </c>
      <c r="N303">
        <f t="shared" si="80"/>
        <v>-8.2389873504471509E-2</v>
      </c>
      <c r="O303">
        <f t="shared" si="81"/>
        <v>0.43714949466362296</v>
      </c>
      <c r="P303">
        <f t="shared" si="82"/>
        <v>0.47114816612150939</v>
      </c>
      <c r="Q303">
        <f t="shared" si="83"/>
        <v>2.7641830972489427</v>
      </c>
      <c r="R303">
        <f t="shared" si="93"/>
        <v>158.37602527376441</v>
      </c>
      <c r="S303">
        <f t="shared" si="89"/>
        <v>26.6828574923465</v>
      </c>
      <c r="T303">
        <f t="shared" si="90"/>
        <v>-79.799323074914312</v>
      </c>
      <c r="U303">
        <f t="shared" si="84"/>
        <v>-17.939601542089161</v>
      </c>
      <c r="V303">
        <f t="shared" si="91"/>
        <v>29.899335903481933</v>
      </c>
      <c r="W303">
        <f t="shared" si="94"/>
        <v>0</v>
      </c>
    </row>
    <row r="304" spans="5:23">
      <c r="E304">
        <f t="shared" si="85"/>
        <v>0.2830000000000002</v>
      </c>
      <c r="F304">
        <f t="shared" si="92"/>
        <v>132.37361205524564</v>
      </c>
      <c r="G304">
        <f t="shared" si="86"/>
        <v>2.3103553731216944</v>
      </c>
      <c r="H304">
        <f t="shared" si="87"/>
        <v>11.752258271227831</v>
      </c>
      <c r="I304">
        <f t="shared" si="76"/>
        <v>-121.6337714393119</v>
      </c>
      <c r="J304">
        <f t="shared" si="95"/>
        <v>-8.2316564679357391</v>
      </c>
      <c r="K304">
        <f t="shared" si="77"/>
        <v>0</v>
      </c>
      <c r="L304">
        <f t="shared" si="78"/>
        <v>2.5821679821799481</v>
      </c>
      <c r="M304">
        <f t="shared" si="79"/>
        <v>-10.813824450115687</v>
      </c>
      <c r="N304">
        <f t="shared" si="80"/>
        <v>-8.5078483333431307E-2</v>
      </c>
      <c r="O304">
        <f t="shared" si="81"/>
        <v>0.43472582091718048</v>
      </c>
      <c r="P304">
        <f t="shared" si="82"/>
        <v>0.47276553042260794</v>
      </c>
      <c r="Q304">
        <f t="shared" si="83"/>
        <v>2.7710446719386352</v>
      </c>
      <c r="R304">
        <f t="shared" si="93"/>
        <v>158.76916454429758</v>
      </c>
      <c r="S304">
        <f t="shared" si="89"/>
        <v>26.395552489051937</v>
      </c>
      <c r="T304">
        <f t="shared" si="90"/>
        <v>-79.804696389416023</v>
      </c>
      <c r="U304">
        <f t="shared" si="84"/>
        <v>-17.940809511247377</v>
      </c>
      <c r="V304">
        <f t="shared" si="91"/>
        <v>29.901349185412297</v>
      </c>
      <c r="W304">
        <f t="shared" si="94"/>
        <v>0</v>
      </c>
    </row>
    <row r="305" spans="5:23">
      <c r="E305">
        <f t="shared" si="85"/>
        <v>0.2840000000000002</v>
      </c>
      <c r="F305">
        <f t="shared" si="92"/>
        <v>133.04696685393472</v>
      </c>
      <c r="G305">
        <f t="shared" si="86"/>
        <v>2.3221076313929223</v>
      </c>
      <c r="H305">
        <f t="shared" si="87"/>
        <v>11.630624499788519</v>
      </c>
      <c r="I305">
        <f t="shared" si="76"/>
        <v>-119.5537833047344</v>
      </c>
      <c r="J305">
        <f t="shared" si="95"/>
        <v>-8.0908917150334805</v>
      </c>
      <c r="K305">
        <f t="shared" si="77"/>
        <v>0</v>
      </c>
      <c r="L305">
        <f t="shared" si="78"/>
        <v>2.6152530980529711</v>
      </c>
      <c r="M305">
        <f t="shared" si="79"/>
        <v>-10.706144813086452</v>
      </c>
      <c r="N305">
        <f t="shared" si="80"/>
        <v>-8.7710560879529623E-2</v>
      </c>
      <c r="O305">
        <f t="shared" si="81"/>
        <v>0.43229613434320247</v>
      </c>
      <c r="P305">
        <f t="shared" si="82"/>
        <v>0.47435002811722743</v>
      </c>
      <c r="Q305">
        <f t="shared" si="83"/>
        <v>2.777828587532909</v>
      </c>
      <c r="R305">
        <f t="shared" si="93"/>
        <v>159.15785427642246</v>
      </c>
      <c r="S305">
        <f t="shared" si="89"/>
        <v>26.110887422487735</v>
      </c>
      <c r="T305">
        <f t="shared" si="90"/>
        <v>-79.809962237627715</v>
      </c>
      <c r="U305">
        <f t="shared" si="84"/>
        <v>-17.94199332102243</v>
      </c>
      <c r="V305">
        <f t="shared" si="91"/>
        <v>29.90332220170405</v>
      </c>
      <c r="W305">
        <f t="shared" si="94"/>
        <v>0</v>
      </c>
    </row>
    <row r="306" spans="5:23">
      <c r="E306">
        <f t="shared" si="85"/>
        <v>0.2850000000000002</v>
      </c>
      <c r="F306">
        <f t="shared" si="92"/>
        <v>133.71335255087405</v>
      </c>
      <c r="G306">
        <f t="shared" si="86"/>
        <v>2.3337382558927109</v>
      </c>
      <c r="H306">
        <f t="shared" si="87"/>
        <v>11.511070716483784</v>
      </c>
      <c r="I306">
        <f t="shared" si="76"/>
        <v>-117.49450837139183</v>
      </c>
      <c r="J306">
        <f t="shared" si="95"/>
        <v>-7.9515287435189048</v>
      </c>
      <c r="K306">
        <f t="shared" si="77"/>
        <v>0</v>
      </c>
      <c r="L306">
        <f t="shared" si="78"/>
        <v>2.6476401894952857</v>
      </c>
      <c r="M306">
        <f t="shared" si="79"/>
        <v>-10.599168933014191</v>
      </c>
      <c r="N306">
        <f t="shared" si="80"/>
        <v>-9.028710727869925E-2</v>
      </c>
      <c r="O306">
        <f t="shared" si="81"/>
        <v>0.4298613050445928</v>
      </c>
      <c r="P306">
        <f t="shared" si="82"/>
        <v>0.47590238370200888</v>
      </c>
      <c r="Q306">
        <f t="shared" si="83"/>
        <v>2.7845363692792722</v>
      </c>
      <c r="R306">
        <f t="shared" si="93"/>
        <v>159.54218186038395</v>
      </c>
      <c r="S306">
        <f t="shared" si="89"/>
        <v>25.828829309509899</v>
      </c>
      <c r="T306">
        <f t="shared" si="90"/>
        <v>-79.815122768875142</v>
      </c>
      <c r="U306">
        <f t="shared" si="84"/>
        <v>-17.94315345460198</v>
      </c>
      <c r="V306">
        <f t="shared" si="91"/>
        <v>29.90525575766997</v>
      </c>
      <c r="W306">
        <f t="shared" si="94"/>
        <v>0</v>
      </c>
    </row>
    <row r="307" spans="5:23">
      <c r="E307">
        <f t="shared" si="85"/>
        <v>0.2860000000000002</v>
      </c>
      <c r="F307">
        <f t="shared" si="92"/>
        <v>134.3728883206052</v>
      </c>
      <c r="G307">
        <f t="shared" si="86"/>
        <v>2.3452493266091947</v>
      </c>
      <c r="H307">
        <f t="shared" si="87"/>
        <v>11.393576208112393</v>
      </c>
      <c r="I307">
        <f t="shared" si="76"/>
        <v>-115.45573000488278</v>
      </c>
      <c r="J307">
        <f t="shared" si="95"/>
        <v>-7.8135528924968458</v>
      </c>
      <c r="K307">
        <f t="shared" si="77"/>
        <v>0</v>
      </c>
      <c r="L307">
        <f t="shared" si="78"/>
        <v>2.679341738705356</v>
      </c>
      <c r="M307">
        <f t="shared" si="79"/>
        <v>-10.492894631202201</v>
      </c>
      <c r="N307">
        <f t="shared" si="80"/>
        <v>-9.2809115548901269E-2</v>
      </c>
      <c r="O307">
        <f t="shared" si="81"/>
        <v>0.42742215921929866</v>
      </c>
      <c r="P307">
        <f t="shared" si="82"/>
        <v>0.47742330662369636</v>
      </c>
      <c r="Q307">
        <f t="shared" si="83"/>
        <v>2.7911695143708219</v>
      </c>
      <c r="R307">
        <f t="shared" si="93"/>
        <v>159.92223307902768</v>
      </c>
      <c r="S307">
        <f t="shared" si="89"/>
        <v>25.549344758422478</v>
      </c>
      <c r="T307">
        <f t="shared" si="90"/>
        <v>-79.820180089497669</v>
      </c>
      <c r="U307">
        <f t="shared" si="84"/>
        <v>-17.944290385509944</v>
      </c>
      <c r="V307">
        <f t="shared" si="91"/>
        <v>29.907150642516573</v>
      </c>
      <c r="W307">
        <f t="shared" si="94"/>
        <v>0</v>
      </c>
    </row>
    <row r="308" spans="5:23">
      <c r="E308">
        <f t="shared" si="85"/>
        <v>0.2870000000000002</v>
      </c>
      <c r="F308">
        <f t="shared" si="92"/>
        <v>135.02569215089071</v>
      </c>
      <c r="G308">
        <f t="shared" si="86"/>
        <v>2.356642902817307</v>
      </c>
      <c r="H308">
        <f t="shared" si="87"/>
        <v>11.27812047810751</v>
      </c>
      <c r="I308">
        <f t="shared" si="76"/>
        <v>-113.43722605647196</v>
      </c>
      <c r="J308">
        <f t="shared" si="95"/>
        <v>-7.6769491278854689</v>
      </c>
      <c r="K308">
        <f t="shared" si="77"/>
        <v>0</v>
      </c>
      <c r="L308">
        <f t="shared" si="78"/>
        <v>2.7103701169048042</v>
      </c>
      <c r="M308">
        <f t="shared" si="79"/>
        <v>-10.387319244790273</v>
      </c>
      <c r="N308">
        <f t="shared" si="80"/>
        <v>-9.527756987936363E-2</v>
      </c>
      <c r="O308">
        <f t="shared" si="81"/>
        <v>0.4249794805952774</v>
      </c>
      <c r="P308">
        <f t="shared" si="82"/>
        <v>0.47891349148318141</v>
      </c>
      <c r="Q308">
        <f t="shared" si="83"/>
        <v>2.7977294929233389</v>
      </c>
      <c r="R308">
        <f t="shared" si="93"/>
        <v>160.29809216378325</v>
      </c>
      <c r="S308">
        <f t="shared" si="89"/>
        <v>25.272400012892547</v>
      </c>
      <c r="T308">
        <f t="shared" si="90"/>
        <v>-79.825136263707705</v>
      </c>
      <c r="U308">
        <f t="shared" si="84"/>
        <v>-17.945404577799746</v>
      </c>
      <c r="V308">
        <f t="shared" si="91"/>
        <v>29.909007629666242</v>
      </c>
      <c r="W308">
        <f t="shared" si="94"/>
        <v>0</v>
      </c>
    </row>
    <row r="309" spans="5:23">
      <c r="E309">
        <f t="shared" si="85"/>
        <v>0.2880000000000002</v>
      </c>
      <c r="F309">
        <f t="shared" si="92"/>
        <v>135.67188085512635</v>
      </c>
      <c r="G309">
        <f t="shared" si="86"/>
        <v>2.3679210232954144</v>
      </c>
      <c r="H309">
        <f t="shared" si="87"/>
        <v>11.164683252051038</v>
      </c>
      <c r="I309">
        <f t="shared" si="76"/>
        <v>-111.43876932397434</v>
      </c>
      <c r="J309">
        <f t="shared" si="95"/>
        <v>-7.5417020736069489</v>
      </c>
      <c r="K309">
        <f t="shared" si="77"/>
        <v>0</v>
      </c>
      <c r="L309">
        <f t="shared" si="78"/>
        <v>2.7407375761343764</v>
      </c>
      <c r="M309">
        <f t="shared" si="79"/>
        <v>-10.282439649741326</v>
      </c>
      <c r="N309">
        <f t="shared" si="80"/>
        <v>-9.7693444977911673E-2</v>
      </c>
      <c r="O309">
        <f t="shared" si="81"/>
        <v>0.42253401183233497</v>
      </c>
      <c r="P309">
        <f t="shared" si="82"/>
        <v>0.48037361824296587</v>
      </c>
      <c r="Q309">
        <f t="shared" si="83"/>
        <v>2.8042177489043891</v>
      </c>
      <c r="R309">
        <f t="shared" si="93"/>
        <v>160.66984184789791</v>
      </c>
      <c r="S309">
        <f t="shared" si="89"/>
        <v>24.997960992771567</v>
      </c>
      <c r="T309">
        <f t="shared" si="90"/>
        <v>-79.829993314433551</v>
      </c>
      <c r="U309">
        <f t="shared" si="84"/>
        <v>-17.946496486243749</v>
      </c>
      <c r="V309">
        <f t="shared" si="91"/>
        <v>29.910827477072917</v>
      </c>
      <c r="W309">
        <f t="shared" si="94"/>
        <v>0</v>
      </c>
    </row>
    <row r="310" spans="5:23">
      <c r="E310">
        <f t="shared" si="85"/>
        <v>0.2890000000000002</v>
      </c>
      <c r="F310">
        <f t="shared" si="92"/>
        <v>136.31157008506926</v>
      </c>
      <c r="G310">
        <f t="shared" si="86"/>
        <v>2.3790857065474653</v>
      </c>
      <c r="H310">
        <f t="shared" si="87"/>
        <v>11.053244482727063</v>
      </c>
      <c r="I310">
        <f t="shared" si="76"/>
        <v>-109.46012798767553</v>
      </c>
      <c r="J310">
        <f t="shared" si="95"/>
        <v>-7.4077960410887052</v>
      </c>
      <c r="K310">
        <f t="shared" si="77"/>
        <v>0</v>
      </c>
      <c r="L310">
        <f t="shared" si="78"/>
        <v>2.770456241739923</v>
      </c>
      <c r="M310">
        <f t="shared" si="79"/>
        <v>-10.178252282828629</v>
      </c>
      <c r="N310">
        <f t="shared" si="80"/>
        <v>-0.10005770547319205</v>
      </c>
      <c r="O310">
        <f t="shared" si="81"/>
        <v>0.42008645589060145</v>
      </c>
      <c r="P310">
        <f t="shared" si="82"/>
        <v>0.48180435243745878</v>
      </c>
      <c r="Q310">
        <f t="shared" si="83"/>
        <v>2.8106357010176368</v>
      </c>
      <c r="R310">
        <f t="shared" si="93"/>
        <v>161.03756341710408</v>
      </c>
      <c r="S310">
        <f t="shared" si="89"/>
        <v>24.725993332034818</v>
      </c>
      <c r="T310">
        <f t="shared" si="90"/>
        <v>-79.83475322414489</v>
      </c>
      <c r="U310">
        <f t="shared" si="84"/>
        <v>-17.947566556518876</v>
      </c>
      <c r="V310">
        <f t="shared" si="91"/>
        <v>29.91261092753146</v>
      </c>
      <c r="W310">
        <f t="shared" si="94"/>
        <v>0</v>
      </c>
    </row>
    <row r="311" spans="5:23">
      <c r="E311">
        <f t="shared" si="85"/>
        <v>0.2900000000000002</v>
      </c>
      <c r="F311">
        <f t="shared" si="92"/>
        <v>136.94487434385576</v>
      </c>
      <c r="G311">
        <f t="shared" si="86"/>
        <v>2.3901389510301922</v>
      </c>
      <c r="H311">
        <f t="shared" si="87"/>
        <v>10.943784354739387</v>
      </c>
      <c r="I311">
        <f t="shared" si="76"/>
        <v>-107.50106602248982</v>
      </c>
      <c r="J311">
        <f t="shared" si="95"/>
        <v>-7.2752150571565082</v>
      </c>
      <c r="K311">
        <f t="shared" si="77"/>
        <v>0</v>
      </c>
      <c r="L311">
        <f t="shared" si="78"/>
        <v>2.7995381055098858</v>
      </c>
      <c r="M311">
        <f t="shared" si="79"/>
        <v>-10.074753162666394</v>
      </c>
      <c r="N311">
        <f t="shared" si="80"/>
        <v>-0.10237130536872761</v>
      </c>
      <c r="O311">
        <f t="shared" si="81"/>
        <v>0.41763747736550971</v>
      </c>
      <c r="P311">
        <f t="shared" si="82"/>
        <v>0.48320634538556212</v>
      </c>
      <c r="Q311">
        <f t="shared" si="83"/>
        <v>2.8169847435453281</v>
      </c>
      <c r="R311">
        <f t="shared" si="93"/>
        <v>161.40133675788988</v>
      </c>
      <c r="S311">
        <f t="shared" si="89"/>
        <v>24.456462414034121</v>
      </c>
      <c r="T311">
        <f t="shared" si="90"/>
        <v>-79.839417935661984</v>
      </c>
      <c r="U311">
        <f t="shared" si="84"/>
        <v>-17.948615225388497</v>
      </c>
      <c r="V311">
        <f t="shared" si="91"/>
        <v>29.914358708980831</v>
      </c>
      <c r="W311">
        <f t="shared" si="94"/>
        <v>0</v>
      </c>
    </row>
    <row r="312" spans="5:23">
      <c r="E312">
        <f t="shared" si="85"/>
        <v>0.2910000000000002</v>
      </c>
      <c r="F312">
        <f t="shared" si="92"/>
        <v>137.57190699928364</v>
      </c>
      <c r="G312">
        <f t="shared" si="86"/>
        <v>2.4010827353849318</v>
      </c>
      <c r="H312">
        <f t="shared" si="87"/>
        <v>10.836283288716897</v>
      </c>
      <c r="I312">
        <f t="shared" si="76"/>
        <v>-105.56134358749793</v>
      </c>
      <c r="J312">
        <f t="shared" si="95"/>
        <v>-7.1439428903967386</v>
      </c>
      <c r="K312">
        <f t="shared" si="77"/>
        <v>0</v>
      </c>
      <c r="L312">
        <f t="shared" si="78"/>
        <v>2.8279950194274179</v>
      </c>
      <c r="M312">
        <f t="shared" si="79"/>
        <v>-9.9719379098241561</v>
      </c>
      <c r="N312">
        <f t="shared" si="80"/>
        <v>-0.10463518754586883</v>
      </c>
      <c r="O312">
        <f t="shared" si="81"/>
        <v>0.41518770378923869</v>
      </c>
      <c r="P312">
        <f t="shared" si="82"/>
        <v>0.48458023440503994</v>
      </c>
      <c r="Q312">
        <f t="shared" si="83"/>
        <v>2.8232662471516687</v>
      </c>
      <c r="R312">
        <f t="shared" si="93"/>
        <v>161.7612404035294</v>
      </c>
      <c r="S312">
        <f t="shared" si="89"/>
        <v>24.189333404245758</v>
      </c>
      <c r="T312">
        <f t="shared" si="90"/>
        <v>-79.843989352948739</v>
      </c>
      <c r="U312">
        <f t="shared" si="84"/>
        <v>-17.949642920880727</v>
      </c>
      <c r="V312">
        <f t="shared" si="91"/>
        <v>29.916071534801215</v>
      </c>
      <c r="W312">
        <f t="shared" si="94"/>
        <v>0</v>
      </c>
    </row>
    <row r="313" spans="5:23">
      <c r="E313">
        <f t="shared" si="85"/>
        <v>0.2920000000000002</v>
      </c>
      <c r="F313">
        <f t="shared" si="92"/>
        <v>138.19278029733525</v>
      </c>
      <c r="G313">
        <f t="shared" si="86"/>
        <v>2.4119190186736486</v>
      </c>
      <c r="H313">
        <f t="shared" si="87"/>
        <v>10.7307219451294</v>
      </c>
      <c r="I313">
        <f t="shared" si="76"/>
        <v>-103.64071739395608</v>
      </c>
      <c r="J313">
        <f t="shared" si="95"/>
        <v>-7.0139630760616729</v>
      </c>
      <c r="K313">
        <f t="shared" si="77"/>
        <v>0</v>
      </c>
      <c r="L313">
        <f t="shared" si="78"/>
        <v>2.8558386900018586</v>
      </c>
      <c r="M313">
        <f t="shared" si="79"/>
        <v>-9.8698017660635315</v>
      </c>
      <c r="N313">
        <f t="shared" si="80"/>
        <v>-0.10685028331283573</v>
      </c>
      <c r="O313">
        <f t="shared" si="81"/>
        <v>0.41273772689866628</v>
      </c>
      <c r="P313">
        <f t="shared" si="82"/>
        <v>0.48592664302820243</v>
      </c>
      <c r="Q313">
        <f t="shared" si="83"/>
        <v>2.8294815596496141</v>
      </c>
      <c r="R313">
        <f t="shared" si="93"/>
        <v>162.11735157801658</v>
      </c>
      <c r="S313">
        <f t="shared" si="89"/>
        <v>23.924571280681334</v>
      </c>
      <c r="T313">
        <f t="shared" si="90"/>
        <v>-79.848469341889782</v>
      </c>
      <c r="U313">
        <f t="shared" si="84"/>
        <v>-17.950650062463115</v>
      </c>
      <c r="V313">
        <f t="shared" si="91"/>
        <v>29.917750104105192</v>
      </c>
      <c r="W313">
        <f t="shared" si="94"/>
        <v>0</v>
      </c>
    </row>
    <row r="314" spans="5:23">
      <c r="E314">
        <f t="shared" si="85"/>
        <v>0.2930000000000002</v>
      </c>
      <c r="F314">
        <f t="shared" si="92"/>
        <v>138.80760537591959</v>
      </c>
      <c r="G314">
        <f t="shared" si="86"/>
        <v>2.4226497406187781</v>
      </c>
      <c r="H314">
        <f t="shared" si="87"/>
        <v>10.627081227735443</v>
      </c>
      <c r="I314">
        <f t="shared" si="76"/>
        <v>-101.73894105281873</v>
      </c>
      <c r="J314">
        <f t="shared" si="95"/>
        <v>-6.8852589395883479</v>
      </c>
      <c r="K314">
        <f t="shared" si="77"/>
        <v>0</v>
      </c>
      <c r="L314">
        <f t="shared" si="78"/>
        <v>2.8830806731458383</v>
      </c>
      <c r="M314">
        <f t="shared" si="79"/>
        <v>-9.7683396127341862</v>
      </c>
      <c r="N314">
        <f t="shared" si="80"/>
        <v>-0.10901751199716751</v>
      </c>
      <c r="O314">
        <f t="shared" si="81"/>
        <v>0.41028810386995385</v>
      </c>
      <c r="P314">
        <f t="shared" si="82"/>
        <v>0.48724618121846885</v>
      </c>
      <c r="Q314">
        <f t="shared" si="83"/>
        <v>2.8356320067334098</v>
      </c>
      <c r="R314">
        <f t="shared" si="93"/>
        <v>162.46974623803661</v>
      </c>
      <c r="S314">
        <f t="shared" si="89"/>
        <v>23.662140862117013</v>
      </c>
      <c r="T314">
        <f t="shared" si="90"/>
        <v>-79.852859731051979</v>
      </c>
      <c r="U314">
        <f t="shared" si="84"/>
        <v>-17.951637061213852</v>
      </c>
      <c r="V314">
        <f t="shared" si="91"/>
        <v>29.919395102023088</v>
      </c>
      <c r="W314">
        <f t="shared" si="94"/>
        <v>0</v>
      </c>
    </row>
    <row r="315" spans="5:23">
      <c r="E315">
        <f t="shared" si="85"/>
        <v>0.29400000000000021</v>
      </c>
      <c r="F315">
        <f t="shared" si="92"/>
        <v>139.41649227881155</v>
      </c>
      <c r="G315">
        <f t="shared" si="86"/>
        <v>2.4332768218465137</v>
      </c>
      <c r="H315">
        <f t="shared" si="87"/>
        <v>10.525342286682625</v>
      </c>
      <c r="I315">
        <f t="shared" si="76"/>
        <v>-99.855765402766551</v>
      </c>
      <c r="J315">
        <f t="shared" si="95"/>
        <v>-6.7578136187980977</v>
      </c>
      <c r="K315">
        <f t="shared" si="77"/>
        <v>0</v>
      </c>
      <c r="L315">
        <f t="shared" si="78"/>
        <v>2.909732369565774</v>
      </c>
      <c r="M315">
        <f t="shared" si="79"/>
        <v>-9.6675459883638712</v>
      </c>
      <c r="N315">
        <f t="shared" si="80"/>
        <v>-0.11113778057901462</v>
      </c>
      <c r="O315">
        <f t="shared" si="81"/>
        <v>0.40783935851995579</v>
      </c>
      <c r="P315">
        <f t="shared" si="82"/>
        <v>0.48853944558740675</v>
      </c>
      <c r="Q315">
        <f t="shared" si="83"/>
        <v>2.8417188926790167</v>
      </c>
      <c r="R315">
        <f t="shared" si="93"/>
        <v>162.81849911309737</v>
      </c>
      <c r="S315">
        <f t="shared" si="89"/>
        <v>23.402006834285828</v>
      </c>
      <c r="T315">
        <f t="shared" si="90"/>
        <v>-79.857162312430944</v>
      </c>
      <c r="U315">
        <f t="shared" si="84"/>
        <v>-17.952604319989575</v>
      </c>
      <c r="V315">
        <f t="shared" si="91"/>
        <v>29.921007199982629</v>
      </c>
      <c r="W315">
        <f t="shared" si="94"/>
        <v>0</v>
      </c>
    </row>
    <row r="316" spans="5:23">
      <c r="E316">
        <f t="shared" si="85"/>
        <v>0.29500000000000021</v>
      </c>
      <c r="F316">
        <f t="shared" si="92"/>
        <v>140.01954996976903</v>
      </c>
      <c r="G316">
        <f t="shared" si="86"/>
        <v>2.4438021641331962</v>
      </c>
      <c r="H316">
        <f t="shared" si="87"/>
        <v>10.425486521279858</v>
      </c>
      <c r="I316">
        <f t="shared" si="76"/>
        <v>-97.990938819689788</v>
      </c>
      <c r="J316">
        <f t="shared" si="95"/>
        <v>-6.6316100848410713</v>
      </c>
      <c r="K316">
        <f t="shared" si="77"/>
        <v>0</v>
      </c>
      <c r="L316">
        <f t="shared" si="78"/>
        <v>2.9358050206350037</v>
      </c>
      <c r="M316">
        <f t="shared" si="79"/>
        <v>-9.5674151054760745</v>
      </c>
      <c r="N316">
        <f t="shared" si="80"/>
        <v>-0.11321198336282685</v>
      </c>
      <c r="O316">
        <f t="shared" si="81"/>
        <v>0.40539198247470554</v>
      </c>
      <c r="P316">
        <f t="shared" si="82"/>
        <v>0.48980701961187312</v>
      </c>
      <c r="Q316">
        <f t="shared" si="83"/>
        <v>2.8477435010144321</v>
      </c>
      <c r="R316">
        <f t="shared" si="93"/>
        <v>163.16368374393605</v>
      </c>
      <c r="S316">
        <f t="shared" si="89"/>
        <v>23.144133774167017</v>
      </c>
      <c r="T316">
        <f t="shared" si="90"/>
        <v>-79.861378842182333</v>
      </c>
      <c r="U316">
        <f t="shared" si="84"/>
        <v>-17.953552233589786</v>
      </c>
      <c r="V316">
        <f t="shared" si="91"/>
        <v>29.922587055982977</v>
      </c>
      <c r="W316">
        <f t="shared" si="94"/>
        <v>0</v>
      </c>
    </row>
    <row r="317" spans="5:23">
      <c r="E317">
        <f t="shared" si="85"/>
        <v>0.29600000000000021</v>
      </c>
      <c r="F317">
        <f t="shared" si="92"/>
        <v>140.61688634680888</v>
      </c>
      <c r="G317">
        <f t="shared" si="86"/>
        <v>2.454227650654476</v>
      </c>
      <c r="H317">
        <f t="shared" si="87"/>
        <v>10.327495582460168</v>
      </c>
      <c r="I317">
        <f t="shared" si="76"/>
        <v>-96.144207508531025</v>
      </c>
      <c r="J317">
        <f t="shared" si="95"/>
        <v>-6.5066311619469133</v>
      </c>
      <c r="K317">
        <f t="shared" si="77"/>
        <v>0</v>
      </c>
      <c r="L317">
        <f t="shared" si="78"/>
        <v>2.9613097047201848</v>
      </c>
      <c r="M317">
        <f t="shared" si="79"/>
        <v>-9.4679408666670977</v>
      </c>
      <c r="N317">
        <f t="shared" si="80"/>
        <v>-0.11524100168510125</v>
      </c>
      <c r="O317">
        <f t="shared" si="81"/>
        <v>0.40294643630529181</v>
      </c>
      <c r="P317">
        <f t="shared" si="82"/>
        <v>0.49104947385091463</v>
      </c>
      <c r="Q317">
        <f t="shared" si="83"/>
        <v>2.8537070951617425</v>
      </c>
      <c r="R317">
        <f t="shared" si="93"/>
        <v>163.50537251930584</v>
      </c>
      <c r="S317">
        <f t="shared" si="89"/>
        <v>22.888486172496954</v>
      </c>
      <c r="T317">
        <f t="shared" si="90"/>
        <v>-79.865511041338678</v>
      </c>
      <c r="U317">
        <f t="shared" si="84"/>
        <v>-17.954481188917988</v>
      </c>
      <c r="V317">
        <f t="shared" si="91"/>
        <v>29.924135314863317</v>
      </c>
      <c r="W317">
        <f t="shared" si="94"/>
        <v>0</v>
      </c>
    </row>
    <row r="318" spans="5:23">
      <c r="E318">
        <f t="shared" si="85"/>
        <v>0.29700000000000021</v>
      </c>
      <c r="F318">
        <f t="shared" si="92"/>
        <v>141.20860825662385</v>
      </c>
      <c r="G318">
        <f t="shared" si="86"/>
        <v>2.4645551462369362</v>
      </c>
      <c r="H318">
        <f t="shared" si="87"/>
        <v>10.231351374951636</v>
      </c>
      <c r="I318">
        <f t="shared" si="76"/>
        <v>-94.315315778350296</v>
      </c>
      <c r="J318">
        <f t="shared" si="95"/>
        <v>-6.3828595460399944</v>
      </c>
      <c r="K318">
        <f t="shared" si="77"/>
        <v>0</v>
      </c>
      <c r="L318">
        <f t="shared" si="78"/>
        <v>2.986257333932957</v>
      </c>
      <c r="M318">
        <f t="shared" si="79"/>
        <v>-9.3691168799729514</v>
      </c>
      <c r="N318">
        <f t="shared" si="80"/>
        <v>-0.11722570365596134</v>
      </c>
      <c r="O318">
        <f t="shared" si="81"/>
        <v>0.40050315063148323</v>
      </c>
      <c r="P318">
        <f t="shared" si="82"/>
        <v>0.49226736616210537</v>
      </c>
      <c r="Q318">
        <f t="shared" si="83"/>
        <v>2.8596109190526144</v>
      </c>
      <c r="R318">
        <f t="shared" si="93"/>
        <v>163.84363671124129</v>
      </c>
      <c r="S318">
        <f t="shared" si="89"/>
        <v>22.635028454617441</v>
      </c>
      <c r="T318">
        <f t="shared" si="90"/>
        <v>-79.869560596511903</v>
      </c>
      <c r="U318">
        <f t="shared" si="84"/>
        <v>-17.955391565139628</v>
      </c>
      <c r="V318">
        <f t="shared" si="91"/>
        <v>29.92565260856605</v>
      </c>
      <c r="W318">
        <f t="shared" si="94"/>
        <v>0</v>
      </c>
    </row>
    <row r="319" spans="5:23">
      <c r="E319">
        <f t="shared" si="85"/>
        <v>0.29800000000000021</v>
      </c>
      <c r="F319">
        <f t="shared" si="92"/>
        <v>141.79482150912395</v>
      </c>
      <c r="G319">
        <f t="shared" si="86"/>
        <v>2.4747864976118876</v>
      </c>
      <c r="H319">
        <f t="shared" si="87"/>
        <v>10.137036059173285</v>
      </c>
      <c r="I319">
        <f t="shared" si="76"/>
        <v>-92.504006301440768</v>
      </c>
      <c r="J319">
        <f t="shared" si="95"/>
        <v>-6.2602778222752686</v>
      </c>
      <c r="K319">
        <f t="shared" si="77"/>
        <v>0</v>
      </c>
      <c r="L319">
        <f t="shared" si="78"/>
        <v>3.010658651280202</v>
      </c>
      <c r="M319">
        <f t="shared" si="79"/>
        <v>-9.2709364735554711</v>
      </c>
      <c r="N319">
        <f t="shared" si="80"/>
        <v>-0.11916694393244685</v>
      </c>
      <c r="O319">
        <f t="shared" si="81"/>
        <v>0.39806252719350738</v>
      </c>
      <c r="P319">
        <f t="shared" si="82"/>
        <v>0.49346124191703128</v>
      </c>
      <c r="Q319">
        <f t="shared" si="83"/>
        <v>2.8654561977188293</v>
      </c>
      <c r="R319">
        <f t="shared" si="93"/>
        <v>164.17854650889328</v>
      </c>
      <c r="S319">
        <f t="shared" si="89"/>
        <v>22.383724999769328</v>
      </c>
      <c r="T319">
        <f t="shared" si="90"/>
        <v>-79.873529160581668</v>
      </c>
      <c r="U319">
        <f t="shared" si="84"/>
        <v>-17.956283733836838</v>
      </c>
      <c r="V319">
        <f t="shared" si="91"/>
        <v>29.927139556394732</v>
      </c>
      <c r="W319">
        <f t="shared" si="94"/>
        <v>0</v>
      </c>
    </row>
    <row r="320" spans="5:23">
      <c r="E320">
        <f t="shared" si="85"/>
        <v>0.29900000000000021</v>
      </c>
      <c r="F320">
        <f t="shared" si="92"/>
        <v>142.37563089208649</v>
      </c>
      <c r="G320">
        <f t="shared" si="86"/>
        <v>2.4849235336710609</v>
      </c>
      <c r="H320">
        <f t="shared" si="87"/>
        <v>10.044532052871844</v>
      </c>
      <c r="I320">
        <f t="shared" si="76"/>
        <v>-90.710020357275795</v>
      </c>
      <c r="J320">
        <f t="shared" si="95"/>
        <v>-6.1388684815475614</v>
      </c>
      <c r="K320">
        <f t="shared" si="77"/>
        <v>0</v>
      </c>
      <c r="L320">
        <f t="shared" si="78"/>
        <v>3.0345242281874665</v>
      </c>
      <c r="M320">
        <f t="shared" si="79"/>
        <v>-9.1733927097350279</v>
      </c>
      <c r="N320">
        <f t="shared" si="80"/>
        <v>-0.12106556352149027</v>
      </c>
      <c r="O320">
        <f t="shared" si="81"/>
        <v>0.39562493989242908</v>
      </c>
      <c r="P320">
        <f t="shared" si="82"/>
        <v>0.49463163421564871</v>
      </c>
      <c r="Q320">
        <f t="shared" si="83"/>
        <v>2.8712441378593114</v>
      </c>
      <c r="R320">
        <f t="shared" si="93"/>
        <v>164.51017105101727</v>
      </c>
      <c r="S320">
        <f t="shared" si="89"/>
        <v>22.134540158930776</v>
      </c>
      <c r="T320">
        <f t="shared" si="90"/>
        <v>-79.877418353370061</v>
      </c>
      <c r="U320">
        <f t="shared" si="84"/>
        <v>-17.957158059160104</v>
      </c>
      <c r="V320">
        <f t="shared" si="91"/>
        <v>29.928596765266839</v>
      </c>
      <c r="W320">
        <f t="shared" si="94"/>
        <v>0</v>
      </c>
    </row>
    <row r="321" spans="5:23">
      <c r="E321">
        <f t="shared" si="85"/>
        <v>0.30000000000000021</v>
      </c>
      <c r="F321">
        <f t="shared" si="92"/>
        <v>142.95114018589993</v>
      </c>
      <c r="G321">
        <f t="shared" si="86"/>
        <v>2.4949680657239326</v>
      </c>
      <c r="H321">
        <f t="shared" si="87"/>
        <v>9.9538220325145677</v>
      </c>
      <c r="I321">
        <f t="shared" si="76"/>
        <v>-88.93309806204482</v>
      </c>
      <c r="J321">
        <f t="shared" si="95"/>
        <v>-6.018613936025595</v>
      </c>
      <c r="K321">
        <f t="shared" si="77"/>
        <v>0</v>
      </c>
      <c r="L321">
        <f t="shared" si="78"/>
        <v>3.0578644623713696</v>
      </c>
      <c r="M321">
        <f t="shared" si="79"/>
        <v>-9.076478398396965</v>
      </c>
      <c r="N321">
        <f t="shared" si="80"/>
        <v>-0.12292238961065681</v>
      </c>
      <c r="O321">
        <f t="shared" si="81"/>
        <v>0.39319073579960701</v>
      </c>
      <c r="P321">
        <f t="shared" si="82"/>
        <v>0.49577906409926864</v>
      </c>
      <c r="Q321">
        <f t="shared" si="83"/>
        <v>2.8769759283850402</v>
      </c>
      <c r="R321">
        <f t="shared" si="93"/>
        <v>164.83857845719459</v>
      </c>
      <c r="S321">
        <f t="shared" si="89"/>
        <v>21.887438271294656</v>
      </c>
      <c r="T321">
        <f t="shared" si="90"/>
        <v>-79.881229762302652</v>
      </c>
      <c r="U321">
        <f t="shared" si="84"/>
        <v>-17.958014897976902</v>
      </c>
      <c r="V321">
        <f t="shared" si="91"/>
        <v>29.930024829961503</v>
      </c>
      <c r="W321">
        <f t="shared" si="94"/>
        <v>0</v>
      </c>
    </row>
    <row r="322" spans="5:23">
      <c r="E322">
        <f t="shared" si="85"/>
        <v>0.30100000000000021</v>
      </c>
      <c r="F322">
        <f t="shared" si="92"/>
        <v>143.52145217838734</v>
      </c>
      <c r="G322">
        <f t="shared" si="86"/>
        <v>2.504921887756447</v>
      </c>
      <c r="H322">
        <f t="shared" si="87"/>
        <v>9.864888934452523</v>
      </c>
      <c r="I322">
        <f t="shared" si="76"/>
        <v>-87.172978584490849</v>
      </c>
      <c r="J322">
        <f t="shared" si="95"/>
        <v>-5.8994965337589402</v>
      </c>
      <c r="K322">
        <f t="shared" si="77"/>
        <v>0</v>
      </c>
      <c r="L322">
        <f t="shared" si="78"/>
        <v>3.0806895760379756</v>
      </c>
      <c r="M322">
        <f t="shared" si="79"/>
        <v>-8.9801861097969162</v>
      </c>
      <c r="N322">
        <f t="shared" si="80"/>
        <v>-0.12473823542481642</v>
      </c>
      <c r="O322">
        <f t="shared" si="81"/>
        <v>0.39076023613573774</v>
      </c>
      <c r="P322">
        <f t="shared" si="82"/>
        <v>0.49690404076193961</v>
      </c>
      <c r="Q322">
        <f t="shared" si="83"/>
        <v>2.8826527409431058</v>
      </c>
      <c r="R322">
        <f t="shared" si="93"/>
        <v>165.1638358578586</v>
      </c>
      <c r="S322">
        <f t="shared" si="89"/>
        <v>21.642383679471266</v>
      </c>
      <c r="T322">
        <f t="shared" si="90"/>
        <v>-79.884964943056602</v>
      </c>
      <c r="U322">
        <f t="shared" si="84"/>
        <v>-17.958854600017364</v>
      </c>
      <c r="V322">
        <f t="shared" si="91"/>
        <v>29.931424333362273</v>
      </c>
      <c r="W322">
        <f t="shared" si="94"/>
        <v>0</v>
      </c>
    </row>
    <row r="323" spans="5:23">
      <c r="E323">
        <f t="shared" si="85"/>
        <v>0.30200000000000021</v>
      </c>
      <c r="F323">
        <f t="shared" si="92"/>
        <v>144.08666867969677</v>
      </c>
      <c r="G323">
        <f t="shared" si="86"/>
        <v>2.5147867766908996</v>
      </c>
      <c r="H323">
        <f t="shared" si="87"/>
        <v>9.7777159558680324</v>
      </c>
      <c r="I323">
        <f t="shared" si="76"/>
        <v>-85.429400348734575</v>
      </c>
      <c r="J323">
        <f t="shared" si="95"/>
        <v>-5.7814985724042991</v>
      </c>
      <c r="K323">
        <f t="shared" si="77"/>
        <v>0</v>
      </c>
      <c r="L323">
        <f t="shared" si="78"/>
        <v>3.1030096143852468</v>
      </c>
      <c r="M323">
        <f t="shared" si="79"/>
        <v>-8.8845081867895459</v>
      </c>
      <c r="N323">
        <f t="shared" si="80"/>
        <v>-0.12651390010700686</v>
      </c>
      <c r="O323">
        <f t="shared" si="81"/>
        <v>0.38833373722002451</v>
      </c>
      <c r="P323">
        <f t="shared" si="82"/>
        <v>0.49800706176001774</v>
      </c>
      <c r="Q323">
        <f t="shared" si="83"/>
        <v>2.8882757304210984</v>
      </c>
      <c r="R323">
        <f t="shared" si="93"/>
        <v>165.48600942319405</v>
      </c>
      <c r="S323">
        <f t="shared" si="89"/>
        <v>21.399340743497277</v>
      </c>
      <c r="T323">
        <f t="shared" si="90"/>
        <v>-79.888625420195467</v>
      </c>
      <c r="U323">
        <f t="shared" si="84"/>
        <v>-17.959677508017016</v>
      </c>
      <c r="V323">
        <f t="shared" si="91"/>
        <v>29.932795846695029</v>
      </c>
      <c r="W323">
        <f t="shared" si="94"/>
        <v>0</v>
      </c>
    </row>
    <row r="324" spans="5:23">
      <c r="E324">
        <f t="shared" si="85"/>
        <v>0.30300000000000021</v>
      </c>
      <c r="F324">
        <f t="shared" si="92"/>
        <v>144.64689053724572</v>
      </c>
      <c r="G324">
        <f t="shared" si="86"/>
        <v>2.5245644926467676</v>
      </c>
      <c r="H324">
        <f t="shared" si="87"/>
        <v>9.6922865555192974</v>
      </c>
      <c r="I324">
        <f t="shared" si="76"/>
        <v>-83.702101224740247</v>
      </c>
      <c r="J324">
        <f t="shared" si="95"/>
        <v>-5.6646023121154219</v>
      </c>
      <c r="K324">
        <f t="shared" si="77"/>
        <v>0</v>
      </c>
      <c r="L324">
        <f t="shared" si="78"/>
        <v>3.1248344443887848</v>
      </c>
      <c r="M324">
        <f t="shared" si="79"/>
        <v>-8.7894367565042071</v>
      </c>
      <c r="N324">
        <f t="shared" si="80"/>
        <v>-0.12825016862183364</v>
      </c>
      <c r="O324">
        <f t="shared" si="81"/>
        <v>0.38591151139002711</v>
      </c>
      <c r="P324">
        <f t="shared" si="82"/>
        <v>0.49908861321973486</v>
      </c>
      <c r="Q324">
        <f t="shared" si="83"/>
        <v>2.8938460354329361</v>
      </c>
      <c r="R324">
        <f t="shared" si="93"/>
        <v>165.80516439097292</v>
      </c>
      <c r="S324">
        <f t="shared" si="89"/>
        <v>21.158273853727195</v>
      </c>
      <c r="T324">
        <f t="shared" si="90"/>
        <v>-79.89221268779157</v>
      </c>
      <c r="U324">
        <f t="shared" si="84"/>
        <v>-17.960483957856678</v>
      </c>
      <c r="V324">
        <f t="shared" si="91"/>
        <v>29.93413992976113</v>
      </c>
      <c r="W324">
        <f t="shared" si="94"/>
        <v>0</v>
      </c>
    </row>
    <row r="325" spans="5:23">
      <c r="E325">
        <f t="shared" si="85"/>
        <v>0.30400000000000021</v>
      </c>
      <c r="F325">
        <f t="shared" si="92"/>
        <v>145.20221765070838</v>
      </c>
      <c r="G325">
        <f t="shared" si="86"/>
        <v>2.5342567792022868</v>
      </c>
      <c r="H325">
        <f t="shared" si="87"/>
        <v>9.608584454294558</v>
      </c>
      <c r="I325">
        <f t="shared" si="76"/>
        <v>-81.990818707042877</v>
      </c>
      <c r="J325">
        <f t="shared" si="95"/>
        <v>-5.5487899876386022</v>
      </c>
      <c r="K325">
        <f t="shared" si="77"/>
        <v>0</v>
      </c>
      <c r="L325">
        <f t="shared" si="78"/>
        <v>3.1461737538511043</v>
      </c>
      <c r="M325">
        <f t="shared" si="79"/>
        <v>-8.6949637414897065</v>
      </c>
      <c r="N325">
        <f t="shared" si="80"/>
        <v>-0.1299478116798351</v>
      </c>
      <c r="O325">
        <f t="shared" si="81"/>
        <v>0.38349380789277299</v>
      </c>
      <c r="P325">
        <f t="shared" si="82"/>
        <v>0.50014917004258808</v>
      </c>
      <c r="Q325">
        <f t="shared" si="83"/>
        <v>2.8993647787871528</v>
      </c>
      <c r="R325">
        <f t="shared" si="93"/>
        <v>166.12136509338541</v>
      </c>
      <c r="S325">
        <f t="shared" si="89"/>
        <v>20.91914744267703</v>
      </c>
      <c r="T325">
        <f t="shared" si="90"/>
        <v>-79.895728210035742</v>
      </c>
      <c r="U325">
        <f t="shared" si="84"/>
        <v>-17.961274278699545</v>
      </c>
      <c r="V325">
        <f t="shared" si="91"/>
        <v>29.935457131165908</v>
      </c>
      <c r="W325">
        <f t="shared" si="94"/>
        <v>0</v>
      </c>
    </row>
    <row r="326" spans="5:23">
      <c r="E326">
        <f t="shared" si="85"/>
        <v>0.30500000000000022</v>
      </c>
      <c r="F326">
        <f t="shared" si="92"/>
        <v>145.75274898703447</v>
      </c>
      <c r="G326">
        <f t="shared" si="86"/>
        <v>2.5438653636565811</v>
      </c>
      <c r="H326">
        <f t="shared" si="87"/>
        <v>9.5265936355875152</v>
      </c>
      <c r="I326">
        <f t="shared" si="76"/>
        <v>-80.295290082335114</v>
      </c>
      <c r="J326">
        <f t="shared" ref="J326:J389" si="96">K326+L326+M326</f>
        <v>-5.4340438196542475</v>
      </c>
      <c r="K326">
        <f t="shared" si="77"/>
        <v>0</v>
      </c>
      <c r="L326">
        <f t="shared" si="78"/>
        <v>3.1670370506956957</v>
      </c>
      <c r="M326">
        <f t="shared" si="79"/>
        <v>-8.6010808703499428</v>
      </c>
      <c r="N326">
        <f t="shared" si="80"/>
        <v>-0.13160758568132225</v>
      </c>
      <c r="O326">
        <f t="shared" si="81"/>
        <v>0.38108085374771994</v>
      </c>
      <c r="P326">
        <f t="shared" si="82"/>
        <v>0.50118919610839407</v>
      </c>
      <c r="Q326">
        <f t="shared" si="83"/>
        <v>2.9048330679386143</v>
      </c>
      <c r="R326">
        <f t="shared" si="93"/>
        <v>166.43467498292131</v>
      </c>
      <c r="S326">
        <f t="shared" si="89"/>
        <v>20.681925995886843</v>
      </c>
      <c r="T326">
        <f t="shared" si="90"/>
        <v>-79.899173421835016</v>
      </c>
      <c r="U326">
        <f t="shared" si="84"/>
        <v>-17.962048793125554</v>
      </c>
      <c r="V326">
        <f t="shared" si="91"/>
        <v>29.936747988542592</v>
      </c>
      <c r="W326">
        <f t="shared" si="94"/>
        <v>0</v>
      </c>
    </row>
    <row r="327" spans="5:23">
      <c r="E327">
        <f t="shared" si="85"/>
        <v>0.30600000000000022</v>
      </c>
      <c r="F327">
        <f t="shared" si="92"/>
        <v>146.29858259548982</v>
      </c>
      <c r="G327">
        <f t="shared" si="86"/>
        <v>2.5533919572921686</v>
      </c>
      <c r="H327">
        <f t="shared" si="87"/>
        <v>9.4462983455051805</v>
      </c>
      <c r="I327">
        <f t="shared" si="76"/>
        <v>-78.615252586478547</v>
      </c>
      <c r="J327">
        <f t="shared" si="96"/>
        <v>-5.3203460254027366</v>
      </c>
      <c r="K327">
        <f t="shared" si="77"/>
        <v>0</v>
      </c>
      <c r="L327">
        <f t="shared" si="78"/>
        <v>3.187433662488079</v>
      </c>
      <c r="M327">
        <f t="shared" si="79"/>
        <v>-8.5077796878908156</v>
      </c>
      <c r="N327">
        <f t="shared" si="80"/>
        <v>-0.13323023267827561</v>
      </c>
      <c r="O327">
        <f t="shared" si="81"/>
        <v>0.37867285458218025</v>
      </c>
      <c r="P327">
        <f t="shared" si="82"/>
        <v>0.50220914447586074</v>
      </c>
      <c r="Q327">
        <f t="shared" si="83"/>
        <v>2.9102519954245469</v>
      </c>
      <c r="R327">
        <f t="shared" si="93"/>
        <v>166.74515665735271</v>
      </c>
      <c r="S327">
        <f t="shared" si="89"/>
        <v>20.44657406186289</v>
      </c>
      <c r="T327">
        <f t="shared" si="90"/>
        <v>-79.902549729398331</v>
      </c>
      <c r="U327">
        <f t="shared" si="84"/>
        <v>-17.962807817263045</v>
      </c>
      <c r="V327">
        <f t="shared" si="91"/>
        <v>29.938013028771742</v>
      </c>
      <c r="W327">
        <f t="shared" si="94"/>
        <v>0</v>
      </c>
    </row>
    <row r="328" spans="5:23">
      <c r="E328">
        <f t="shared" si="85"/>
        <v>0.30700000000000022</v>
      </c>
      <c r="F328">
        <f t="shared" si="92"/>
        <v>146.83981562270867</v>
      </c>
      <c r="G328">
        <f t="shared" si="86"/>
        <v>2.5628382556376739</v>
      </c>
      <c r="H328">
        <f t="shared" si="87"/>
        <v>9.3676830929187016</v>
      </c>
      <c r="I328">
        <f t="shared" si="76"/>
        <v>-76.950443551483062</v>
      </c>
      <c r="J328">
        <f t="shared" si="96"/>
        <v>-5.2076788286313533</v>
      </c>
      <c r="K328">
        <f t="shared" si="77"/>
        <v>0</v>
      </c>
      <c r="L328">
        <f t="shared" si="78"/>
        <v>3.2073727361669868</v>
      </c>
      <c r="M328">
        <f t="shared" si="79"/>
        <v>-8.4150515647983397</v>
      </c>
      <c r="N328">
        <f t="shared" si="80"/>
        <v>-0.13481648035296023</v>
      </c>
      <c r="O328">
        <f t="shared" si="81"/>
        <v>0.37626999543982043</v>
      </c>
      <c r="P328">
        <f t="shared" si="82"/>
        <v>0.50320945758054925</v>
      </c>
      <c r="Q328">
        <f t="shared" si="83"/>
        <v>2.9156226392857243</v>
      </c>
      <c r="R328">
        <f t="shared" si="93"/>
        <v>167.05287188386603</v>
      </c>
      <c r="S328">
        <f t="shared" si="89"/>
        <v>20.213056261157362</v>
      </c>
      <c r="T328">
        <f t="shared" si="90"/>
        <v>-79.905858510810361</v>
      </c>
      <c r="U328">
        <f t="shared" si="84"/>
        <v>-17.963551660917783</v>
      </c>
      <c r="V328">
        <f t="shared" si="91"/>
        <v>29.939252768196308</v>
      </c>
      <c r="W328">
        <f t="shared" si="94"/>
        <v>0</v>
      </c>
    </row>
    <row r="329" spans="5:23">
      <c r="E329">
        <f t="shared" si="85"/>
        <v>0.30800000000000022</v>
      </c>
      <c r="F329">
        <f t="shared" si="92"/>
        <v>147.37654432774897</v>
      </c>
      <c r="G329">
        <f t="shared" si="86"/>
        <v>2.5722059387305927</v>
      </c>
      <c r="H329">
        <f t="shared" si="87"/>
        <v>9.290732649367218</v>
      </c>
      <c r="I329">
        <f t="shared" si="76"/>
        <v>-75.300600542968425</v>
      </c>
      <c r="J329">
        <f t="shared" si="96"/>
        <v>-5.0960244688971059</v>
      </c>
      <c r="K329">
        <f t="shared" si="77"/>
        <v>0</v>
      </c>
      <c r="L329">
        <f t="shared" si="78"/>
        <v>3.2268632379696816</v>
      </c>
      <c r="M329">
        <f t="shared" si="79"/>
        <v>-8.322887706866787</v>
      </c>
      <c r="N329">
        <f t="shared" si="80"/>
        <v>-0.1363670420119838</v>
      </c>
      <c r="O329">
        <f t="shared" si="81"/>
        <v>0.37387244156286342</v>
      </c>
      <c r="P329">
        <f t="shared" si="82"/>
        <v>0.50419056743010437</v>
      </c>
      <c r="Q329">
        <f t="shared" si="83"/>
        <v>2.9209460634735827</v>
      </c>
      <c r="R329">
        <f t="shared" si="93"/>
        <v>167.35788162238816</v>
      </c>
      <c r="S329">
        <f t="shared" si="89"/>
        <v>19.981337294639189</v>
      </c>
      <c r="T329">
        <f t="shared" si="90"/>
        <v>-79.909101116594172</v>
      </c>
      <c r="U329">
        <f t="shared" si="84"/>
        <v>-17.964280627699431</v>
      </c>
      <c r="V329">
        <f t="shared" si="91"/>
        <v>29.940467712832383</v>
      </c>
      <c r="W329">
        <f t="shared" si="94"/>
        <v>0</v>
      </c>
    </row>
    <row r="330" spans="5:23">
      <c r="E330">
        <f t="shared" si="85"/>
        <v>0.30900000000000022</v>
      </c>
      <c r="F330">
        <f t="shared" si="92"/>
        <v>147.90886409714213</v>
      </c>
      <c r="G330">
        <f t="shared" si="86"/>
        <v>2.5814966713799601</v>
      </c>
      <c r="H330">
        <f t="shared" si="87"/>
        <v>9.2154320488242494</v>
      </c>
      <c r="I330">
        <f t="shared" si="76"/>
        <v>-73.665461488603825</v>
      </c>
      <c r="J330">
        <f t="shared" si="96"/>
        <v>-4.9853652102589709</v>
      </c>
      <c r="K330">
        <f t="shared" si="77"/>
        <v>0</v>
      </c>
      <c r="L330">
        <f t="shared" si="78"/>
        <v>3.2459139535362662</v>
      </c>
      <c r="M330">
        <f t="shared" si="79"/>
        <v>-8.2312791637952376</v>
      </c>
      <c r="N330">
        <f t="shared" si="80"/>
        <v>-0.13788261659459533</v>
      </c>
      <c r="O330">
        <f t="shared" si="81"/>
        <v>0.37148033914862288</v>
      </c>
      <c r="P330">
        <f t="shared" si="82"/>
        <v>0.50515289579665146</v>
      </c>
      <c r="Q330">
        <f t="shared" si="83"/>
        <v>2.9262233182440061</v>
      </c>
      <c r="R330">
        <f t="shared" si="93"/>
        <v>167.66024604814868</v>
      </c>
      <c r="S330">
        <f t="shared" si="89"/>
        <v>19.75138195100655</v>
      </c>
      <c r="T330">
        <f t="shared" si="90"/>
        <v>-79.912278870262284</v>
      </c>
      <c r="U330">
        <f t="shared" si="84"/>
        <v>-17.964995015145441</v>
      </c>
      <c r="V330">
        <f t="shared" si="91"/>
        <v>29.941658358575737</v>
      </c>
      <c r="W330">
        <f t="shared" si="94"/>
        <v>0</v>
      </c>
    </row>
    <row r="331" spans="5:23">
      <c r="E331">
        <f t="shared" si="85"/>
        <v>0.31000000000000022</v>
      </c>
      <c r="F331">
        <f t="shared" si="92"/>
        <v>148.43686945992937</v>
      </c>
      <c r="G331">
        <f t="shared" si="86"/>
        <v>2.5907121034287846</v>
      </c>
      <c r="H331">
        <f t="shared" si="87"/>
        <v>9.1417665873356455</v>
      </c>
      <c r="I331">
        <f t="shared" si="76"/>
        <v>-72.044764797994375</v>
      </c>
      <c r="J331">
        <f t="shared" si="96"/>
        <v>-4.875683349391295</v>
      </c>
      <c r="K331">
        <f t="shared" si="77"/>
        <v>0</v>
      </c>
      <c r="L331">
        <f t="shared" si="78"/>
        <v>3.2645334881786403</v>
      </c>
      <c r="M331">
        <f t="shared" si="79"/>
        <v>-8.1402168375699357</v>
      </c>
      <c r="N331">
        <f t="shared" si="80"/>
        <v>-0.13936388869408201</v>
      </c>
      <c r="O331">
        <f t="shared" si="81"/>
        <v>0.36909381608100467</v>
      </c>
      <c r="P331">
        <f t="shared" si="82"/>
        <v>0.5060968544062614</v>
      </c>
      <c r="Q331">
        <f t="shared" si="83"/>
        <v>2.9314554405384583</v>
      </c>
      <c r="R331">
        <f t="shared" si="93"/>
        <v>167.9600245735171</v>
      </c>
      <c r="S331">
        <f t="shared" si="89"/>
        <v>19.523155113587734</v>
      </c>
      <c r="T331">
        <f t="shared" si="90"/>
        <v>-79.915393068857028</v>
      </c>
      <c r="U331">
        <f t="shared" si="84"/>
        <v>-17.965695114842532</v>
      </c>
      <c r="V331">
        <f t="shared" si="91"/>
        <v>29.942825191404221</v>
      </c>
      <c r="W331">
        <f t="shared" si="94"/>
        <v>0</v>
      </c>
    </row>
    <row r="332" spans="5:23">
      <c r="E332">
        <f t="shared" si="85"/>
        <v>0.31100000000000022</v>
      </c>
      <c r="F332">
        <f t="shared" si="92"/>
        <v>148.96065410267741</v>
      </c>
      <c r="G332">
        <f t="shared" si="86"/>
        <v>2.59985387001612</v>
      </c>
      <c r="H332">
        <f t="shared" si="87"/>
        <v>9.0697218225376517</v>
      </c>
      <c r="I332">
        <f t="shared" si="76"/>
        <v>-70.438249474461159</v>
      </c>
      <c r="J332">
        <f t="shared" si="96"/>
        <v>-4.7669612231485985</v>
      </c>
      <c r="K332">
        <f t="shared" si="77"/>
        <v>0</v>
      </c>
      <c r="L332">
        <f t="shared" si="78"/>
        <v>3.2827302673005305</v>
      </c>
      <c r="M332">
        <f t="shared" si="79"/>
        <v>-8.0496914904491295</v>
      </c>
      <c r="N332">
        <f t="shared" si="80"/>
        <v>-0.14081152859118423</v>
      </c>
      <c r="O332">
        <f t="shared" si="81"/>
        <v>0.36671298263761265</v>
      </c>
      <c r="P332">
        <f t="shared" si="82"/>
        <v>0.50702284512540108</v>
      </c>
      <c r="Q332">
        <f t="shared" si="83"/>
        <v>2.9366434543530979</v>
      </c>
      <c r="R332">
        <f t="shared" si="93"/>
        <v>168.25727586915153</v>
      </c>
      <c r="S332">
        <f t="shared" si="89"/>
        <v>19.296621766474118</v>
      </c>
      <c r="T332">
        <f t="shared" si="90"/>
        <v>-79.918444983479887</v>
      </c>
      <c r="U332">
        <f t="shared" si="84"/>
        <v>-17.966381212545681</v>
      </c>
      <c r="V332">
        <f t="shared" si="91"/>
        <v>29.943968687576138</v>
      </c>
      <c r="W332">
        <f t="shared" si="94"/>
        <v>0</v>
      </c>
    </row>
    <row r="333" spans="5:23">
      <c r="E333">
        <f t="shared" si="85"/>
        <v>0.31200000000000022</v>
      </c>
      <c r="F333">
        <f t="shared" si="92"/>
        <v>149.48031088446649</v>
      </c>
      <c r="G333">
        <f t="shared" si="86"/>
        <v>2.6089235918386575</v>
      </c>
      <c r="H333">
        <f t="shared" si="87"/>
        <v>8.9992835730631899</v>
      </c>
      <c r="I333">
        <f t="shared" si="76"/>
        <v>-68.845655219146252</v>
      </c>
      <c r="J333">
        <f t="shared" si="96"/>
        <v>-4.6591812156109613</v>
      </c>
      <c r="K333">
        <f t="shared" si="77"/>
        <v>0</v>
      </c>
      <c r="L333">
        <f t="shared" si="78"/>
        <v>3.30051253695577</v>
      </c>
      <c r="M333">
        <f t="shared" si="79"/>
        <v>-7.9596937525667313</v>
      </c>
      <c r="N333">
        <f t="shared" si="80"/>
        <v>-0.14222619229850958</v>
      </c>
      <c r="O333">
        <f t="shared" si="81"/>
        <v>0.3643379321730934</v>
      </c>
      <c r="P333">
        <f t="shared" si="82"/>
        <v>0.50793126014429302</v>
      </c>
      <c r="Q333">
        <f t="shared" si="83"/>
        <v>2.9417883710964885</v>
      </c>
      <c r="R333">
        <f t="shared" si="93"/>
        <v>168.55205788449402</v>
      </c>
      <c r="S333">
        <f t="shared" si="89"/>
        <v>19.071747000027528</v>
      </c>
      <c r="T333">
        <f t="shared" si="90"/>
        <v>-79.921435859810316</v>
      </c>
      <c r="U333">
        <f t="shared" si="84"/>
        <v>-17.967053588294771</v>
      </c>
      <c r="V333">
        <f t="shared" si="91"/>
        <v>29.945089313824617</v>
      </c>
      <c r="W333">
        <f t="shared" si="94"/>
        <v>0</v>
      </c>
    </row>
    <row r="334" spans="5:23">
      <c r="E334">
        <f t="shared" si="85"/>
        <v>0.31300000000000022</v>
      </c>
      <c r="F334">
        <f t="shared" si="92"/>
        <v>149.99593185184443</v>
      </c>
      <c r="G334">
        <f t="shared" si="86"/>
        <v>2.6179228754117205</v>
      </c>
      <c r="H334">
        <f t="shared" si="87"/>
        <v>8.9304379178440438</v>
      </c>
      <c r="I334">
        <f t="shared" si="76"/>
        <v>-67.266722527849197</v>
      </c>
      <c r="J334">
        <f t="shared" si="96"/>
        <v>-4.5523257646375006</v>
      </c>
      <c r="K334">
        <f t="shared" si="77"/>
        <v>0</v>
      </c>
      <c r="L334">
        <f t="shared" si="78"/>
        <v>3.3178883645326636</v>
      </c>
      <c r="M334">
        <f t="shared" si="79"/>
        <v>-7.8702141291701642</v>
      </c>
      <c r="N334">
        <f t="shared" si="80"/>
        <v>-0.14360852161497745</v>
      </c>
      <c r="O334">
        <f t="shared" si="81"/>
        <v>0.36196874177935923</v>
      </c>
      <c r="P334">
        <f t="shared" si="82"/>
        <v>0.50882248215711989</v>
      </c>
      <c r="Q334">
        <f t="shared" si="83"/>
        <v>2.9468911899364558</v>
      </c>
      <c r="R334">
        <f t="shared" si="93"/>
        <v>168.84442786764399</v>
      </c>
      <c r="S334">
        <f t="shared" si="89"/>
        <v>18.848496015799554</v>
      </c>
      <c r="T334">
        <f t="shared" si="90"/>
        <v>-79.924366918614098</v>
      </c>
      <c r="U334">
        <f t="shared" si="84"/>
        <v>-17.967712516528874</v>
      </c>
      <c r="V334">
        <f t="shared" si="91"/>
        <v>29.946187527548126</v>
      </c>
      <c r="W334">
        <f t="shared" si="94"/>
        <v>0</v>
      </c>
    </row>
    <row r="335" spans="5:23">
      <c r="E335">
        <f t="shared" si="85"/>
        <v>0.31400000000000022</v>
      </c>
      <c r="F335">
        <f t="shared" si="92"/>
        <v>150.50760825374047</v>
      </c>
      <c r="G335">
        <f t="shared" si="86"/>
        <v>2.6268533133295646</v>
      </c>
      <c r="H335">
        <f t="shared" si="87"/>
        <v>8.8631711953161947</v>
      </c>
      <c r="I335">
        <f t="shared" si="76"/>
        <v>-65.701192780983149</v>
      </c>
      <c r="J335">
        <f t="shared" si="96"/>
        <v>-4.44637736795422</v>
      </c>
      <c r="K335">
        <f t="shared" si="77"/>
        <v>0</v>
      </c>
      <c r="L335">
        <f t="shared" si="78"/>
        <v>3.3348656395529948</v>
      </c>
      <c r="M335">
        <f t="shared" si="79"/>
        <v>-7.7812430075072143</v>
      </c>
      <c r="N335">
        <f t="shared" si="80"/>
        <v>-0.14495914418938366</v>
      </c>
      <c r="O335">
        <f t="shared" si="81"/>
        <v>0.3596054729233194</v>
      </c>
      <c r="P335">
        <f t="shared" si="82"/>
        <v>0.50969688453901396</v>
      </c>
      <c r="Q335">
        <f t="shared" si="83"/>
        <v>2.9519528981366232</v>
      </c>
      <c r="R335">
        <f t="shared" si="93"/>
        <v>169.13444238464032</v>
      </c>
      <c r="S335">
        <f t="shared" si="89"/>
        <v>18.626834130899852</v>
      </c>
      <c r="T335">
        <f t="shared" si="90"/>
        <v>-79.927239356241813</v>
      </c>
      <c r="U335">
        <f t="shared" si="84"/>
        <v>-17.968358266198297</v>
      </c>
      <c r="V335">
        <f t="shared" si="91"/>
        <v>29.947263776997165</v>
      </c>
      <c r="W335">
        <f t="shared" si="94"/>
        <v>0</v>
      </c>
    </row>
    <row r="336" spans="5:23">
      <c r="E336">
        <f t="shared" si="85"/>
        <v>0.31500000000000022</v>
      </c>
      <c r="F336">
        <f t="shared" si="92"/>
        <v>151.01543055633402</v>
      </c>
      <c r="G336">
        <f t="shared" si="86"/>
        <v>2.6357164845248806</v>
      </c>
      <c r="H336">
        <f t="shared" si="87"/>
        <v>8.7974700025352117</v>
      </c>
      <c r="I336">
        <f t="shared" si="76"/>
        <v>-64.14880832702319</v>
      </c>
      <c r="J336">
        <f t="shared" si="96"/>
        <v>-4.3413185888014398</v>
      </c>
      <c r="K336">
        <f t="shared" si="77"/>
        <v>0</v>
      </c>
      <c r="L336">
        <f t="shared" si="78"/>
        <v>3.3514520745748353</v>
      </c>
      <c r="M336">
        <f t="shared" si="79"/>
        <v>-7.6927706633762751</v>
      </c>
      <c r="N336">
        <f t="shared" si="80"/>
        <v>-0.14627867359222313</v>
      </c>
      <c r="O336">
        <f t="shared" si="81"/>
        <v>0.35724817206275172</v>
      </c>
      <c r="P336">
        <f t="shared" si="82"/>
        <v>0.51055483151978243</v>
      </c>
      <c r="Q336">
        <f t="shared" si="83"/>
        <v>2.9569744713831216</v>
      </c>
      <c r="R336">
        <f t="shared" si="93"/>
        <v>169.42215733818051</v>
      </c>
      <c r="S336">
        <f t="shared" si="89"/>
        <v>18.406726781846487</v>
      </c>
      <c r="T336">
        <f t="shared" si="90"/>
        <v>-79.930054345116986</v>
      </c>
      <c r="U336">
        <f t="shared" si="84"/>
        <v>-17.968991100874334</v>
      </c>
      <c r="V336">
        <f t="shared" si="91"/>
        <v>29.948318501457223</v>
      </c>
      <c r="W336">
        <f t="shared" si="94"/>
        <v>0</v>
      </c>
    </row>
    <row r="337" spans="5:23">
      <c r="E337">
        <f t="shared" si="85"/>
        <v>0.31600000000000023</v>
      </c>
      <c r="F337">
        <f t="shared" si="92"/>
        <v>151.51948845787223</v>
      </c>
      <c r="G337">
        <f t="shared" si="86"/>
        <v>2.6445139545274157</v>
      </c>
      <c r="H337">
        <f t="shared" si="87"/>
        <v>8.7333211942081892</v>
      </c>
      <c r="I337">
        <f t="shared" si="76"/>
        <v>-62.609312559800706</v>
      </c>
      <c r="J337">
        <f t="shared" si="96"/>
        <v>-4.2371320611647505</v>
      </c>
      <c r="K337">
        <f t="shared" si="77"/>
        <v>0</v>
      </c>
      <c r="L337">
        <f t="shared" si="78"/>
        <v>3.3676552061889264</v>
      </c>
      <c r="M337">
        <f t="shared" si="79"/>
        <v>-7.6047872673536769</v>
      </c>
      <c r="N337">
        <f t="shared" si="80"/>
        <v>-0.147567709394957</v>
      </c>
      <c r="O337">
        <f t="shared" si="81"/>
        <v>0.35489687124093716</v>
      </c>
      <c r="P337">
        <f t="shared" si="82"/>
        <v>0.51139667835432634</v>
      </c>
      <c r="Q337">
        <f t="shared" si="83"/>
        <v>2.9619568741019431</v>
      </c>
      <c r="R337">
        <f t="shared" si="93"/>
        <v>169.70762798580347</v>
      </c>
      <c r="S337">
        <f t="shared" si="89"/>
        <v>18.188139527931241</v>
      </c>
      <c r="T337">
        <f t="shared" si="90"/>
        <v>-79.932813034214647</v>
      </c>
      <c r="U337">
        <f t="shared" si="84"/>
        <v>-17.969611278856846</v>
      </c>
      <c r="V337">
        <f t="shared" si="91"/>
        <v>29.949352131428078</v>
      </c>
      <c r="W337">
        <f t="shared" si="94"/>
        <v>0</v>
      </c>
    </row>
    <row r="338" spans="5:23">
      <c r="E338">
        <f t="shared" si="85"/>
        <v>0.31700000000000023</v>
      </c>
      <c r="F338">
        <f t="shared" si="92"/>
        <v>152.01987090343249</v>
      </c>
      <c r="G338">
        <f t="shared" si="86"/>
        <v>2.6532472757216237</v>
      </c>
      <c r="H338">
        <f t="shared" si="87"/>
        <v>8.6707118816483888</v>
      </c>
      <c r="I338">
        <f t="shared" si="76"/>
        <v>-61.082449989981335</v>
      </c>
      <c r="J338">
        <f t="shared" si="96"/>
        <v>-4.1338004946123341</v>
      </c>
      <c r="K338">
        <f t="shared" si="77"/>
        <v>0</v>
      </c>
      <c r="L338">
        <f t="shared" si="78"/>
        <v>3.3834823960989913</v>
      </c>
      <c r="M338">
        <f t="shared" si="79"/>
        <v>-7.5172828907113249</v>
      </c>
      <c r="N338">
        <f t="shared" si="80"/>
        <v>-0.1488268372559563</v>
      </c>
      <c r="O338">
        <f t="shared" si="81"/>
        <v>0.35255158866067904</v>
      </c>
      <c r="P338">
        <f t="shared" si="82"/>
        <v>0.51222277148971507</v>
      </c>
      <c r="Q338">
        <f t="shared" si="83"/>
        <v>2.9669010597673702</v>
      </c>
      <c r="R338">
        <f t="shared" si="93"/>
        <v>169.99090895756152</v>
      </c>
      <c r="S338">
        <f t="shared" si="89"/>
        <v>17.971038054129025</v>
      </c>
      <c r="T338">
        <f t="shared" si="90"/>
        <v>-79.935516549530362</v>
      </c>
      <c r="U338">
        <f t="shared" si="84"/>
        <v>-17.97021905327971</v>
      </c>
      <c r="V338">
        <f t="shared" si="91"/>
        <v>29.950365088799519</v>
      </c>
      <c r="W338">
        <f t="shared" si="94"/>
        <v>0</v>
      </c>
    </row>
    <row r="339" spans="5:23">
      <c r="E339">
        <f t="shared" si="85"/>
        <v>0.31800000000000023</v>
      </c>
      <c r="F339">
        <f t="shared" si="92"/>
        <v>152.51666609962487</v>
      </c>
      <c r="G339">
        <f t="shared" si="86"/>
        <v>2.6619179876032719</v>
      </c>
      <c r="H339">
        <f t="shared" si="87"/>
        <v>8.6096294316584068</v>
      </c>
      <c r="I339">
        <f t="shared" si="76"/>
        <v>-59.567966311047229</v>
      </c>
      <c r="J339">
        <f t="shared" si="96"/>
        <v>-4.0313066787603677</v>
      </c>
      <c r="K339">
        <f t="shared" si="77"/>
        <v>0</v>
      </c>
      <c r="L339">
        <f t="shared" si="78"/>
        <v>3.3989408322768817</v>
      </c>
      <c r="M339">
        <f t="shared" si="79"/>
        <v>-7.4302475110372495</v>
      </c>
      <c r="N339">
        <f t="shared" si="80"/>
        <v>-0.15005662901239974</v>
      </c>
      <c r="O339">
        <f t="shared" si="81"/>
        <v>0.3502123292383178</v>
      </c>
      <c r="P339">
        <f t="shared" si="82"/>
        <v>0.51303344872888779</v>
      </c>
      <c r="Q339">
        <f t="shared" si="83"/>
        <v>2.9718079712018977</v>
      </c>
      <c r="R339">
        <f t="shared" si="93"/>
        <v>170.27205427320442</v>
      </c>
      <c r="S339">
        <f t="shared" si="89"/>
        <v>17.755388173579547</v>
      </c>
      <c r="T339">
        <f t="shared" si="90"/>
        <v>-79.938165994539759</v>
      </c>
      <c r="U339">
        <f t="shared" si="84"/>
        <v>-17.970814672214118</v>
      </c>
      <c r="V339">
        <f t="shared" si="91"/>
        <v>29.951357787023529</v>
      </c>
      <c r="W339">
        <f t="shared" si="94"/>
        <v>0</v>
      </c>
    </row>
    <row r="340" spans="5:23">
      <c r="E340">
        <f t="shared" si="85"/>
        <v>0.31900000000000023</v>
      </c>
      <c r="F340">
        <f t="shared" si="92"/>
        <v>153.00996152923051</v>
      </c>
      <c r="G340">
        <f t="shared" si="86"/>
        <v>2.6705276170349301</v>
      </c>
      <c r="H340">
        <f t="shared" si="87"/>
        <v>8.5500614653473601</v>
      </c>
      <c r="I340">
        <f t="shared" si="76"/>
        <v>-58.065608460092484</v>
      </c>
      <c r="J340">
        <f t="shared" si="96"/>
        <v>-3.9296334873873944</v>
      </c>
      <c r="K340">
        <f t="shared" si="77"/>
        <v>0</v>
      </c>
      <c r="L340">
        <f t="shared" si="78"/>
        <v>3.4140375301839816</v>
      </c>
      <c r="M340">
        <f t="shared" si="79"/>
        <v>-7.343671017571376</v>
      </c>
      <c r="N340">
        <f t="shared" si="80"/>
        <v>-0.15125764277744164</v>
      </c>
      <c r="O340">
        <f t="shared" si="81"/>
        <v>0.34787908513834798</v>
      </c>
      <c r="P340">
        <f t="shared" si="82"/>
        <v>0.5138290393909557</v>
      </c>
      <c r="Q340">
        <f t="shared" si="83"/>
        <v>2.9766785408680345</v>
      </c>
      <c r="R340">
        <f t="shared" si="93"/>
        <v>170.55111735889852</v>
      </c>
      <c r="S340">
        <f t="shared" si="89"/>
        <v>17.541155829668014</v>
      </c>
      <c r="T340">
        <f t="shared" si="90"/>
        <v>-79.940762450648961</v>
      </c>
      <c r="U340">
        <f t="shared" si="84"/>
        <v>-17.971398378769834</v>
      </c>
      <c r="V340">
        <f t="shared" si="91"/>
        <v>29.952330631283058</v>
      </c>
      <c r="W340">
        <f t="shared" si="94"/>
        <v>0</v>
      </c>
    </row>
    <row r="341" spans="5:23">
      <c r="E341">
        <f t="shared" si="85"/>
        <v>0.32000000000000023</v>
      </c>
      <c r="F341">
        <f t="shared" si="92"/>
        <v>153.49984396577236</v>
      </c>
      <c r="G341">
        <f t="shared" si="86"/>
        <v>2.6790776785002777</v>
      </c>
      <c r="H341">
        <f t="shared" si="87"/>
        <v>8.491995856887268</v>
      </c>
      <c r="I341">
        <f t="shared" ref="I341:I404" si="97">J341/$B$32</f>
        <v>-56.575124673722307</v>
      </c>
      <c r="J341">
        <f t="shared" si="96"/>
        <v>-3.8287638822173449</v>
      </c>
      <c r="K341">
        <f t="shared" ref="K341:K404" si="98">IF(G341&lt;$B$27,-(MAX(($K$13*(G341-$B$27)),-$K$14)),0)</f>
        <v>0</v>
      </c>
      <c r="L341">
        <f t="shared" ref="L341:L404" si="99">-$B$60*$B$30*$B$31*COS(G341)</f>
        <v>3.4287793340507937</v>
      </c>
      <c r="M341">
        <f t="shared" ref="M341:M404" si="100">$B$35*T341*SIN(Q341-G341)</f>
        <v>-7.2575432162681386</v>
      </c>
      <c r="N341">
        <f t="shared" ref="N341:N404" si="101">$B$39+$B$35*COS(G341)</f>
        <v>-0.15243042304200943</v>
      </c>
      <c r="O341">
        <f t="shared" ref="O341:O404" si="102">$B$41+$B$35*SIN(G341)</f>
        <v>0.3455518362892338</v>
      </c>
      <c r="P341">
        <f t="shared" ref="P341:P404" si="103">SQRT((N341-$B$45)^2+(O341-$B$47)^2)</f>
        <v>0.51460986446808787</v>
      </c>
      <c r="Q341">
        <f t="shared" ref="Q341:Q404" si="104">ATAN2((N341-$B$45),(O341-$B$47))</f>
        <v>2.981513691152351</v>
      </c>
      <c r="R341">
        <f t="shared" si="93"/>
        <v>170.82815106350131</v>
      </c>
      <c r="S341">
        <f t="shared" si="89"/>
        <v>17.328307097728953</v>
      </c>
      <c r="T341">
        <f t="shared" si="90"/>
        <v>-79.943306977635984</v>
      </c>
      <c r="U341">
        <f t="shared" ref="U341:U404" si="105">-$B$51*V341*$B$50</f>
        <v>-17.971970411194437</v>
      </c>
      <c r="V341">
        <f t="shared" si="91"/>
        <v>29.953284018657399</v>
      </c>
      <c r="W341">
        <f t="shared" si="94"/>
        <v>0</v>
      </c>
    </row>
    <row r="342" spans="5:23">
      <c r="E342">
        <f t="shared" ref="E342:E405" si="106">E341+$B$21</f>
        <v>0.32100000000000023</v>
      </c>
      <c r="F342">
        <f t="shared" si="92"/>
        <v>153.9863994880146</v>
      </c>
      <c r="G342">
        <f t="shared" ref="G342:G405" si="107">G341+$B$21*H341</f>
        <v>2.6875696743571651</v>
      </c>
      <c r="H342">
        <f t="shared" ref="H342:H405" si="108">H341+$B$21*I341</f>
        <v>8.4354207322135455</v>
      </c>
      <c r="I342">
        <f t="shared" si="97"/>
        <v>-55.096264539337206</v>
      </c>
      <c r="J342">
        <f t="shared" si="96"/>
        <v>-3.7286809163902328</v>
      </c>
      <c r="K342">
        <f t="shared" si="98"/>
        <v>0</v>
      </c>
      <c r="L342">
        <f t="shared" si="99"/>
        <v>3.443172918207102</v>
      </c>
      <c r="M342">
        <f t="shared" si="100"/>
        <v>-7.1718538345973348</v>
      </c>
      <c r="N342">
        <f t="shared" si="101"/>
        <v>-0.15357550078062443</v>
      </c>
      <c r="O342">
        <f t="shared" si="102"/>
        <v>0.34323055088101495</v>
      </c>
      <c r="P342">
        <f t="shared" si="103"/>
        <v>0.51537623677896305</v>
      </c>
      <c r="Q342">
        <f t="shared" si="104"/>
        <v>2.9863143346421182</v>
      </c>
      <c r="R342">
        <f t="shared" si="93"/>
        <v>171.10320767441195</v>
      </c>
      <c r="S342">
        <f t="shared" ref="S342:S405" si="109">R342-F342</f>
        <v>17.11680818639735</v>
      </c>
      <c r="T342">
        <f t="shared" ref="T342:T405" si="110" xml:space="preserve"> 4.4482216*U342</f>
        <v>-79.945800614083268</v>
      </c>
      <c r="U342">
        <f t="shared" si="105"/>
        <v>-17.972531002970552</v>
      </c>
      <c r="V342">
        <f t="shared" ref="V342:V405" si="111">$B$58*($B$57)+(1-$B$58)*V341</f>
        <v>29.954218338284253</v>
      </c>
      <c r="W342">
        <f t="shared" si="94"/>
        <v>0</v>
      </c>
    </row>
    <row r="343" spans="5:23">
      <c r="E343">
        <f t="shared" si="106"/>
        <v>0.32200000000000023</v>
      </c>
      <c r="F343">
        <f t="shared" ref="F343:F406" si="112">G343*180/PI()</f>
        <v>154.46971349438758</v>
      </c>
      <c r="G343">
        <f t="shared" si="107"/>
        <v>2.6960050950893786</v>
      </c>
      <c r="H343">
        <f t="shared" si="108"/>
        <v>8.3803244676742086</v>
      </c>
      <c r="I343">
        <f t="shared" si="97"/>
        <v>-53.628779042065325</v>
      </c>
      <c r="J343">
        <f t="shared" si="96"/>
        <v>-3.6293677376383338</v>
      </c>
      <c r="K343">
        <f t="shared" si="98"/>
        <v>0</v>
      </c>
      <c r="L343">
        <f t="shared" si="99"/>
        <v>3.4572247884555587</v>
      </c>
      <c r="M343">
        <f t="shared" si="100"/>
        <v>-7.0865925260938925</v>
      </c>
      <c r="N343">
        <f t="shared" si="101"/>
        <v>-0.1546933935606768</v>
      </c>
      <c r="O343">
        <f t="shared" si="102"/>
        <v>0.34091518584527947</v>
      </c>
      <c r="P343">
        <f t="shared" si="103"/>
        <v>0.51612846111877875</v>
      </c>
      <c r="Q343">
        <f t="shared" si="104"/>
        <v>2.9910813743948625</v>
      </c>
      <c r="R343">
        <f t="shared" ref="R343:R406" si="113">Q343*180/PI()</f>
        <v>171.37633893301529</v>
      </c>
      <c r="S343">
        <f t="shared" si="109"/>
        <v>16.906625438627714</v>
      </c>
      <c r="T343">
        <f t="shared" si="110"/>
        <v>-79.948244377801615</v>
      </c>
      <c r="U343">
        <f t="shared" si="105"/>
        <v>-17.973080382911142</v>
      </c>
      <c r="V343">
        <f t="shared" si="111"/>
        <v>29.95513397151857</v>
      </c>
      <c r="W343">
        <f t="shared" ref="W343:W406" si="114">IF(F343&gt;$B$26,IF(W342&gt;0,E343,0),0)</f>
        <v>0</v>
      </c>
    </row>
    <row r="344" spans="5:23">
      <c r="E344">
        <f t="shared" si="106"/>
        <v>0.32300000000000023</v>
      </c>
      <c r="F344">
        <f t="shared" si="112"/>
        <v>154.94987071733553</v>
      </c>
      <c r="G344">
        <f t="shared" si="107"/>
        <v>2.7043854195570529</v>
      </c>
      <c r="H344">
        <f t="shared" si="108"/>
        <v>8.3266956886321424</v>
      </c>
      <c r="I344">
        <f t="shared" si="97"/>
        <v>-52.172420607598532</v>
      </c>
      <c r="J344">
        <f t="shared" si="96"/>
        <v>-3.5308075911851526</v>
      </c>
      <c r="K344">
        <f t="shared" si="98"/>
        <v>0</v>
      </c>
      <c r="L344">
        <f t="shared" si="99"/>
        <v>3.4709412834819622</v>
      </c>
      <c r="M344">
        <f t="shared" si="100"/>
        <v>-7.0017488746671148</v>
      </c>
      <c r="N344">
        <f t="shared" si="101"/>
        <v>-0.15578460565462032</v>
      </c>
      <c r="O344">
        <f t="shared" si="102"/>
        <v>0.33860568731807827</v>
      </c>
      <c r="P344">
        <f t="shared" si="103"/>
        <v>0.51686683440581338</v>
      </c>
      <c r="Q344">
        <f t="shared" si="104"/>
        <v>2.9958157042011457</v>
      </c>
      <c r="R344">
        <f t="shared" si="113"/>
        <v>171.6475960497383</v>
      </c>
      <c r="S344">
        <f t="shared" si="109"/>
        <v>16.697725332402769</v>
      </c>
      <c r="T344">
        <f t="shared" si="110"/>
        <v>-79.950639266245588</v>
      </c>
      <c r="U344">
        <f t="shared" si="105"/>
        <v>-17.97361877525292</v>
      </c>
      <c r="V344">
        <f t="shared" si="111"/>
        <v>29.956031292088198</v>
      </c>
      <c r="W344">
        <f t="shared" si="114"/>
        <v>0</v>
      </c>
    </row>
    <row r="345" spans="5:23">
      <c r="E345">
        <f t="shared" si="106"/>
        <v>0.32400000000000023</v>
      </c>
      <c r="F345">
        <f t="shared" si="112"/>
        <v>155.42695523758394</v>
      </c>
      <c r="G345">
        <f t="shared" si="107"/>
        <v>2.7127121152456852</v>
      </c>
      <c r="H345">
        <f t="shared" si="108"/>
        <v>8.2745232680245433</v>
      </c>
      <c r="I345">
        <f t="shared" si="97"/>
        <v>-50.726943141173933</v>
      </c>
      <c r="J345">
        <f t="shared" si="96"/>
        <v>-3.4329838223835241</v>
      </c>
      <c r="K345">
        <f t="shared" si="98"/>
        <v>0</v>
      </c>
      <c r="L345">
        <f t="shared" si="99"/>
        <v>3.4843285762959022</v>
      </c>
      <c r="M345">
        <f t="shared" si="100"/>
        <v>-6.9173123986794263</v>
      </c>
      <c r="N345">
        <f t="shared" si="101"/>
        <v>-0.1568496281545822</v>
      </c>
      <c r="O345">
        <f t="shared" si="102"/>
        <v>0.33630199108634007</v>
      </c>
      <c r="P345">
        <f t="shared" si="103"/>
        <v>0.51759164582453498</v>
      </c>
      <c r="Q345">
        <f t="shared" si="104"/>
        <v>3.0005182088408588</v>
      </c>
      <c r="R345">
        <f t="shared" si="113"/>
        <v>171.91702971873454</v>
      </c>
      <c r="S345">
        <f t="shared" si="109"/>
        <v>16.4900744811506</v>
      </c>
      <c r="T345">
        <f t="shared" si="110"/>
        <v>-79.952986256920681</v>
      </c>
      <c r="U345">
        <f t="shared" si="105"/>
        <v>-17.974146399747863</v>
      </c>
      <c r="V345">
        <f t="shared" si="111"/>
        <v>29.956910666246436</v>
      </c>
      <c r="W345">
        <f t="shared" si="114"/>
        <v>0</v>
      </c>
    </row>
    <row r="346" spans="5:23">
      <c r="E346">
        <f t="shared" si="106"/>
        <v>0.32500000000000023</v>
      </c>
      <c r="F346">
        <f t="shared" si="112"/>
        <v>155.90105049832454</v>
      </c>
      <c r="G346">
        <f t="shared" si="107"/>
        <v>2.7209866385137098</v>
      </c>
      <c r="H346">
        <f t="shared" si="108"/>
        <v>8.2237963248833701</v>
      </c>
      <c r="I346">
        <f t="shared" si="97"/>
        <v>-49.292102062930454</v>
      </c>
      <c r="J346">
        <f t="shared" si="96"/>
        <v>-3.3358798791083961</v>
      </c>
      <c r="K346">
        <f t="shared" si="98"/>
        <v>0</v>
      </c>
      <c r="L346">
        <f t="shared" si="99"/>
        <v>3.4973926756958287</v>
      </c>
      <c r="M346">
        <f t="shared" si="100"/>
        <v>-6.8332725548042248</v>
      </c>
      <c r="N346">
        <f t="shared" si="101"/>
        <v>-0.15788893908891627</v>
      </c>
      <c r="O346">
        <f t="shared" si="102"/>
        <v>0.33400402301834042</v>
      </c>
      <c r="P346">
        <f t="shared" si="103"/>
        <v>0.51830317696525896</v>
      </c>
      <c r="Q346">
        <f t="shared" si="104"/>
        <v>3.0051897643333079</v>
      </c>
      <c r="R346">
        <f t="shared" si="113"/>
        <v>172.18469013221303</v>
      </c>
      <c r="S346">
        <f t="shared" si="109"/>
        <v>16.283639633888498</v>
      </c>
      <c r="T346">
        <f t="shared" si="110"/>
        <v>-79.955286307782259</v>
      </c>
      <c r="U346">
        <f t="shared" si="105"/>
        <v>-17.974663471752905</v>
      </c>
      <c r="V346">
        <f t="shared" si="111"/>
        <v>29.957772452921507</v>
      </c>
      <c r="W346">
        <f t="shared" si="114"/>
        <v>0</v>
      </c>
    </row>
    <row r="347" spans="5:23">
      <c r="E347">
        <f t="shared" si="106"/>
        <v>0.32600000000000023</v>
      </c>
      <c r="F347">
        <f t="shared" si="112"/>
        <v>156.37223931931555</v>
      </c>
      <c r="G347">
        <f t="shared" si="107"/>
        <v>2.7292104348385933</v>
      </c>
      <c r="H347">
        <f t="shared" si="108"/>
        <v>8.1745042228204401</v>
      </c>
      <c r="I347">
        <f t="shared" si="97"/>
        <v>-47.867654339859413</v>
      </c>
      <c r="J347">
        <f t="shared" si="96"/>
        <v>-3.23947931391911</v>
      </c>
      <c r="K347">
        <f t="shared" si="98"/>
        <v>0</v>
      </c>
      <c r="L347">
        <f t="shared" si="99"/>
        <v>3.5101394277529692</v>
      </c>
      <c r="M347">
        <f t="shared" si="100"/>
        <v>-6.7496187416720792</v>
      </c>
      <c r="N347">
        <f t="shared" si="101"/>
        <v>-0.15890300354025577</v>
      </c>
      <c r="O347">
        <f t="shared" si="102"/>
        <v>0.33171169947876405</v>
      </c>
      <c r="P347">
        <f t="shared" si="103"/>
        <v>0.51900170196036133</v>
      </c>
      <c r="Q347">
        <f t="shared" si="104"/>
        <v>3.0098312381813441</v>
      </c>
      <c r="R347">
        <f t="shared" si="113"/>
        <v>172.45062699442585</v>
      </c>
      <c r="S347">
        <f t="shared" si="109"/>
        <v>16.078387675110292</v>
      </c>
      <c r="T347">
        <f t="shared" si="110"/>
        <v>-79.957540357626627</v>
      </c>
      <c r="U347">
        <f t="shared" si="105"/>
        <v>-17.975170202317848</v>
      </c>
      <c r="V347">
        <f t="shared" si="111"/>
        <v>29.958617003863079</v>
      </c>
      <c r="W347">
        <f t="shared" si="114"/>
        <v>0</v>
      </c>
    </row>
    <row r="348" spans="5:23">
      <c r="E348">
        <f t="shared" si="106"/>
        <v>0.32700000000000023</v>
      </c>
      <c r="F348">
        <f t="shared" si="112"/>
        <v>156.84060391089506</v>
      </c>
      <c r="G348">
        <f t="shared" si="107"/>
        <v>2.7373849390614136</v>
      </c>
      <c r="H348">
        <f t="shared" si="108"/>
        <v>8.1266365684805812</v>
      </c>
      <c r="I348">
        <f t="shared" si="97"/>
        <v>-46.453358514560925</v>
      </c>
      <c r="J348">
        <f t="shared" si="96"/>
        <v>-3.1437657860055119</v>
      </c>
      <c r="K348">
        <f t="shared" si="98"/>
        <v>0</v>
      </c>
      <c r="L348">
        <f t="shared" si="99"/>
        <v>3.5225745173088607</v>
      </c>
      <c r="M348">
        <f t="shared" si="100"/>
        <v>-6.6663403033143727</v>
      </c>
      <c r="N348">
        <f t="shared" si="101"/>
        <v>-0.15989227376464904</v>
      </c>
      <c r="O348">
        <f t="shared" si="102"/>
        <v>0.3294249277288942</v>
      </c>
      <c r="P348">
        <f t="shared" si="103"/>
        <v>0.51968748761704986</v>
      </c>
      <c r="Q348">
        <f t="shared" si="104"/>
        <v>3.0144434896097954</v>
      </c>
      <c r="R348">
        <f t="shared" si="113"/>
        <v>172.71488953532929</v>
      </c>
      <c r="S348">
        <f t="shared" si="109"/>
        <v>15.874285624434236</v>
      </c>
      <c r="T348">
        <f t="shared" si="110"/>
        <v>-79.959749326474082</v>
      </c>
      <c r="U348">
        <f t="shared" si="105"/>
        <v>-17.97566679827149</v>
      </c>
      <c r="V348">
        <f t="shared" si="111"/>
        <v>29.959444663785817</v>
      </c>
      <c r="W348">
        <f t="shared" si="114"/>
        <v>0</v>
      </c>
    </row>
    <row r="349" spans="5:23">
      <c r="E349">
        <f t="shared" si="106"/>
        <v>0.32800000000000024</v>
      </c>
      <c r="F349">
        <f t="shared" si="112"/>
        <v>157.30622588790564</v>
      </c>
      <c r="G349">
        <f t="shared" si="107"/>
        <v>2.745511575629894</v>
      </c>
      <c r="H349">
        <f t="shared" si="108"/>
        <v>8.0801832099660196</v>
      </c>
      <c r="I349">
        <f t="shared" si="97"/>
        <v>-45.048974731004151</v>
      </c>
      <c r="J349">
        <f t="shared" si="96"/>
        <v>-3.0487230629312942</v>
      </c>
      <c r="K349">
        <f t="shared" si="98"/>
        <v>0</v>
      </c>
      <c r="L349">
        <f t="shared" si="99"/>
        <v>3.5347034694815815</v>
      </c>
      <c r="M349">
        <f t="shared" si="100"/>
        <v>-6.5834265324128758</v>
      </c>
      <c r="N349">
        <f t="shared" si="101"/>
        <v>-0.16085718931138737</v>
      </c>
      <c r="O349">
        <f t="shared" si="102"/>
        <v>0.3271436063124476</v>
      </c>
      <c r="P349">
        <f t="shared" si="103"/>
        <v>0.52036079354670484</v>
      </c>
      <c r="Q349">
        <f t="shared" si="104"/>
        <v>3.0190273697984233</v>
      </c>
      <c r="R349">
        <f t="shared" si="113"/>
        <v>172.97752652393132</v>
      </c>
      <c r="S349">
        <f t="shared" si="109"/>
        <v>15.671300636025677</v>
      </c>
      <c r="T349">
        <f t="shared" si="110"/>
        <v>-79.961914115944609</v>
      </c>
      <c r="U349">
        <f t="shared" si="105"/>
        <v>-17.976153462306062</v>
      </c>
      <c r="V349">
        <f t="shared" si="111"/>
        <v>29.960255770510102</v>
      </c>
      <c r="W349">
        <f t="shared" si="114"/>
        <v>0</v>
      </c>
    </row>
    <row r="350" spans="5:23">
      <c r="E350">
        <f t="shared" si="106"/>
        <v>0.32900000000000024</v>
      </c>
      <c r="F350">
        <f t="shared" si="112"/>
        <v>157.76918628352917</v>
      </c>
      <c r="G350">
        <f t="shared" si="107"/>
        <v>2.75359175883986</v>
      </c>
      <c r="H350">
        <f t="shared" si="108"/>
        <v>8.0351342352350148</v>
      </c>
      <c r="I350">
        <f t="shared" si="97"/>
        <v>-43.654264757480632</v>
      </c>
      <c r="J350">
        <f t="shared" si="96"/>
        <v>-2.954335022187383</v>
      </c>
      <c r="K350">
        <f t="shared" si="98"/>
        <v>0</v>
      </c>
      <c r="L350">
        <f t="shared" si="99"/>
        <v>3.5465316511760943</v>
      </c>
      <c r="M350">
        <f t="shared" si="100"/>
        <v>-6.5008666733634772</v>
      </c>
      <c r="N350">
        <f t="shared" si="101"/>
        <v>-0.16179817714315986</v>
      </c>
      <c r="O350">
        <f t="shared" si="102"/>
        <v>0.32486762542756698</v>
      </c>
      <c r="P350">
        <f t="shared" si="103"/>
        <v>0.52102187229080077</v>
      </c>
      <c r="Q350">
        <f t="shared" si="104"/>
        <v>3.023583722109628</v>
      </c>
      <c r="R350">
        <f t="shared" si="113"/>
        <v>173.238586281338</v>
      </c>
      <c r="S350">
        <f t="shared" si="109"/>
        <v>15.469399997808836</v>
      </c>
      <c r="T350">
        <f t="shared" si="110"/>
        <v>-79.964035609625711</v>
      </c>
      <c r="U350">
        <f t="shared" si="105"/>
        <v>-17.976630393059938</v>
      </c>
      <c r="V350">
        <f t="shared" si="111"/>
        <v>29.9610506550999</v>
      </c>
      <c r="W350">
        <f t="shared" si="114"/>
        <v>0</v>
      </c>
    </row>
    <row r="351" spans="5:23">
      <c r="E351">
        <f t="shared" si="106"/>
        <v>0.33000000000000024</v>
      </c>
      <c r="F351">
        <f t="shared" si="112"/>
        <v>158.22956556302921</v>
      </c>
      <c r="G351">
        <f t="shared" si="107"/>
        <v>2.7616268930750949</v>
      </c>
      <c r="H351">
        <f t="shared" si="108"/>
        <v>7.9914799704775339</v>
      </c>
      <c r="I351">
        <f t="shared" si="97"/>
        <v>-42.26899200693552</v>
      </c>
      <c r="J351">
        <f t="shared" si="96"/>
        <v>-2.8605856525678668</v>
      </c>
      <c r="K351">
        <f t="shared" si="98"/>
        <v>0</v>
      </c>
      <c r="L351">
        <f t="shared" si="99"/>
        <v>3.558064272594387</v>
      </c>
      <c r="M351">
        <f t="shared" si="100"/>
        <v>-6.4186499251622537</v>
      </c>
      <c r="N351">
        <f t="shared" si="101"/>
        <v>-0.16271565175619246</v>
      </c>
      <c r="O351">
        <f t="shared" si="102"/>
        <v>0.32259686728547066</v>
      </c>
      <c r="P351">
        <f t="shared" si="103"/>
        <v>0.52167096944342117</v>
      </c>
      <c r="Q351">
        <f t="shared" si="104"/>
        <v>3.028113382311115</v>
      </c>
      <c r="R351">
        <f t="shared" si="113"/>
        <v>173.49811669351161</v>
      </c>
      <c r="S351">
        <f t="shared" si="109"/>
        <v>15.268551130482393</v>
      </c>
      <c r="T351">
        <f t="shared" si="110"/>
        <v>-79.966114673433196</v>
      </c>
      <c r="U351">
        <f t="shared" si="105"/>
        <v>-17.97709778519874</v>
      </c>
      <c r="V351">
        <f t="shared" si="111"/>
        <v>29.961829641997902</v>
      </c>
      <c r="W351">
        <f t="shared" si="114"/>
        <v>0</v>
      </c>
    </row>
    <row r="352" spans="5:23">
      <c r="E352">
        <f t="shared" si="106"/>
        <v>0.33100000000000024</v>
      </c>
      <c r="F352">
        <f t="shared" si="112"/>
        <v>158.68744363740092</v>
      </c>
      <c r="G352">
        <f t="shared" si="107"/>
        <v>2.7696183730455726</v>
      </c>
      <c r="H352">
        <f t="shared" si="108"/>
        <v>7.9492109784705987</v>
      </c>
      <c r="I352">
        <f t="shared" si="97"/>
        <v>-40.892921554846389</v>
      </c>
      <c r="J352">
        <f t="shared" si="96"/>
        <v>-2.7674590553799598</v>
      </c>
      <c r="K352">
        <f t="shared" si="98"/>
        <v>0</v>
      </c>
      <c r="L352">
        <f t="shared" si="99"/>
        <v>3.5693063887413894</v>
      </c>
      <c r="M352">
        <f t="shared" si="100"/>
        <v>-6.3367654441213492</v>
      </c>
      <c r="N352">
        <f t="shared" si="101"/>
        <v>-0.16361001530005065</v>
      </c>
      <c r="O352">
        <f t="shared" si="102"/>
        <v>0.32033120645624819</v>
      </c>
      <c r="P352">
        <f t="shared" si="103"/>
        <v>0.5223083237703845</v>
      </c>
      <c r="Q352">
        <f t="shared" si="104"/>
        <v>3.0326171787937186</v>
      </c>
      <c r="R352">
        <f t="shared" si="113"/>
        <v>173.75616522375066</v>
      </c>
      <c r="S352">
        <f t="shared" si="109"/>
        <v>15.068721586349739</v>
      </c>
      <c r="T352">
        <f t="shared" si="110"/>
        <v>-79.968152155964532</v>
      </c>
      <c r="U352">
        <f t="shared" si="105"/>
        <v>-17.977555829494765</v>
      </c>
      <c r="V352">
        <f t="shared" si="111"/>
        <v>29.962593049157945</v>
      </c>
      <c r="W352">
        <f t="shared" si="114"/>
        <v>0</v>
      </c>
    </row>
    <row r="353" spans="5:23">
      <c r="E353">
        <f t="shared" si="106"/>
        <v>0.33200000000000024</v>
      </c>
      <c r="F353">
        <f t="shared" si="112"/>
        <v>159.14289987692635</v>
      </c>
      <c r="G353">
        <f t="shared" si="107"/>
        <v>2.7775675840240432</v>
      </c>
      <c r="H353">
        <f t="shared" si="108"/>
        <v>7.9083180569157525</v>
      </c>
      <c r="I353">
        <f t="shared" si="97"/>
        <v>-39.525820154816046</v>
      </c>
      <c r="J353">
        <f t="shared" si="96"/>
        <v>-2.6749394454992568</v>
      </c>
      <c r="K353">
        <f t="shared" si="98"/>
        <v>0</v>
      </c>
      <c r="L353">
        <f t="shared" si="99"/>
        <v>3.5802629009228881</v>
      </c>
      <c r="M353">
        <f t="shared" si="100"/>
        <v>-6.2552023464221449</v>
      </c>
      <c r="N353">
        <f t="shared" si="101"/>
        <v>-0.16448165769680551</v>
      </c>
      <c r="O353">
        <f t="shared" si="102"/>
        <v>0.31807051020228244</v>
      </c>
      <c r="P353">
        <f t="shared" si="103"/>
        <v>0.52293416732499365</v>
      </c>
      <c r="Q353">
        <f t="shared" si="104"/>
        <v>3.037095932784569</v>
      </c>
      <c r="R353">
        <f t="shared" si="113"/>
        <v>174.01277892490376</v>
      </c>
      <c r="S353">
        <f t="shared" si="109"/>
        <v>14.869879047977406</v>
      </c>
      <c r="T353">
        <f t="shared" si="110"/>
        <v>-79.970148888845259</v>
      </c>
      <c r="U353">
        <f t="shared" si="105"/>
        <v>-17.978004712904873</v>
      </c>
      <c r="V353">
        <f t="shared" si="111"/>
        <v>29.963341188174788</v>
      </c>
      <c r="W353">
        <f t="shared" si="114"/>
        <v>0</v>
      </c>
    </row>
    <row r="354" spans="5:23">
      <c r="E354">
        <f t="shared" si="106"/>
        <v>0.33300000000000024</v>
      </c>
      <c r="F354">
        <f t="shared" si="112"/>
        <v>159.59601312463471</v>
      </c>
      <c r="G354">
        <f t="shared" si="107"/>
        <v>2.7854759020809592</v>
      </c>
      <c r="H354">
        <f t="shared" si="108"/>
        <v>7.8687922367609362</v>
      </c>
      <c r="I354">
        <f t="shared" si="97"/>
        <v>-38.1674562520382</v>
      </c>
      <c r="J354">
        <f t="shared" si="96"/>
        <v>-2.5830111522810308</v>
      </c>
      <c r="K354">
        <f t="shared" si="98"/>
        <v>0</v>
      </c>
      <c r="L354">
        <f t="shared" si="99"/>
        <v>3.5909385582319309</v>
      </c>
      <c r="M354">
        <f t="shared" si="100"/>
        <v>-6.1739497105129617</v>
      </c>
      <c r="N354">
        <f t="shared" si="101"/>
        <v>-0.16533095675928461</v>
      </c>
      <c r="O354">
        <f t="shared" si="102"/>
        <v>0.3158146387997654</v>
      </c>
      <c r="P354">
        <f t="shared" si="103"/>
        <v>0.52354872556043297</v>
      </c>
      <c r="Q354">
        <f t="shared" si="104"/>
        <v>3.0415504585557924</v>
      </c>
      <c r="R354">
        <f t="shared" si="113"/>
        <v>174.26800445132713</v>
      </c>
      <c r="S354">
        <f t="shared" si="109"/>
        <v>14.671991326692421</v>
      </c>
      <c r="T354">
        <f t="shared" si="110"/>
        <v>-79.97210568706835</v>
      </c>
      <c r="U354">
        <f t="shared" si="105"/>
        <v>-17.978444618646776</v>
      </c>
      <c r="V354">
        <f t="shared" si="111"/>
        <v>29.964074364411292</v>
      </c>
      <c r="W354">
        <f t="shared" si="114"/>
        <v>0</v>
      </c>
    </row>
    <row r="355" spans="5:23">
      <c r="E355">
        <f t="shared" si="106"/>
        <v>0.33400000000000024</v>
      </c>
      <c r="F355">
        <f t="shared" si="112"/>
        <v>160.04686170966642</v>
      </c>
      <c r="G355">
        <f t="shared" si="107"/>
        <v>2.79334469431772</v>
      </c>
      <c r="H355">
        <f t="shared" si="108"/>
        <v>7.8306247805088978</v>
      </c>
      <c r="I355">
        <f t="shared" si="97"/>
        <v>-36.817599994781681</v>
      </c>
      <c r="J355">
        <f t="shared" si="96"/>
        <v>-2.4916586203374402</v>
      </c>
      <c r="K355">
        <f t="shared" si="98"/>
        <v>0</v>
      </c>
      <c r="L355">
        <f t="shared" si="99"/>
        <v>3.6013379590204275</v>
      </c>
      <c r="M355">
        <f t="shared" si="100"/>
        <v>-6.0929965793578678</v>
      </c>
      <c r="N355">
        <f t="shared" si="101"/>
        <v>-0.16615827830814456</v>
      </c>
      <c r="O355">
        <f t="shared" si="102"/>
        <v>0.31356344584876777</v>
      </c>
      <c r="P355">
        <f t="shared" si="103"/>
        <v>0.5241522174388269</v>
      </c>
      <c r="Q355">
        <f t="shared" si="104"/>
        <v>3.0459815636288972</v>
      </c>
      <c r="R355">
        <f t="shared" si="113"/>
        <v>174.52188807059503</v>
      </c>
      <c r="S355">
        <f t="shared" si="109"/>
        <v>14.475026360928609</v>
      </c>
      <c r="T355">
        <f t="shared" si="110"/>
        <v>-79.97402334932697</v>
      </c>
      <c r="U355">
        <f t="shared" si="105"/>
        <v>-17.978875726273838</v>
      </c>
      <c r="V355">
        <f t="shared" si="111"/>
        <v>29.964792877123067</v>
      </c>
      <c r="W355">
        <f t="shared" si="114"/>
        <v>0</v>
      </c>
    </row>
    <row r="356" spans="5:23">
      <c r="E356">
        <f t="shared" si="106"/>
        <v>0.33500000000000024</v>
      </c>
      <c r="F356">
        <f t="shared" si="112"/>
        <v>160.49552346054014</v>
      </c>
      <c r="G356">
        <f t="shared" si="107"/>
        <v>2.8011753190982289</v>
      </c>
      <c r="H356">
        <f t="shared" si="108"/>
        <v>7.7938071805141158</v>
      </c>
      <c r="I356">
        <f t="shared" si="97"/>
        <v>-35.476023244042558</v>
      </c>
      <c r="J356">
        <f t="shared" si="96"/>
        <v>-2.4008664101907384</v>
      </c>
      <c r="K356">
        <f t="shared" si="98"/>
        <v>0</v>
      </c>
      <c r="L356">
        <f t="shared" si="99"/>
        <v>3.6114655523528838</v>
      </c>
      <c r="M356">
        <f t="shared" si="100"/>
        <v>-6.0123319625436222</v>
      </c>
      <c r="N356">
        <f t="shared" si="101"/>
        <v>-0.16696397628752224</v>
      </c>
      <c r="O356">
        <f t="shared" si="102"/>
        <v>0.31131677857230938</v>
      </c>
      <c r="P356">
        <f t="shared" si="103"/>
        <v>0.52474485553698458</v>
      </c>
      <c r="Q356">
        <f t="shared" si="104"/>
        <v>3.05039004897503</v>
      </c>
      <c r="R356">
        <f t="shared" si="113"/>
        <v>174.7744756749737</v>
      </c>
      <c r="S356">
        <f t="shared" si="109"/>
        <v>14.278952214433559</v>
      </c>
      <c r="T356">
        <f t="shared" si="110"/>
        <v>-79.975902658340445</v>
      </c>
      <c r="U356">
        <f t="shared" si="105"/>
        <v>-17.979298211748365</v>
      </c>
      <c r="V356">
        <f t="shared" si="111"/>
        <v>29.965497019580607</v>
      </c>
      <c r="W356">
        <f t="shared" si="114"/>
        <v>0</v>
      </c>
    </row>
    <row r="357" spans="5:23">
      <c r="E357">
        <f t="shared" si="106"/>
        <v>0.33600000000000024</v>
      </c>
      <c r="F357">
        <f t="shared" si="112"/>
        <v>160.94207571832234</v>
      </c>
      <c r="G357">
        <f t="shared" si="107"/>
        <v>2.8089691262787428</v>
      </c>
      <c r="H357">
        <f t="shared" si="108"/>
        <v>7.7583311572700735</v>
      </c>
      <c r="I357">
        <f t="shared" si="97"/>
        <v>-34.14249958149432</v>
      </c>
      <c r="J357">
        <f t="shared" si="96"/>
        <v>-2.3106191988113109</v>
      </c>
      <c r="K357">
        <f t="shared" si="98"/>
        <v>0</v>
      </c>
      <c r="L357">
        <f t="shared" si="99"/>
        <v>3.6213256394394162</v>
      </c>
      <c r="M357">
        <f t="shared" si="100"/>
        <v>-5.9319448382507272</v>
      </c>
      <c r="N357">
        <f t="shared" si="101"/>
        <v>-0.16774839287903848</v>
      </c>
      <c r="O357">
        <f t="shared" si="102"/>
        <v>0.30907447810487038</v>
      </c>
      <c r="P357">
        <f t="shared" si="103"/>
        <v>0.52532684614885106</v>
      </c>
      <c r="Q357">
        <f t="shared" si="104"/>
        <v>3.0547767092112355</v>
      </c>
      <c r="R357">
        <f t="shared" si="113"/>
        <v>175.02581279266616</v>
      </c>
      <c r="S357">
        <f t="shared" si="109"/>
        <v>14.083737074343816</v>
      </c>
      <c r="T357">
        <f t="shared" si="110"/>
        <v>-79.977744381173636</v>
      </c>
      <c r="U357">
        <f t="shared" si="105"/>
        <v>-17.979712247513397</v>
      </c>
      <c r="V357">
        <f t="shared" si="111"/>
        <v>29.966187079188995</v>
      </c>
      <c r="W357">
        <f t="shared" si="114"/>
        <v>0</v>
      </c>
    </row>
    <row r="358" spans="5:23">
      <c r="E358">
        <f t="shared" si="106"/>
        <v>0.33700000000000024</v>
      </c>
      <c r="F358">
        <f t="shared" si="112"/>
        <v>161.38659534969878</v>
      </c>
      <c r="G358">
        <f t="shared" si="107"/>
        <v>2.8167274574360128</v>
      </c>
      <c r="H358">
        <f t="shared" si="108"/>
        <v>7.724188657688579</v>
      </c>
      <c r="I358">
        <f t="shared" si="97"/>
        <v>-32.816804315871181</v>
      </c>
      <c r="J358">
        <f t="shared" si="96"/>
        <v>-2.2209017800496698</v>
      </c>
      <c r="K358">
        <f t="shared" si="98"/>
        <v>0</v>
      </c>
      <c r="L358">
        <f t="shared" si="99"/>
        <v>3.6309223750453841</v>
      </c>
      <c r="M358">
        <f t="shared" si="100"/>
        <v>-5.8518241550950538</v>
      </c>
      <c r="N358">
        <f t="shared" si="101"/>
        <v>-0.1685118586139403</v>
      </c>
      <c r="O358">
        <f t="shared" si="102"/>
        <v>0.30683637977077077</v>
      </c>
      <c r="P358">
        <f t="shared" si="103"/>
        <v>0.52589838938468614</v>
      </c>
      <c r="Q358">
        <f t="shared" si="104"/>
        <v>3.0591423327928817</v>
      </c>
      <c r="R358">
        <f t="shared" si="113"/>
        <v>175.27594459883727</v>
      </c>
      <c r="S358">
        <f t="shared" si="109"/>
        <v>13.88934924913849</v>
      </c>
      <c r="T358">
        <f t="shared" si="110"/>
        <v>-79.979549269550162</v>
      </c>
      <c r="U358">
        <f t="shared" si="105"/>
        <v>-17.980118002563128</v>
      </c>
      <c r="V358">
        <f t="shared" si="111"/>
        <v>29.966863337605215</v>
      </c>
      <c r="W358">
        <f t="shared" si="114"/>
        <v>0</v>
      </c>
    </row>
    <row r="359" spans="5:23">
      <c r="E359">
        <f t="shared" si="106"/>
        <v>0.33800000000000024</v>
      </c>
      <c r="F359">
        <f t="shared" si="112"/>
        <v>161.82915875994715</v>
      </c>
      <c r="G359">
        <f t="shared" si="107"/>
        <v>2.8244516460937015</v>
      </c>
      <c r="H359">
        <f t="shared" si="108"/>
        <v>7.6913718533727078</v>
      </c>
      <c r="I359">
        <f t="shared" si="97"/>
        <v>-31.498714487906579</v>
      </c>
      <c r="J359">
        <f t="shared" si="96"/>
        <v>-2.13169906497067</v>
      </c>
      <c r="K359">
        <f t="shared" si="98"/>
        <v>0</v>
      </c>
      <c r="L359">
        <f t="shared" si="99"/>
        <v>3.6402597688751701</v>
      </c>
      <c r="M359">
        <f t="shared" si="100"/>
        <v>-5.7719588338458401</v>
      </c>
      <c r="N359">
        <f t="shared" si="101"/>
        <v>-0.1692546924831877</v>
      </c>
      <c r="O359">
        <f t="shared" si="102"/>
        <v>0.30460231335283805</v>
      </c>
      <c r="P359">
        <f t="shared" si="103"/>
        <v>0.52645967926699644</v>
      </c>
      <c r="Q359">
        <f t="shared" si="104"/>
        <v>3.0634877022023841</v>
      </c>
      <c r="R359">
        <f t="shared" si="113"/>
        <v>175.52491592642701</v>
      </c>
      <c r="S359">
        <f t="shared" si="109"/>
        <v>13.695757166479865</v>
      </c>
      <c r="T359">
        <f t="shared" si="110"/>
        <v>-79.981318060159154</v>
      </c>
      <c r="U359">
        <f t="shared" si="105"/>
        <v>-17.980515642511865</v>
      </c>
      <c r="V359">
        <f t="shared" si="111"/>
        <v>29.967526070853111</v>
      </c>
      <c r="W359">
        <f t="shared" si="114"/>
        <v>0</v>
      </c>
    </row>
    <row r="360" spans="5:23">
      <c r="E360">
        <f t="shared" si="106"/>
        <v>0.33900000000000025</v>
      </c>
      <c r="F360">
        <f t="shared" si="112"/>
        <v>162.26984190581112</v>
      </c>
      <c r="G360">
        <f t="shared" si="107"/>
        <v>2.8321430179470743</v>
      </c>
      <c r="H360">
        <f t="shared" si="108"/>
        <v>7.6598731388848016</v>
      </c>
      <c r="I360">
        <f t="shared" si="97"/>
        <v>-30.188008873946675</v>
      </c>
      <c r="J360">
        <f t="shared" si="96"/>
        <v>-2.0429960820980559</v>
      </c>
      <c r="K360">
        <f t="shared" si="98"/>
        <v>0</v>
      </c>
      <c r="L360">
        <f t="shared" si="99"/>
        <v>3.6493416869278095</v>
      </c>
      <c r="M360">
        <f t="shared" si="100"/>
        <v>-5.6923377690258654</v>
      </c>
      <c r="N360">
        <f t="shared" si="101"/>
        <v>-0.16997720204530015</v>
      </c>
      <c r="O360">
        <f t="shared" si="102"/>
        <v>0.30237210335177223</v>
      </c>
      <c r="P360">
        <f t="shared" si="103"/>
        <v>0.52701090382324123</v>
      </c>
      <c r="Q360">
        <f t="shared" si="104"/>
        <v>3.0678135941343649</v>
      </c>
      <c r="R360">
        <f t="shared" si="113"/>
        <v>175.77277127675919</v>
      </c>
      <c r="S360">
        <f t="shared" si="109"/>
        <v>13.502929370948067</v>
      </c>
      <c r="T360">
        <f t="shared" si="110"/>
        <v>-79.983051474955985</v>
      </c>
      <c r="U360">
        <f t="shared" si="105"/>
        <v>-17.980905329661631</v>
      </c>
      <c r="V360">
        <f t="shared" si="111"/>
        <v>29.968175549436051</v>
      </c>
      <c r="W360">
        <f t="shared" si="114"/>
        <v>0</v>
      </c>
    </row>
    <row r="361" spans="5:23">
      <c r="E361">
        <f t="shared" si="106"/>
        <v>0.34000000000000025</v>
      </c>
      <c r="F361">
        <f t="shared" si="112"/>
        <v>162.70872030827485</v>
      </c>
      <c r="G361">
        <f t="shared" si="107"/>
        <v>2.839802891085959</v>
      </c>
      <c r="H361">
        <f t="shared" si="108"/>
        <v>7.6296851300108548</v>
      </c>
      <c r="I361">
        <f t="shared" si="97"/>
        <v>-28.884467988350035</v>
      </c>
      <c r="J361">
        <f t="shared" si="96"/>
        <v>-1.9547779775768617</v>
      </c>
      <c r="K361">
        <f t="shared" si="98"/>
        <v>0</v>
      </c>
      <c r="L361">
        <f t="shared" si="99"/>
        <v>3.6581718528223459</v>
      </c>
      <c r="M361">
        <f t="shared" si="100"/>
        <v>-5.6129498303992076</v>
      </c>
      <c r="N361">
        <f t="shared" si="101"/>
        <v>-0.17067968353179491</v>
      </c>
      <c r="O361">
        <f t="shared" si="102"/>
        <v>0.30014556923660901</v>
      </c>
      <c r="P361">
        <f t="shared" si="103"/>
        <v>0.5275522451753375</v>
      </c>
      <c r="Q361">
        <f t="shared" si="104"/>
        <v>3.0721207796773711</v>
      </c>
      <c r="R361">
        <f t="shared" si="113"/>
        <v>176.01955482995319</v>
      </c>
      <c r="S361">
        <f t="shared" si="109"/>
        <v>13.310834521678345</v>
      </c>
      <c r="T361">
        <f t="shared" si="110"/>
        <v>-79.984750221456878</v>
      </c>
      <c r="U361">
        <f t="shared" si="105"/>
        <v>-17.981287223068399</v>
      </c>
      <c r="V361">
        <f t="shared" si="111"/>
        <v>29.968812038447332</v>
      </c>
      <c r="W361">
        <f t="shared" si="114"/>
        <v>0</v>
      </c>
    </row>
    <row r="362" spans="5:23">
      <c r="E362">
        <f t="shared" si="106"/>
        <v>0.34100000000000025</v>
      </c>
      <c r="F362">
        <f t="shared" si="112"/>
        <v>163.1458690652382</v>
      </c>
      <c r="G362">
        <f t="shared" si="107"/>
        <v>2.84743257621597</v>
      </c>
      <c r="H362">
        <f t="shared" si="108"/>
        <v>7.6008006620225048</v>
      </c>
      <c r="I362">
        <f t="shared" si="97"/>
        <v>-27.587874084783849</v>
      </c>
      <c r="J362">
        <f t="shared" si="96"/>
        <v>-1.8670300152611334</v>
      </c>
      <c r="K362">
        <f t="shared" si="98"/>
        <v>0</v>
      </c>
      <c r="L362">
        <f t="shared" si="99"/>
        <v>3.6667538490909255</v>
      </c>
      <c r="M362">
        <f t="shared" si="100"/>
        <v>-5.5337838643520589</v>
      </c>
      <c r="N362">
        <f t="shared" si="101"/>
        <v>-0.17136242195005885</v>
      </c>
      <c r="O362">
        <f t="shared" si="102"/>
        <v>0.29792252568667216</v>
      </c>
      <c r="P362">
        <f t="shared" si="103"/>
        <v>0.52808387962599002</v>
      </c>
      <c r="Q362">
        <f t="shared" si="104"/>
        <v>3.0764100244922781</v>
      </c>
      <c r="R362">
        <f t="shared" si="113"/>
        <v>176.26531045514577</v>
      </c>
      <c r="S362">
        <f t="shared" si="109"/>
        <v>13.119441389907564</v>
      </c>
      <c r="T362">
        <f t="shared" si="110"/>
        <v>-79.986414993027736</v>
      </c>
      <c r="U362">
        <f t="shared" si="105"/>
        <v>-17.98166147860703</v>
      </c>
      <c r="V362">
        <f t="shared" si="111"/>
        <v>29.969435797678386</v>
      </c>
      <c r="W362">
        <f t="shared" si="114"/>
        <v>0</v>
      </c>
    </row>
    <row r="363" spans="5:23">
      <c r="E363">
        <f t="shared" si="106"/>
        <v>0.34200000000000025</v>
      </c>
      <c r="F363">
        <f t="shared" si="112"/>
        <v>163.58136286409234</v>
      </c>
      <c r="G363">
        <f t="shared" si="107"/>
        <v>2.8550333768779925</v>
      </c>
      <c r="H363">
        <f t="shared" si="108"/>
        <v>7.5732127879377211</v>
      </c>
      <c r="I363">
        <f t="shared" si="97"/>
        <v>-26.298011156520992</v>
      </c>
      <c r="J363">
        <f t="shared" si="96"/>
        <v>-1.7797375767340333</v>
      </c>
      <c r="K363">
        <f t="shared" si="98"/>
        <v>0</v>
      </c>
      <c r="L363">
        <f t="shared" si="99"/>
        <v>3.6750911184378183</v>
      </c>
      <c r="M363">
        <f t="shared" si="100"/>
        <v>-5.4548286951718516</v>
      </c>
      <c r="N363">
        <f t="shared" si="101"/>
        <v>-0.17202569118350963</v>
      </c>
      <c r="O363">
        <f t="shared" si="102"/>
        <v>0.29570278282539886</v>
      </c>
      <c r="P363">
        <f t="shared" si="103"/>
        <v>0.52860597774186668</v>
      </c>
      <c r="Q363">
        <f t="shared" si="104"/>
        <v>3.0806820889874942</v>
      </c>
      <c r="R363">
        <f t="shared" si="113"/>
        <v>176.51008172052931</v>
      </c>
      <c r="S363">
        <f t="shared" si="109"/>
        <v>12.928718856436973</v>
      </c>
      <c r="T363">
        <f t="shared" si="110"/>
        <v>-79.988046469167173</v>
      </c>
      <c r="U363">
        <f t="shared" si="105"/>
        <v>-17.98202824903489</v>
      </c>
      <c r="V363">
        <f t="shared" si="111"/>
        <v>29.970047081724818</v>
      </c>
      <c r="W363">
        <f t="shared" si="114"/>
        <v>0</v>
      </c>
    </row>
    <row r="364" spans="5:23">
      <c r="E364">
        <f t="shared" si="106"/>
        <v>0.34300000000000025</v>
      </c>
      <c r="F364">
        <f t="shared" si="112"/>
        <v>164.01527599419566</v>
      </c>
      <c r="G364">
        <f t="shared" si="107"/>
        <v>2.8626065896659303</v>
      </c>
      <c r="H364">
        <f t="shared" si="108"/>
        <v>7.5469147767812004</v>
      </c>
      <c r="I364">
        <f t="shared" si="97"/>
        <v>-25.014664935831089</v>
      </c>
      <c r="J364">
        <f t="shared" si="96"/>
        <v>-1.6928861612666295</v>
      </c>
      <c r="K364">
        <f t="shared" si="98"/>
        <v>0</v>
      </c>
      <c r="L364">
        <f t="shared" si="99"/>
        <v>3.6831869649626721</v>
      </c>
      <c r="M364">
        <f t="shared" si="100"/>
        <v>-5.3760731262293016</v>
      </c>
      <c r="N364">
        <f t="shared" si="101"/>
        <v>-0.17266975408891116</v>
      </c>
      <c r="O364">
        <f t="shared" si="102"/>
        <v>0.29348614644641052</v>
      </c>
      <c r="P364">
        <f t="shared" si="103"/>
        <v>0.52911870443364784</v>
      </c>
      <c r="Q364">
        <f t="shared" si="104"/>
        <v>3.0849377284910697</v>
      </c>
      <c r="R364">
        <f t="shared" si="113"/>
        <v>176.75391190321335</v>
      </c>
      <c r="S364">
        <f t="shared" si="109"/>
        <v>12.738635909017688</v>
      </c>
      <c r="T364">
        <f t="shared" si="110"/>
        <v>-79.989645315783832</v>
      </c>
      <c r="U364">
        <f t="shared" si="105"/>
        <v>-17.982387684054192</v>
      </c>
      <c r="V364">
        <f t="shared" si="111"/>
        <v>29.970646140090324</v>
      </c>
      <c r="W364">
        <f t="shared" si="114"/>
        <v>0</v>
      </c>
    </row>
    <row r="365" spans="5:23">
      <c r="E365">
        <f t="shared" si="106"/>
        <v>0.34400000000000025</v>
      </c>
      <c r="F365">
        <f t="shared" si="112"/>
        <v>164.44768235925014</v>
      </c>
      <c r="G365">
        <f t="shared" si="107"/>
        <v>2.8701535044427113</v>
      </c>
      <c r="H365">
        <f t="shared" si="108"/>
        <v>7.521900111845369</v>
      </c>
      <c r="I365">
        <f t="shared" si="97"/>
        <v>-23.737622892568261</v>
      </c>
      <c r="J365">
        <f t="shared" si="96"/>
        <v>-1.6064613857223202</v>
      </c>
      <c r="K365">
        <f t="shared" si="98"/>
        <v>0</v>
      </c>
      <c r="L365">
        <f t="shared" si="99"/>
        <v>3.6910445553464406</v>
      </c>
      <c r="M365">
        <f t="shared" si="100"/>
        <v>-5.2975059410687608</v>
      </c>
      <c r="N365">
        <f t="shared" si="101"/>
        <v>-0.17329486259071991</v>
      </c>
      <c r="O365">
        <f t="shared" si="102"/>
        <v>0.29127241823219663</v>
      </c>
      <c r="P365">
        <f t="shared" si="103"/>
        <v>0.52962221903297169</v>
      </c>
      <c r="Q365">
        <f t="shared" si="104"/>
        <v>3.0891776934198316</v>
      </c>
      <c r="R365">
        <f t="shared" si="113"/>
        <v>176.99684399891487</v>
      </c>
      <c r="S365">
        <f t="shared" si="109"/>
        <v>12.549161639664732</v>
      </c>
      <c r="T365">
        <f t="shared" si="110"/>
        <v>-79.991212185468171</v>
      </c>
      <c r="U365">
        <f t="shared" si="105"/>
        <v>-17.982739930373111</v>
      </c>
      <c r="V365">
        <f t="shared" si="111"/>
        <v>29.971233217288518</v>
      </c>
      <c r="W365">
        <f t="shared" si="114"/>
        <v>0</v>
      </c>
    </row>
    <row r="366" spans="5:23">
      <c r="E366">
        <f t="shared" si="106"/>
        <v>0.34500000000000025</v>
      </c>
      <c r="F366">
        <f t="shared" si="112"/>
        <v>164.87865548957782</v>
      </c>
      <c r="G366">
        <f t="shared" si="107"/>
        <v>2.8776754045545565</v>
      </c>
      <c r="H366">
        <f t="shared" si="108"/>
        <v>7.4981624889528007</v>
      </c>
      <c r="I366">
        <f t="shared" si="97"/>
        <v>-22.466674232037054</v>
      </c>
      <c r="J366">
        <f t="shared" si="96"/>
        <v>-1.5204489844124103</v>
      </c>
      <c r="K366">
        <f t="shared" si="98"/>
        <v>0</v>
      </c>
      <c r="L366">
        <f t="shared" si="99"/>
        <v>3.6986669199985673</v>
      </c>
      <c r="M366">
        <f t="shared" si="100"/>
        <v>-5.2191159044109776</v>
      </c>
      <c r="N366">
        <f t="shared" si="101"/>
        <v>-0.17390125777234888</v>
      </c>
      <c r="O366">
        <f t="shared" si="102"/>
        <v>0.28906139596576891</v>
      </c>
      <c r="P366">
        <f t="shared" si="103"/>
        <v>0.53011667536630092</v>
      </c>
      <c r="Q366">
        <f t="shared" si="104"/>
        <v>3.0934027294456272</v>
      </c>
      <c r="R366">
        <f t="shared" si="113"/>
        <v>177.23892073148369</v>
      </c>
      <c r="S366">
        <f t="shared" si="109"/>
        <v>12.360265241905864</v>
      </c>
      <c r="T366">
        <f t="shared" si="110"/>
        <v>-79.992747717758803</v>
      </c>
      <c r="U366">
        <f t="shared" si="105"/>
        <v>-17.983085131765648</v>
      </c>
      <c r="V366">
        <f t="shared" si="111"/>
        <v>29.971808552942747</v>
      </c>
      <c r="W366">
        <f t="shared" si="114"/>
        <v>0</v>
      </c>
    </row>
    <row r="367" spans="5:23">
      <c r="E367">
        <f t="shared" si="106"/>
        <v>0.34600000000000025</v>
      </c>
      <c r="F367">
        <f t="shared" si="112"/>
        <v>165.30826855429814</v>
      </c>
      <c r="G367">
        <f t="shared" si="107"/>
        <v>2.8851735670435095</v>
      </c>
      <c r="H367">
        <f t="shared" si="108"/>
        <v>7.4756958147207637</v>
      </c>
      <c r="I367">
        <f t="shared" si="97"/>
        <v>-21.201609892230486</v>
      </c>
      <c r="J367">
        <f t="shared" si="96"/>
        <v>-1.434834808909192</v>
      </c>
      <c r="K367">
        <f t="shared" si="98"/>
        <v>0</v>
      </c>
      <c r="L367">
        <f t="shared" si="99"/>
        <v>3.7060569541640995</v>
      </c>
      <c r="M367">
        <f t="shared" si="100"/>
        <v>-5.1408917630732915</v>
      </c>
      <c r="N367">
        <f t="shared" si="101"/>
        <v>-0.17448916996424346</v>
      </c>
      <c r="O367">
        <f t="shared" si="102"/>
        <v>0.28685287373563545</v>
      </c>
      <c r="P367">
        <f t="shared" si="103"/>
        <v>0.53060222182573491</v>
      </c>
      <c r="Q367">
        <f t="shared" si="104"/>
        <v>3.0976135776587919</v>
      </c>
      <c r="R367">
        <f t="shared" si="113"/>
        <v>177.48018456226822</v>
      </c>
      <c r="S367">
        <f t="shared" si="109"/>
        <v>12.171916007970083</v>
      </c>
      <c r="T367">
        <f t="shared" si="110"/>
        <v>-79.994252539403632</v>
      </c>
      <c r="U367">
        <f t="shared" si="105"/>
        <v>-17.983423429130337</v>
      </c>
      <c r="V367">
        <f t="shared" si="111"/>
        <v>29.972372381883893</v>
      </c>
      <c r="W367">
        <f t="shared" si="114"/>
        <v>0</v>
      </c>
    </row>
    <row r="368" spans="5:23">
      <c r="E368">
        <f t="shared" si="106"/>
        <v>0.34700000000000025</v>
      </c>
      <c r="F368">
        <f t="shared" si="112"/>
        <v>165.73659437340527</v>
      </c>
      <c r="G368">
        <f t="shared" si="107"/>
        <v>2.8926492628582303</v>
      </c>
      <c r="H368">
        <f t="shared" si="108"/>
        <v>7.4544942048285332</v>
      </c>
      <c r="I368">
        <f t="shared" si="97"/>
        <v>-19.94222254051687</v>
      </c>
      <c r="J368">
        <f t="shared" si="96"/>
        <v>-1.3496048278217248</v>
      </c>
      <c r="K368">
        <f t="shared" si="98"/>
        <v>0</v>
      </c>
      <c r="L368">
        <f t="shared" si="99"/>
        <v>3.7132174189895299</v>
      </c>
      <c r="M368">
        <f t="shared" si="100"/>
        <v>-5.0628222468112547</v>
      </c>
      <c r="N368">
        <f t="shared" si="101"/>
        <v>-0.17505881882867469</v>
      </c>
      <c r="O368">
        <f t="shared" si="102"/>
        <v>0.28464664213443908</v>
      </c>
      <c r="P368">
        <f t="shared" si="103"/>
        <v>0.53107900143679143</v>
      </c>
      <c r="Q368">
        <f t="shared" si="104"/>
        <v>3.101810974728918</v>
      </c>
      <c r="R368">
        <f t="shared" si="113"/>
        <v>177.72067769932704</v>
      </c>
      <c r="S368">
        <f t="shared" si="109"/>
        <v>11.984083325921773</v>
      </c>
      <c r="T368">
        <f t="shared" si="110"/>
        <v>-79.995727264615553</v>
      </c>
      <c r="U368">
        <f t="shared" si="105"/>
        <v>-17.983754960547728</v>
      </c>
      <c r="V368">
        <f t="shared" si="111"/>
        <v>29.972924934246215</v>
      </c>
      <c r="W368">
        <f t="shared" si="114"/>
        <v>0</v>
      </c>
    </row>
    <row r="369" spans="5:23">
      <c r="E369">
        <f t="shared" si="106"/>
        <v>0.34800000000000025</v>
      </c>
      <c r="F369">
        <f t="shared" si="112"/>
        <v>166.1637054297467</v>
      </c>
      <c r="G369">
        <f t="shared" si="107"/>
        <v>2.900103757063059</v>
      </c>
      <c r="H369">
        <f t="shared" si="108"/>
        <v>7.4345519822880162</v>
      </c>
      <c r="I369">
        <f t="shared" si="97"/>
        <v>-18.688306569858067</v>
      </c>
      <c r="J369">
        <f t="shared" si="96"/>
        <v>-1.2647451265399026</v>
      </c>
      <c r="K369">
        <f t="shared" si="98"/>
        <v>0</v>
      </c>
      <c r="L369">
        <f t="shared" si="99"/>
        <v>3.7201509425462804</v>
      </c>
      <c r="M369">
        <f t="shared" si="100"/>
        <v>-4.984896069086183</v>
      </c>
      <c r="N369">
        <f t="shared" si="101"/>
        <v>-0.17561041344116163</v>
      </c>
      <c r="O369">
        <f t="shared" si="102"/>
        <v>0.28244248845159353</v>
      </c>
      <c r="P369">
        <f t="shared" si="103"/>
        <v>0.5315471519231818</v>
      </c>
      <c r="Q369">
        <f t="shared" si="104"/>
        <v>3.1059956530630282</v>
      </c>
      <c r="R369">
        <f t="shared" si="113"/>
        <v>177.9604421064914</v>
      </c>
      <c r="S369">
        <f t="shared" si="109"/>
        <v>11.7967366767447</v>
      </c>
      <c r="T369">
        <f t="shared" si="110"/>
        <v>-79.997172495323241</v>
      </c>
      <c r="U369">
        <f t="shared" si="105"/>
        <v>-17.984079861336774</v>
      </c>
      <c r="V369">
        <f t="shared" si="111"/>
        <v>29.973466435561292</v>
      </c>
      <c r="W369">
        <f t="shared" si="114"/>
        <v>0</v>
      </c>
    </row>
    <row r="370" spans="5:23">
      <c r="E370">
        <f t="shared" si="106"/>
        <v>0.34900000000000025</v>
      </c>
      <c r="F370">
        <f t="shared" si="112"/>
        <v>166.58967388090241</v>
      </c>
      <c r="G370">
        <f t="shared" si="107"/>
        <v>2.9075383090453468</v>
      </c>
      <c r="H370">
        <f t="shared" si="108"/>
        <v>7.4158636757181577</v>
      </c>
      <c r="I370">
        <f t="shared" si="97"/>
        <v>-17.439658094632726</v>
      </c>
      <c r="J370">
        <f t="shared" si="96"/>
        <v>-1.1802419069517875</v>
      </c>
      <c r="K370">
        <f t="shared" si="98"/>
        <v>0</v>
      </c>
      <c r="L370">
        <f t="shared" si="99"/>
        <v>3.7268600208108098</v>
      </c>
      <c r="M370">
        <f t="shared" si="100"/>
        <v>-4.9071019277625973</v>
      </c>
      <c r="N370">
        <f t="shared" si="101"/>
        <v>-0.17614415236844411</v>
      </c>
      <c r="O370">
        <f t="shared" si="102"/>
        <v>0.28024019686024759</v>
      </c>
      <c r="P370">
        <f t="shared" si="103"/>
        <v>0.53200680576860282</v>
      </c>
      <c r="Q370">
        <f t="shared" si="104"/>
        <v>3.1101683409612266</v>
      </c>
      <c r="R370">
        <f t="shared" si="113"/>
        <v>178.1995195122835</v>
      </c>
      <c r="S370">
        <f t="shared" si="109"/>
        <v>11.609845631381091</v>
      </c>
      <c r="T370">
        <f t="shared" si="110"/>
        <v>-79.998588821416789</v>
      </c>
      <c r="U370">
        <f t="shared" si="105"/>
        <v>-17.984398264110041</v>
      </c>
      <c r="V370">
        <f t="shared" si="111"/>
        <v>29.973997106850067</v>
      </c>
      <c r="W370">
        <f t="shared" si="114"/>
        <v>0</v>
      </c>
    </row>
    <row r="371" spans="5:23">
      <c r="E371">
        <f t="shared" si="106"/>
        <v>0.35000000000000026</v>
      </c>
      <c r="F371">
        <f t="shared" si="112"/>
        <v>167.01457157096542</v>
      </c>
      <c r="G371">
        <f t="shared" si="107"/>
        <v>2.9149541727210648</v>
      </c>
      <c r="H371">
        <f t="shared" si="108"/>
        <v>7.3984240176235252</v>
      </c>
      <c r="I371">
        <f t="shared" si="97"/>
        <v>-16.196074946138122</v>
      </c>
      <c r="J371">
        <f t="shared" si="96"/>
        <v>-1.0960814871391942</v>
      </c>
      <c r="K371">
        <f t="shared" si="98"/>
        <v>0</v>
      </c>
      <c r="L371">
        <f t="shared" si="99"/>
        <v>3.7333470186004543</v>
      </c>
      <c r="M371">
        <f t="shared" si="100"/>
        <v>-4.8294285057396484</v>
      </c>
      <c r="N371">
        <f t="shared" si="101"/>
        <v>-0.17666022374293294</v>
      </c>
      <c r="O371">
        <f t="shared" si="102"/>
        <v>0.27803954859889818</v>
      </c>
      <c r="P371">
        <f t="shared" si="103"/>
        <v>0.53245809027556978</v>
      </c>
      <c r="Q371">
        <f t="shared" si="104"/>
        <v>3.1143297627699198</v>
      </c>
      <c r="R371">
        <f t="shared" si="113"/>
        <v>178.43795141869532</v>
      </c>
      <c r="S371">
        <f t="shared" si="109"/>
        <v>11.423379847729905</v>
      </c>
      <c r="T371">
        <f t="shared" si="110"/>
        <v>-79.999976820988451</v>
      </c>
      <c r="U371">
        <f t="shared" si="105"/>
        <v>-17.984710298827839</v>
      </c>
      <c r="V371">
        <f t="shared" si="111"/>
        <v>29.974517164713067</v>
      </c>
      <c r="W371">
        <f t="shared" si="114"/>
        <v>0</v>
      </c>
    </row>
    <row r="372" spans="5:23">
      <c r="E372">
        <f t="shared" si="106"/>
        <v>0.35100000000000026</v>
      </c>
      <c r="F372">
        <f t="shared" si="112"/>
        <v>167.43847004222346</v>
      </c>
      <c r="G372">
        <f t="shared" si="107"/>
        <v>2.9223525967386883</v>
      </c>
      <c r="H372">
        <f t="shared" si="108"/>
        <v>7.3822279426773871</v>
      </c>
      <c r="I372">
        <f t="shared" si="97"/>
        <v>-14.957356667839557</v>
      </c>
      <c r="J372">
        <f t="shared" si="96"/>
        <v>-1.0122503010561896</v>
      </c>
      <c r="K372">
        <f t="shared" si="98"/>
        <v>0</v>
      </c>
      <c r="L372">
        <f t="shared" si="99"/>
        <v>3.7396141704641721</v>
      </c>
      <c r="M372">
        <f t="shared" si="100"/>
        <v>-4.7518644715203617</v>
      </c>
      <c r="N372">
        <f t="shared" si="101"/>
        <v>-0.17715880533357292</v>
      </c>
      <c r="O372">
        <f t="shared" si="102"/>
        <v>0.27584032214796822</v>
      </c>
      <c r="P372">
        <f t="shared" si="103"/>
        <v>0.53290112762131037</v>
      </c>
      <c r="Q372">
        <f t="shared" si="104"/>
        <v>3.1184806390326778</v>
      </c>
      <c r="R372">
        <f t="shared" si="113"/>
        <v>178.67577910983238</v>
      </c>
      <c r="S372">
        <f t="shared" si="109"/>
        <v>11.237309067608919</v>
      </c>
      <c r="T372">
        <f t="shared" si="110"/>
        <v>-80.001337060568687</v>
      </c>
      <c r="U372">
        <f t="shared" si="105"/>
        <v>-17.985016092851282</v>
      </c>
      <c r="V372">
        <f t="shared" si="111"/>
        <v>29.975026821418805</v>
      </c>
      <c r="W372">
        <f t="shared" si="114"/>
        <v>0</v>
      </c>
    </row>
    <row r="373" spans="5:23">
      <c r="E373">
        <f t="shared" si="106"/>
        <v>0.35200000000000026</v>
      </c>
      <c r="F373">
        <f t="shared" si="112"/>
        <v>167.86144054674241</v>
      </c>
      <c r="G373">
        <f t="shared" si="107"/>
        <v>2.9297348246813657</v>
      </c>
      <c r="H373">
        <f t="shared" si="108"/>
        <v>7.367270586009548</v>
      </c>
      <c r="I373">
        <f t="shared" si="97"/>
        <v>-13.723304510434859</v>
      </c>
      <c r="J373">
        <f t="shared" si="96"/>
        <v>-0.92873489819507871</v>
      </c>
      <c r="K373">
        <f t="shared" si="98"/>
        <v>0</v>
      </c>
      <c r="L373">
        <f t="shared" si="99"/>
        <v>3.7456635815274639</v>
      </c>
      <c r="M373">
        <f t="shared" si="100"/>
        <v>-4.6743984797225426</v>
      </c>
      <c r="N373">
        <f t="shared" si="101"/>
        <v>-0.17764006461306037</v>
      </c>
      <c r="O373">
        <f t="shared" si="102"/>
        <v>0.27364229340165946</v>
      </c>
      <c r="P373">
        <f t="shared" si="103"/>
        <v>0.53333603491074566</v>
      </c>
      <c r="Q373">
        <f t="shared" si="104"/>
        <v>3.1226216866388192</v>
      </c>
      <c r="R373">
        <f t="shared" si="113"/>
        <v>178.91304366042704</v>
      </c>
      <c r="S373">
        <f t="shared" si="109"/>
        <v>11.051603113684621</v>
      </c>
      <c r="T373">
        <f t="shared" si="110"/>
        <v>-80.002670095357317</v>
      </c>
      <c r="U373">
        <f t="shared" si="105"/>
        <v>-17.985315770994259</v>
      </c>
      <c r="V373">
        <f t="shared" si="111"/>
        <v>29.97552628499043</v>
      </c>
      <c r="W373">
        <f t="shared" si="114"/>
        <v>0</v>
      </c>
    </row>
    <row r="374" spans="5:23">
      <c r="E374">
        <f t="shared" si="106"/>
        <v>0.35300000000000026</v>
      </c>
      <c r="F374">
        <f t="shared" si="112"/>
        <v>168.28355405785163</v>
      </c>
      <c r="G374">
        <f t="shared" si="107"/>
        <v>2.9371020952673752</v>
      </c>
      <c r="H374">
        <f t="shared" si="108"/>
        <v>7.3535472814991127</v>
      </c>
      <c r="I374">
        <f t="shared" si="97"/>
        <v>-12.493721426795114</v>
      </c>
      <c r="J374">
        <f t="shared" si="96"/>
        <v>-0.84552194324401464</v>
      </c>
      <c r="K374">
        <f t="shared" si="98"/>
        <v>0</v>
      </c>
      <c r="L374">
        <f t="shared" si="99"/>
        <v>3.7514972282908112</v>
      </c>
      <c r="M374">
        <f t="shared" si="100"/>
        <v>-4.5970191715348259</v>
      </c>
      <c r="N374">
        <f t="shared" si="101"/>
        <v>-0.17810415882136249</v>
      </c>
      <c r="O374">
        <f t="shared" si="102"/>
        <v>0.27144523583538233</v>
      </c>
      <c r="P374">
        <f t="shared" si="103"/>
        <v>0.53376292422657667</v>
      </c>
      <c r="Q374">
        <f t="shared" si="104"/>
        <v>3.126753618969782</v>
      </c>
      <c r="R374">
        <f t="shared" si="113"/>
        <v>179.14978594422485</v>
      </c>
      <c r="S374">
        <f t="shared" si="109"/>
        <v>10.866231886373214</v>
      </c>
      <c r="T374">
        <f t="shared" si="110"/>
        <v>-80.003976469450166</v>
      </c>
      <c r="U374">
        <f t="shared" si="105"/>
        <v>-17.985609455574373</v>
      </c>
      <c r="V374">
        <f t="shared" si="111"/>
        <v>29.976015759290622</v>
      </c>
      <c r="W374">
        <f t="shared" si="114"/>
        <v>0</v>
      </c>
    </row>
    <row r="375" spans="5:23">
      <c r="E375">
        <f t="shared" si="106"/>
        <v>0.35400000000000026</v>
      </c>
      <c r="F375">
        <f t="shared" si="112"/>
        <v>168.70488128153141</v>
      </c>
      <c r="G375">
        <f t="shared" si="107"/>
        <v>2.9444556425488742</v>
      </c>
      <c r="H375">
        <f t="shared" si="108"/>
        <v>7.3410535600723179</v>
      </c>
      <c r="I375">
        <f t="shared" si="97"/>
        <v>-11.268412066847239</v>
      </c>
      <c r="J375">
        <f t="shared" si="96"/>
        <v>-0.76259821574067388</v>
      </c>
      <c r="K375">
        <f t="shared" si="98"/>
        <v>0</v>
      </c>
      <c r="L375">
        <f t="shared" si="99"/>
        <v>3.7571169593810563</v>
      </c>
      <c r="M375">
        <f t="shared" si="100"/>
        <v>-4.5197151751217302</v>
      </c>
      <c r="N375">
        <f t="shared" si="101"/>
        <v>-0.17855123502549342</v>
      </c>
      <c r="O375">
        <f t="shared" si="102"/>
        <v>0.26924892066906214</v>
      </c>
      <c r="P375">
        <f t="shared" si="103"/>
        <v>0.5341819026764999</v>
      </c>
      <c r="Q375">
        <f t="shared" si="104"/>
        <v>3.1308771460433626</v>
      </c>
      <c r="R375">
        <f t="shared" si="113"/>
        <v>179.38604664224897</v>
      </c>
      <c r="S375">
        <f t="shared" si="109"/>
        <v>10.681165360717557</v>
      </c>
      <c r="T375">
        <f t="shared" si="110"/>
        <v>-80.005256716061169</v>
      </c>
      <c r="U375">
        <f t="shared" si="105"/>
        <v>-17.985897266462885</v>
      </c>
      <c r="V375">
        <f t="shared" si="111"/>
        <v>29.97649544410481</v>
      </c>
      <c r="W375">
        <f t="shared" si="114"/>
        <v>0</v>
      </c>
    </row>
    <row r="376" spans="5:23">
      <c r="E376">
        <f t="shared" si="106"/>
        <v>0.35500000000000026</v>
      </c>
      <c r="F376">
        <f t="shared" si="112"/>
        <v>169.12549266770307</v>
      </c>
      <c r="G376">
        <f t="shared" si="107"/>
        <v>2.9517966961089463</v>
      </c>
      <c r="H376">
        <f t="shared" si="108"/>
        <v>7.3297851480054703</v>
      </c>
      <c r="I376">
        <f t="shared" si="97"/>
        <v>-10.047182772453748</v>
      </c>
      <c r="J376">
        <f t="shared" si="96"/>
        <v>-0.67995060972573995</v>
      </c>
      <c r="K376">
        <f t="shared" si="98"/>
        <v>0</v>
      </c>
      <c r="L376">
        <f t="shared" si="99"/>
        <v>3.762524496255204</v>
      </c>
      <c r="M376">
        <f t="shared" si="100"/>
        <v>-4.442475105980944</v>
      </c>
      <c r="N376">
        <f t="shared" si="101"/>
        <v>-0.17898143017550494</v>
      </c>
      <c r="O376">
        <f t="shared" si="102"/>
        <v>0.26705311702661427</v>
      </c>
      <c r="P376">
        <f t="shared" si="103"/>
        <v>0.53459307243757082</v>
      </c>
      <c r="Q376">
        <f t="shared" si="104"/>
        <v>3.13499297465588</v>
      </c>
      <c r="R376">
        <f t="shared" si="113"/>
        <v>179.6218662509454</v>
      </c>
      <c r="S376">
        <f t="shared" si="109"/>
        <v>10.496373583242331</v>
      </c>
      <c r="T376">
        <f t="shared" si="110"/>
        <v>-80.006511357739939</v>
      </c>
      <c r="U376">
        <f t="shared" si="105"/>
        <v>-17.986179321133626</v>
      </c>
      <c r="V376">
        <f t="shared" si="111"/>
        <v>29.976965535222714</v>
      </c>
      <c r="W376">
        <f t="shared" si="114"/>
        <v>0</v>
      </c>
    </row>
    <row r="377" spans="5:23">
      <c r="E377">
        <f t="shared" si="106"/>
        <v>0.35600000000000026</v>
      </c>
      <c r="F377">
        <f t="shared" si="112"/>
        <v>169.54545842142147</v>
      </c>
      <c r="G377">
        <f t="shared" si="107"/>
        <v>2.959126481256952</v>
      </c>
      <c r="H377">
        <f t="shared" si="108"/>
        <v>7.319737965233017</v>
      </c>
      <c r="I377">
        <f t="shared" si="97"/>
        <v>-8.8298415723483696</v>
      </c>
      <c r="J377">
        <f t="shared" si="96"/>
        <v>-0.5975661334001674</v>
      </c>
      <c r="K377">
        <f t="shared" si="98"/>
        <v>0</v>
      </c>
      <c r="L377">
        <f t="shared" si="99"/>
        <v>3.767721433856225</v>
      </c>
      <c r="M377">
        <f t="shared" si="100"/>
        <v>-4.3652875672563924</v>
      </c>
      <c r="N377">
        <f t="shared" si="101"/>
        <v>-0.17939487115665848</v>
      </c>
      <c r="O377">
        <f t="shared" si="102"/>
        <v>0.26485759209187548</v>
      </c>
      <c r="P377">
        <f t="shared" si="103"/>
        <v>0.53499653079773613</v>
      </c>
      <c r="Q377">
        <f t="shared" si="104"/>
        <v>3.1391018085223337</v>
      </c>
      <c r="R377">
        <f t="shared" si="113"/>
        <v>179.85728509021359</v>
      </c>
      <c r="S377">
        <f t="shared" si="109"/>
        <v>10.311826668792122</v>
      </c>
      <c r="T377">
        <f t="shared" si="110"/>
        <v>-80.007740906585141</v>
      </c>
      <c r="U377">
        <f t="shared" si="105"/>
        <v>-17.986455734710955</v>
      </c>
      <c r="V377">
        <f t="shared" si="111"/>
        <v>29.977426224518261</v>
      </c>
      <c r="W377">
        <f t="shared" si="114"/>
        <v>0</v>
      </c>
    </row>
    <row r="378" spans="5:23">
      <c r="E378">
        <f t="shared" si="106"/>
        <v>0.35700000000000026</v>
      </c>
      <c r="F378">
        <f t="shared" si="112"/>
        <v>169.96484851397099</v>
      </c>
      <c r="G378">
        <f t="shared" si="107"/>
        <v>2.9664462192221852</v>
      </c>
      <c r="H378">
        <f t="shared" si="108"/>
        <v>7.3109081236606688</v>
      </c>
      <c r="I378">
        <f t="shared" si="97"/>
        <v>-7.6161981771810821</v>
      </c>
      <c r="J378">
        <f t="shared" si="96"/>
        <v>-0.51543190878985135</v>
      </c>
      <c r="K378">
        <f t="shared" si="98"/>
        <v>0</v>
      </c>
      <c r="L378">
        <f t="shared" si="99"/>
        <v>3.7727092412204652</v>
      </c>
      <c r="M378">
        <f t="shared" si="100"/>
        <v>-4.2881411500103166</v>
      </c>
      <c r="N378">
        <f t="shared" si="101"/>
        <v>-0.17979167483774772</v>
      </c>
      <c r="O378">
        <f t="shared" si="102"/>
        <v>0.26266211126127581</v>
      </c>
      <c r="P378">
        <f t="shared" si="103"/>
        <v>0.53539237019455554</v>
      </c>
      <c r="Q378">
        <f t="shared" si="104"/>
        <v>-3.139980958764971</v>
      </c>
      <c r="R378">
        <f t="shared" si="113"/>
        <v>-179.90765668867459</v>
      </c>
      <c r="S378">
        <f t="shared" si="109"/>
        <v>-349.87250520264558</v>
      </c>
      <c r="T378">
        <f t="shared" si="110"/>
        <v>-80.008945864453437</v>
      </c>
      <c r="U378">
        <f t="shared" si="105"/>
        <v>-17.986726620016736</v>
      </c>
      <c r="V378">
        <f t="shared" si="111"/>
        <v>29.977877700027896</v>
      </c>
      <c r="W378">
        <f t="shared" si="114"/>
        <v>0</v>
      </c>
    </row>
    <row r="379" spans="5:23">
      <c r="E379">
        <f t="shared" si="106"/>
        <v>0.35800000000000026</v>
      </c>
      <c r="F379">
        <f t="shared" si="112"/>
        <v>170.38373269386466</v>
      </c>
      <c r="G379">
        <f t="shared" si="107"/>
        <v>2.9737571273458459</v>
      </c>
      <c r="H379">
        <f t="shared" si="108"/>
        <v>7.3032919254834878</v>
      </c>
      <c r="I379">
        <f t="shared" si="97"/>
        <v>-6.4060639747249164</v>
      </c>
      <c r="J379">
        <f t="shared" si="96"/>
        <v>-0.43353517142124387</v>
      </c>
      <c r="K379">
        <f t="shared" si="98"/>
        <v>0</v>
      </c>
      <c r="L379">
        <f t="shared" si="99"/>
        <v>3.7774892620363549</v>
      </c>
      <c r="M379">
        <f t="shared" si="100"/>
        <v>-4.2110244334575988</v>
      </c>
      <c r="N379">
        <f t="shared" si="101"/>
        <v>-0.18017194811554649</v>
      </c>
      <c r="O379">
        <f t="shared" si="102"/>
        <v>0.26046643829352834</v>
      </c>
      <c r="P379">
        <f t="shared" si="103"/>
        <v>0.53578067825112929</v>
      </c>
      <c r="Q379">
        <f t="shared" si="104"/>
        <v>-3.1358840148817495</v>
      </c>
      <c r="R379">
        <f t="shared" si="113"/>
        <v>-179.67291909526409</v>
      </c>
      <c r="S379">
        <f t="shared" si="109"/>
        <v>-350.05665178912875</v>
      </c>
      <c r="T379">
        <f t="shared" si="110"/>
        <v>-80.010126723164376</v>
      </c>
      <c r="U379">
        <f t="shared" si="105"/>
        <v>-17.986992087616404</v>
      </c>
      <c r="V379">
        <f t="shared" si="111"/>
        <v>29.97832014602734</v>
      </c>
      <c r="W379">
        <f t="shared" si="114"/>
        <v>0</v>
      </c>
    </row>
    <row r="380" spans="5:23">
      <c r="E380">
        <f t="shared" si="106"/>
        <v>0.35900000000000026</v>
      </c>
      <c r="F380">
        <f t="shared" si="112"/>
        <v>170.80218049774683</v>
      </c>
      <c r="G380">
        <f t="shared" si="107"/>
        <v>2.9810604192713295</v>
      </c>
      <c r="H380">
        <f t="shared" si="108"/>
        <v>7.2968858615087626</v>
      </c>
      <c r="I380">
        <f t="shared" si="97"/>
        <v>-5.1992520252979224</v>
      </c>
      <c r="J380">
        <f t="shared" si="96"/>
        <v>-0.3518632700115325</v>
      </c>
      <c r="K380">
        <f t="shared" si="98"/>
        <v>0</v>
      </c>
      <c r="L380">
        <f t="shared" si="99"/>
        <v>3.7820627151541752</v>
      </c>
      <c r="M380">
        <f t="shared" si="100"/>
        <v>-4.1339259851657078</v>
      </c>
      <c r="N380">
        <f t="shared" si="101"/>
        <v>-0.1805357879553629</v>
      </c>
      <c r="O380">
        <f t="shared" si="102"/>
        <v>0.25827033545661143</v>
      </c>
      <c r="P380">
        <f t="shared" si="103"/>
        <v>0.53616153780925158</v>
      </c>
      <c r="Q380">
        <f t="shared" si="104"/>
        <v>-3.1317919717147542</v>
      </c>
      <c r="R380">
        <f t="shared" si="113"/>
        <v>-179.43846229220992</v>
      </c>
      <c r="S380">
        <f t="shared" si="109"/>
        <v>-350.24064278995672</v>
      </c>
      <c r="T380">
        <f t="shared" si="110"/>
        <v>-80.011283964701079</v>
      </c>
      <c r="U380">
        <f t="shared" si="105"/>
        <v>-17.987252245864074</v>
      </c>
      <c r="V380">
        <f t="shared" si="111"/>
        <v>29.978753743106793</v>
      </c>
      <c r="W380">
        <f t="shared" si="114"/>
        <v>0</v>
      </c>
    </row>
    <row r="381" spans="5:23">
      <c r="E381">
        <f t="shared" si="106"/>
        <v>0.36000000000000026</v>
      </c>
      <c r="F381">
        <f t="shared" si="112"/>
        <v>171.22026126119997</v>
      </c>
      <c r="G381">
        <f t="shared" si="107"/>
        <v>2.9883573051328383</v>
      </c>
      <c r="H381">
        <f t="shared" si="108"/>
        <v>7.2916866094834649</v>
      </c>
      <c r="I381">
        <f t="shared" si="97"/>
        <v>-3.9955770574442804</v>
      </c>
      <c r="J381">
        <f t="shared" si="96"/>
        <v>-0.27040366617635581</v>
      </c>
      <c r="K381">
        <f t="shared" si="98"/>
        <v>0</v>
      </c>
      <c r="L381">
        <f t="shared" si="99"/>
        <v>3.786430695046664</v>
      </c>
      <c r="M381">
        <f t="shared" si="100"/>
        <v>-4.0568343612230198</v>
      </c>
      <c r="N381">
        <f t="shared" si="101"/>
        <v>-0.18088328142768295</v>
      </c>
      <c r="O381">
        <f t="shared" si="102"/>
        <v>0.25607356367231604</v>
      </c>
      <c r="P381">
        <f t="shared" si="103"/>
        <v>0.53653502695980626</v>
      </c>
      <c r="Q381">
        <f t="shared" si="104"/>
        <v>-3.1277041365107059</v>
      </c>
      <c r="R381">
        <f t="shared" si="113"/>
        <v>-179.20424658767294</v>
      </c>
      <c r="S381">
        <f t="shared" si="109"/>
        <v>-350.42450784887291</v>
      </c>
      <c r="T381">
        <f t="shared" si="110"/>
        <v>-80.012418061407075</v>
      </c>
      <c r="U381">
        <f t="shared" si="105"/>
        <v>-17.987507200946794</v>
      </c>
      <c r="V381">
        <f t="shared" si="111"/>
        <v>29.979178668244657</v>
      </c>
      <c r="W381">
        <f t="shared" si="114"/>
        <v>0</v>
      </c>
    </row>
    <row r="382" spans="5:23">
      <c r="E382">
        <f t="shared" si="106"/>
        <v>0.36100000000000027</v>
      </c>
      <c r="F382">
        <f t="shared" si="112"/>
        <v>171.63804412945544</v>
      </c>
      <c r="G382">
        <f t="shared" si="107"/>
        <v>2.9956489917423217</v>
      </c>
      <c r="H382">
        <f t="shared" si="108"/>
        <v>7.2876910324260207</v>
      </c>
      <c r="I382">
        <f t="shared" si="97"/>
        <v>-2.7948554639256913</v>
      </c>
      <c r="J382">
        <f t="shared" si="96"/>
        <v>-0.18914393415851816</v>
      </c>
      <c r="K382">
        <f t="shared" si="98"/>
        <v>0</v>
      </c>
      <c r="L382">
        <f t="shared" si="99"/>
        <v>3.7905941722203376</v>
      </c>
      <c r="M382">
        <f t="shared" si="100"/>
        <v>-3.9797381063788557</v>
      </c>
      <c r="N382">
        <f t="shared" si="101"/>
        <v>-0.18121450574089309</v>
      </c>
      <c r="O382">
        <f t="shared" si="102"/>
        <v>0.25387588265862243</v>
      </c>
      <c r="P382">
        <f t="shared" si="103"/>
        <v>0.53690121907042354</v>
      </c>
      <c r="Q382">
        <f t="shared" si="104"/>
        <v>-3.1236198189248676</v>
      </c>
      <c r="R382">
        <f t="shared" si="113"/>
        <v>-178.97023242781336</v>
      </c>
      <c r="S382">
        <f t="shared" si="109"/>
        <v>-350.60827655726882</v>
      </c>
      <c r="T382">
        <f t="shared" si="110"/>
        <v>-80.013529476178931</v>
      </c>
      <c r="U382">
        <f t="shared" si="105"/>
        <v>-17.987757056927858</v>
      </c>
      <c r="V382">
        <f t="shared" si="111"/>
        <v>29.979595094879766</v>
      </c>
      <c r="W382">
        <f t="shared" si="114"/>
        <v>0</v>
      </c>
    </row>
    <row r="383" spans="5:23">
      <c r="E383">
        <f t="shared" si="106"/>
        <v>0.36200000000000027</v>
      </c>
      <c r="F383">
        <f t="shared" si="112"/>
        <v>172.05559806800881</v>
      </c>
      <c r="G383">
        <f t="shared" si="107"/>
        <v>3.0029366827747479</v>
      </c>
      <c r="H383">
        <f t="shared" si="108"/>
        <v>7.2848961769620946</v>
      </c>
      <c r="I383">
        <f t="shared" si="97"/>
        <v>-1.5969052980660317</v>
      </c>
      <c r="J383">
        <f t="shared" si="96"/>
        <v>-0.10807176058061119</v>
      </c>
      <c r="K383">
        <f t="shared" si="98"/>
        <v>0</v>
      </c>
      <c r="L383">
        <f t="shared" si="99"/>
        <v>3.7945539935774328</v>
      </c>
      <c r="M383">
        <f t="shared" si="100"/>
        <v>-3.902625754158044</v>
      </c>
      <c r="N383">
        <f t="shared" si="101"/>
        <v>-0.18152952827007424</v>
      </c>
      <c r="O383">
        <f t="shared" si="102"/>
        <v>0.25167705107017152</v>
      </c>
      <c r="P383">
        <f t="shared" si="103"/>
        <v>0.5372601828104111</v>
      </c>
      <c r="Q383">
        <f t="shared" si="104"/>
        <v>-3.1195383308917082</v>
      </c>
      <c r="R383">
        <f t="shared" si="113"/>
        <v>-178.73638038938014</v>
      </c>
      <c r="S383">
        <f t="shared" si="109"/>
        <v>-350.79197845738895</v>
      </c>
      <c r="T383">
        <f t="shared" si="110"/>
        <v>-80.014618662655351</v>
      </c>
      <c r="U383">
        <f t="shared" si="105"/>
        <v>-17.988001915789301</v>
      </c>
      <c r="V383">
        <f t="shared" si="111"/>
        <v>29.980003192982171</v>
      </c>
      <c r="W383">
        <f t="shared" si="114"/>
        <v>0</v>
      </c>
    </row>
    <row r="384" spans="5:23">
      <c r="E384">
        <f t="shared" si="106"/>
        <v>0.36300000000000027</v>
      </c>
      <c r="F384">
        <f t="shared" si="112"/>
        <v>172.4729918731397</v>
      </c>
      <c r="G384">
        <f t="shared" si="107"/>
        <v>3.0102215789517102</v>
      </c>
      <c r="H384">
        <f t="shared" si="108"/>
        <v>7.2832992716640286</v>
      </c>
      <c r="I384">
        <f t="shared" si="97"/>
        <v>-0.40154627049606073</v>
      </c>
      <c r="J384">
        <f t="shared" si="96"/>
        <v>-2.7174944224709563E-2</v>
      </c>
      <c r="K384">
        <f t="shared" si="98"/>
        <v>0</v>
      </c>
      <c r="L384">
        <f t="shared" si="99"/>
        <v>3.7983108827284324</v>
      </c>
      <c r="M384">
        <f t="shared" si="100"/>
        <v>-3.825485826953142</v>
      </c>
      <c r="N384">
        <f t="shared" si="101"/>
        <v>-0.18182840658186483</v>
      </c>
      <c r="O384">
        <f t="shared" si="102"/>
        <v>0.24947682663709142</v>
      </c>
      <c r="P384">
        <f t="shared" si="103"/>
        <v>0.53761198217297623</v>
      </c>
      <c r="Q384">
        <f t="shared" si="104"/>
        <v>-3.1154589864971762</v>
      </c>
      <c r="R384">
        <f t="shared" si="113"/>
        <v>-178.50265117239314</v>
      </c>
      <c r="S384">
        <f t="shared" si="109"/>
        <v>-350.97564304553282</v>
      </c>
      <c r="T384">
        <f t="shared" si="110"/>
        <v>-80.015686065402249</v>
      </c>
      <c r="U384">
        <f t="shared" si="105"/>
        <v>-17.988241877473516</v>
      </c>
      <c r="V384">
        <f t="shared" si="111"/>
        <v>29.980403129122529</v>
      </c>
      <c r="W384">
        <f t="shared" si="114"/>
        <v>0</v>
      </c>
    </row>
    <row r="385" spans="5:23">
      <c r="E385">
        <f t="shared" si="106"/>
        <v>0.36400000000000027</v>
      </c>
      <c r="F385">
        <f t="shared" si="112"/>
        <v>172.89029418233676</v>
      </c>
      <c r="G385">
        <f t="shared" si="107"/>
        <v>3.0175048782233742</v>
      </c>
      <c r="H385">
        <f t="shared" si="108"/>
        <v>7.2828977253935321</v>
      </c>
      <c r="I385">
        <f t="shared" si="97"/>
        <v>0.79140025366317956</v>
      </c>
      <c r="J385">
        <f t="shared" si="96"/>
        <v>5.3558604158244538E-2</v>
      </c>
      <c r="K385">
        <f t="shared" si="98"/>
        <v>0</v>
      </c>
      <c r="L385">
        <f t="shared" si="99"/>
        <v>3.8018654402551899</v>
      </c>
      <c r="M385">
        <f t="shared" si="100"/>
        <v>-3.7483068360969454</v>
      </c>
      <c r="N385">
        <f t="shared" si="101"/>
        <v>-0.1821111884553937</v>
      </c>
      <c r="O385">
        <f t="shared" si="102"/>
        <v>0.24727496630243642</v>
      </c>
      <c r="P385">
        <f t="shared" si="103"/>
        <v>0.53795667649475631</v>
      </c>
      <c r="Q385">
        <f t="shared" si="104"/>
        <v>-3.1113811018525523</v>
      </c>
      <c r="R385">
        <f t="shared" si="113"/>
        <v>-178.26900559291497</v>
      </c>
      <c r="S385">
        <f t="shared" si="109"/>
        <v>-351.15929977525172</v>
      </c>
      <c r="T385">
        <f t="shared" si="110"/>
        <v>-80.016732120094204</v>
      </c>
      <c r="U385">
        <f t="shared" si="105"/>
        <v>-17.988477039924046</v>
      </c>
      <c r="V385">
        <f t="shared" si="111"/>
        <v>29.980795066540079</v>
      </c>
      <c r="W385">
        <f t="shared" si="114"/>
        <v>0</v>
      </c>
    </row>
    <row r="386" spans="5:23">
      <c r="E386">
        <f t="shared" si="106"/>
        <v>0.36500000000000027</v>
      </c>
      <c r="F386">
        <f t="shared" si="112"/>
        <v>173.30757348462726</v>
      </c>
      <c r="G386">
        <f t="shared" si="107"/>
        <v>3.0247877759487678</v>
      </c>
      <c r="H386">
        <f t="shared" si="108"/>
        <v>7.2836891256471956</v>
      </c>
      <c r="I386">
        <f t="shared" si="97"/>
        <v>1.9821112571338884</v>
      </c>
      <c r="J386">
        <f t="shared" si="96"/>
        <v>0.13414086200636444</v>
      </c>
      <c r="K386">
        <f t="shared" si="98"/>
        <v>0</v>
      </c>
      <c r="L386">
        <f t="shared" si="99"/>
        <v>3.8052181439247175</v>
      </c>
      <c r="M386">
        <f t="shared" si="100"/>
        <v>-3.671077281918353</v>
      </c>
      <c r="N386">
        <f t="shared" si="101"/>
        <v>-0.1823779118992877</v>
      </c>
      <c r="O386">
        <f t="shared" si="102"/>
        <v>0.24507122635849321</v>
      </c>
      <c r="P386">
        <f t="shared" si="103"/>
        <v>0.53829432047266657</v>
      </c>
      <c r="Q386">
        <f t="shared" si="104"/>
        <v>-3.1073039949698154</v>
      </c>
      <c r="R386">
        <f t="shared" si="113"/>
        <v>-178.03540457591041</v>
      </c>
      <c r="S386">
        <f t="shared" si="109"/>
        <v>-351.34297806053769</v>
      </c>
      <c r="T386">
        <f t="shared" si="110"/>
        <v>-80.017757253692309</v>
      </c>
      <c r="U386">
        <f t="shared" si="105"/>
        <v>-17.988707499125564</v>
      </c>
      <c r="V386">
        <f t="shared" si="111"/>
        <v>29.981179165209277</v>
      </c>
      <c r="W386">
        <f t="shared" si="114"/>
        <v>0</v>
      </c>
    </row>
    <row r="387" spans="5:23">
      <c r="E387">
        <f t="shared" si="106"/>
        <v>0.36600000000000027</v>
      </c>
      <c r="F387">
        <f t="shared" si="112"/>
        <v>173.72489813081216</v>
      </c>
      <c r="G387">
        <f t="shared" si="107"/>
        <v>3.0320714650744152</v>
      </c>
      <c r="H387">
        <f t="shared" si="108"/>
        <v>7.2856712369043297</v>
      </c>
      <c r="I387">
        <f t="shared" si="97"/>
        <v>3.1707620722928516</v>
      </c>
      <c r="J387">
        <f t="shared" si="96"/>
        <v>0.21458369506940311</v>
      </c>
      <c r="K387">
        <f t="shared" si="98"/>
        <v>0</v>
      </c>
      <c r="L387">
        <f t="shared" si="99"/>
        <v>3.8083693488537445</v>
      </c>
      <c r="M387">
        <f t="shared" si="100"/>
        <v>-3.5937856537843413</v>
      </c>
      <c r="N387">
        <f t="shared" si="101"/>
        <v>-0.18262860516476331</v>
      </c>
      <c r="O387">
        <f t="shared" si="102"/>
        <v>0.24286536258220867</v>
      </c>
      <c r="P387">
        <f t="shared" si="103"/>
        <v>0.53862496417808314</v>
      </c>
      <c r="Q387">
        <f t="shared" si="104"/>
        <v>-3.1032269856384969</v>
      </c>
      <c r="R387">
        <f t="shared" si="113"/>
        <v>-177.80180914819042</v>
      </c>
      <c r="S387">
        <f t="shared" si="109"/>
        <v>-351.52670727900261</v>
      </c>
      <c r="T387">
        <f t="shared" si="110"/>
        <v>-80.018761884618471</v>
      </c>
      <c r="U387">
        <f t="shared" si="105"/>
        <v>-17.988933349143053</v>
      </c>
      <c r="V387">
        <f t="shared" si="111"/>
        <v>29.981555581905091</v>
      </c>
      <c r="W387">
        <f t="shared" si="114"/>
        <v>0</v>
      </c>
    </row>
    <row r="388" spans="5:23">
      <c r="E388">
        <f t="shared" si="106"/>
        <v>0.36700000000000027</v>
      </c>
      <c r="F388">
        <f t="shared" si="112"/>
        <v>174.14233634360664</v>
      </c>
      <c r="G388">
        <f t="shared" si="107"/>
        <v>3.0393571363113194</v>
      </c>
      <c r="H388">
        <f t="shared" si="108"/>
        <v>7.2888419989766229</v>
      </c>
      <c r="I388">
        <f t="shared" si="97"/>
        <v>4.3575263824229635</v>
      </c>
      <c r="J388">
        <f t="shared" si="96"/>
        <v>0.29489885749345079</v>
      </c>
      <c r="K388">
        <f t="shared" si="98"/>
        <v>0</v>
      </c>
      <c r="L388">
        <f t="shared" si="99"/>
        <v>3.8113192876242112</v>
      </c>
      <c r="M388">
        <f t="shared" si="100"/>
        <v>-3.5164204301307604</v>
      </c>
      <c r="N388">
        <f t="shared" si="101"/>
        <v>-0.18286328675481456</v>
      </c>
      <c r="O388">
        <f t="shared" si="102"/>
        <v>0.24065713036998829</v>
      </c>
      <c r="P388">
        <f t="shared" si="103"/>
        <v>0.53894865306837247</v>
      </c>
      <c r="Q388">
        <f t="shared" si="104"/>
        <v>-3.0991493953039662</v>
      </c>
      <c r="R388">
        <f t="shared" si="113"/>
        <v>-177.56818043143846</v>
      </c>
      <c r="S388">
        <f t="shared" si="109"/>
        <v>-351.71051677504511</v>
      </c>
      <c r="T388">
        <f t="shared" si="110"/>
        <v>-80.019746422926119</v>
      </c>
      <c r="U388">
        <f t="shared" si="105"/>
        <v>-17.989154682160194</v>
      </c>
      <c r="V388">
        <f t="shared" si="111"/>
        <v>29.981924470266989</v>
      </c>
      <c r="W388">
        <f t="shared" si="114"/>
        <v>0</v>
      </c>
    </row>
    <row r="389" spans="5:23">
      <c r="E389">
        <f t="shared" si="106"/>
        <v>0.36800000000000027</v>
      </c>
      <c r="F389">
        <f t="shared" si="112"/>
        <v>174.55995622768572</v>
      </c>
      <c r="G389">
        <f t="shared" si="107"/>
        <v>3.0466459783102962</v>
      </c>
      <c r="H389">
        <f t="shared" si="108"/>
        <v>7.2931995253590456</v>
      </c>
      <c r="I389">
        <f t="shared" si="97"/>
        <v>5.5425762223662032</v>
      </c>
      <c r="J389">
        <f t="shared" si="96"/>
        <v>0.37509799186512582</v>
      </c>
      <c r="K389">
        <f t="shared" si="98"/>
        <v>0</v>
      </c>
      <c r="L389">
        <f t="shared" si="99"/>
        <v>3.814068070349899</v>
      </c>
      <c r="M389">
        <f t="shared" si="100"/>
        <v>-3.4389700784847732</v>
      </c>
      <c r="N389">
        <f t="shared" si="101"/>
        <v>-0.18308196542951383</v>
      </c>
      <c r="O389">
        <f t="shared" si="102"/>
        <v>0.23844628487211489</v>
      </c>
      <c r="P389">
        <f t="shared" si="103"/>
        <v>0.53926542799577792</v>
      </c>
      <c r="Q389">
        <f t="shared" si="104"/>
        <v>-3.0950705469471105</v>
      </c>
      <c r="R389">
        <f t="shared" si="113"/>
        <v>-177.33447963531677</v>
      </c>
      <c r="S389">
        <f t="shared" si="109"/>
        <v>-351.89443586300251</v>
      </c>
      <c r="T389">
        <f t="shared" si="110"/>
        <v>-80.020711270467586</v>
      </c>
      <c r="U389">
        <f t="shared" si="105"/>
        <v>-17.989371588516988</v>
      </c>
      <c r="V389">
        <f t="shared" si="111"/>
        <v>29.982285980861651</v>
      </c>
      <c r="W389">
        <f t="shared" si="114"/>
        <v>0</v>
      </c>
    </row>
    <row r="390" spans="5:23">
      <c r="E390">
        <f t="shared" si="106"/>
        <v>0.36900000000000027</v>
      </c>
      <c r="F390">
        <f t="shared" si="112"/>
        <v>174.97782577963562</v>
      </c>
      <c r="G390">
        <f t="shared" si="107"/>
        <v>3.0539391778356553</v>
      </c>
      <c r="H390">
        <f t="shared" si="108"/>
        <v>7.2987421015814116</v>
      </c>
      <c r="I390">
        <f t="shared" si="97"/>
        <v>6.7260819785419663</v>
      </c>
      <c r="J390">
        <f t="shared" ref="J390:J453" si="115">K390+L390+M390</f>
        <v>0.455192629212815</v>
      </c>
      <c r="K390">
        <f t="shared" si="98"/>
        <v>0</v>
      </c>
      <c r="L390">
        <f t="shared" si="99"/>
        <v>3.8166156846944546</v>
      </c>
      <c r="M390">
        <f t="shared" si="100"/>
        <v>-3.3614230554816396</v>
      </c>
      <c r="N390">
        <f t="shared" si="101"/>
        <v>-0.18328464020744595</v>
      </c>
      <c r="O390">
        <f t="shared" si="102"/>
        <v>0.23623258112703557</v>
      </c>
      <c r="P390">
        <f t="shared" si="103"/>
        <v>0.53957532521367746</v>
      </c>
      <c r="Q390">
        <f t="shared" si="104"/>
        <v>-3.0909897649653679</v>
      </c>
      <c r="R390">
        <f t="shared" si="113"/>
        <v>-177.10066805064986</v>
      </c>
      <c r="S390">
        <f t="shared" si="109"/>
        <v>-352.07849383028548</v>
      </c>
      <c r="T390">
        <f t="shared" si="110"/>
        <v>-80.021656821058244</v>
      </c>
      <c r="U390">
        <f t="shared" si="105"/>
        <v>-17.989584156746652</v>
      </c>
      <c r="V390">
        <f t="shared" si="111"/>
        <v>29.98264026124442</v>
      </c>
      <c r="W390">
        <f t="shared" si="114"/>
        <v>0</v>
      </c>
    </row>
    <row r="391" spans="5:23">
      <c r="E391">
        <f t="shared" si="106"/>
        <v>0.37000000000000027</v>
      </c>
      <c r="F391">
        <f t="shared" si="112"/>
        <v>175.39601289781069</v>
      </c>
      <c r="G391">
        <f t="shared" si="107"/>
        <v>3.0612379199372368</v>
      </c>
      <c r="H391">
        <f t="shared" si="108"/>
        <v>7.3054681835599533</v>
      </c>
      <c r="I391">
        <f t="shared" si="97"/>
        <v>7.9082123882941424</v>
      </c>
      <c r="J391">
        <f t="shared" si="115"/>
        <v>0.53519418896248672</v>
      </c>
      <c r="K391">
        <f t="shared" si="98"/>
        <v>0</v>
      </c>
      <c r="L391">
        <f t="shared" si="99"/>
        <v>3.8189619958411014</v>
      </c>
      <c r="M391">
        <f t="shared" si="100"/>
        <v>-3.2837678068786147</v>
      </c>
      <c r="N391">
        <f t="shared" si="101"/>
        <v>-0.18347130036329823</v>
      </c>
      <c r="O391">
        <f t="shared" si="102"/>
        <v>0.23401577419576144</v>
      </c>
      <c r="P391">
        <f t="shared" si="103"/>
        <v>0.5398783763802204</v>
      </c>
      <c r="Q391">
        <f t="shared" si="104"/>
        <v>-3.0869063750550758</v>
      </c>
      <c r="R391">
        <f t="shared" si="113"/>
        <v>-176.86670704268383</v>
      </c>
      <c r="S391">
        <f t="shared" si="109"/>
        <v>-352.26271994049455</v>
      </c>
      <c r="T391">
        <f t="shared" si="110"/>
        <v>-80.02258346063708</v>
      </c>
      <c r="U391">
        <f t="shared" si="105"/>
        <v>-17.989792473611718</v>
      </c>
      <c r="V391">
        <f t="shared" si="111"/>
        <v>29.982987456019533</v>
      </c>
      <c r="W391">
        <f t="shared" si="114"/>
        <v>0</v>
      </c>
    </row>
    <row r="392" spans="5:23">
      <c r="E392">
        <f t="shared" si="106"/>
        <v>0.37100000000000027</v>
      </c>
      <c r="F392">
        <f t="shared" si="112"/>
        <v>175.81458539209575</v>
      </c>
      <c r="G392">
        <f t="shared" si="107"/>
        <v>3.0685433881207969</v>
      </c>
      <c r="H392">
        <f t="shared" si="108"/>
        <v>7.3133763959482474</v>
      </c>
      <c r="I392">
        <f t="shared" si="97"/>
        <v>9.0891345385359195</v>
      </c>
      <c r="J392">
        <f t="shared" si="115"/>
        <v>0.61511397884597718</v>
      </c>
      <c r="K392">
        <f t="shared" si="98"/>
        <v>0</v>
      </c>
      <c r="L392">
        <f t="shared" si="99"/>
        <v>3.8211067464143968</v>
      </c>
      <c r="M392">
        <f t="shared" si="100"/>
        <v>-3.2059927675684197</v>
      </c>
      <c r="N392">
        <f t="shared" si="101"/>
        <v>-0.18364192542163615</v>
      </c>
      <c r="O392">
        <f t="shared" si="102"/>
        <v>0.23179561929662654</v>
      </c>
      <c r="P392">
        <f t="shared" si="103"/>
        <v>0.54017460855935562</v>
      </c>
      <c r="Q392">
        <f t="shared" si="104"/>
        <v>-3.0828197040950949</v>
      </c>
      <c r="R392">
        <f t="shared" si="113"/>
        <v>-176.63255804441823</v>
      </c>
      <c r="S392">
        <f t="shared" si="109"/>
        <v>-352.44714343651401</v>
      </c>
      <c r="T392">
        <f t="shared" si="110"/>
        <v>-80.023491567424344</v>
      </c>
      <c r="U392">
        <f t="shared" si="105"/>
        <v>-17.989996624139486</v>
      </c>
      <c r="V392">
        <f t="shared" si="111"/>
        <v>29.983327706899143</v>
      </c>
      <c r="W392">
        <f t="shared" si="114"/>
        <v>0</v>
      </c>
    </row>
    <row r="393" spans="5:23">
      <c r="E393">
        <f t="shared" si="106"/>
        <v>0.37200000000000027</v>
      </c>
      <c r="F393">
        <f t="shared" si="112"/>
        <v>176.23361099357419</v>
      </c>
      <c r="G393">
        <f t="shared" si="107"/>
        <v>3.0758567645167449</v>
      </c>
      <c r="H393">
        <f t="shared" si="108"/>
        <v>7.3224655304867836</v>
      </c>
      <c r="I393">
        <f t="shared" si="97"/>
        <v>10.269013863653482</v>
      </c>
      <c r="J393">
        <f t="shared" si="115"/>
        <v>0.69496319475912127</v>
      </c>
      <c r="K393">
        <f t="shared" si="98"/>
        <v>0</v>
      </c>
      <c r="L393">
        <f t="shared" si="99"/>
        <v>3.823049556354412</v>
      </c>
      <c r="M393">
        <f t="shared" si="100"/>
        <v>-3.1280863615952907</v>
      </c>
      <c r="N393">
        <f t="shared" si="101"/>
        <v>-0.18379648514689378</v>
      </c>
      <c r="O393">
        <f t="shared" si="102"/>
        <v>0.22957187194064857</v>
      </c>
      <c r="P393">
        <f t="shared" si="103"/>
        <v>0.54046404421925975</v>
      </c>
      <c r="Q393">
        <f t="shared" si="104"/>
        <v>-3.0787290800316711</v>
      </c>
      <c r="R393">
        <f t="shared" si="113"/>
        <v>-176.39818255000941</v>
      </c>
      <c r="S393">
        <f t="shared" si="109"/>
        <v>-352.63179354358363</v>
      </c>
      <c r="T393">
        <f t="shared" si="110"/>
        <v>-80.024381512075848</v>
      </c>
      <c r="U393">
        <f t="shared" si="105"/>
        <v>-17.990196691656696</v>
      </c>
      <c r="V393">
        <f t="shared" si="111"/>
        <v>29.983661152761162</v>
      </c>
      <c r="W393">
        <f t="shared" si="114"/>
        <v>0</v>
      </c>
    </row>
    <row r="394" spans="5:23">
      <c r="E394">
        <f t="shared" si="106"/>
        <v>0.37300000000000028</v>
      </c>
      <c r="F394">
        <f t="shared" si="112"/>
        <v>176.65315736410111</v>
      </c>
      <c r="G394">
        <f t="shared" si="107"/>
        <v>3.0831792300472318</v>
      </c>
      <c r="H394">
        <f t="shared" si="108"/>
        <v>7.332734544350437</v>
      </c>
      <c r="I394">
        <f t="shared" si="97"/>
        <v>11.448014142639854</v>
      </c>
      <c r="J394">
        <f t="shared" si="115"/>
        <v>0.77475292056778367</v>
      </c>
      <c r="K394">
        <f t="shared" si="98"/>
        <v>0</v>
      </c>
      <c r="L394">
        <f t="shared" si="99"/>
        <v>3.8247899227437969</v>
      </c>
      <c r="M394">
        <f t="shared" si="100"/>
        <v>-3.0500370021760133</v>
      </c>
      <c r="N394">
        <f t="shared" si="101"/>
        <v>-0.1839349395296157</v>
      </c>
      <c r="O394">
        <f t="shared" si="102"/>
        <v>0.22734428806773577</v>
      </c>
      <c r="P394">
        <f t="shared" si="103"/>
        <v>0.54074670122817359</v>
      </c>
      <c r="Q394">
        <f t="shared" si="104"/>
        <v>-3.0746338317645021</v>
      </c>
      <c r="R394">
        <f t="shared" si="113"/>
        <v>-176.16354210824235</v>
      </c>
      <c r="S394">
        <f t="shared" si="109"/>
        <v>-352.81669947234343</v>
      </c>
      <c r="T394">
        <f t="shared" si="110"/>
        <v>-80.025253657834341</v>
      </c>
      <c r="U394">
        <f t="shared" si="105"/>
        <v>-17.990392757823564</v>
      </c>
      <c r="V394">
        <f t="shared" si="111"/>
        <v>29.98398792970594</v>
      </c>
      <c r="W394">
        <f t="shared" si="114"/>
        <v>0</v>
      </c>
    </row>
    <row r="395" spans="5:23">
      <c r="E395">
        <f t="shared" si="106"/>
        <v>0.37400000000000028</v>
      </c>
      <c r="F395">
        <f t="shared" si="112"/>
        <v>177.0732921057822</v>
      </c>
      <c r="G395">
        <f t="shared" si="107"/>
        <v>3.0905119645915824</v>
      </c>
      <c r="H395">
        <f t="shared" si="108"/>
        <v>7.3441825584930767</v>
      </c>
      <c r="I395">
        <f t="shared" si="97"/>
        <v>12.62629749542624</v>
      </c>
      <c r="J395">
        <f t="shared" si="115"/>
        <v>0.85449412785957923</v>
      </c>
      <c r="K395">
        <f t="shared" si="98"/>
        <v>0</v>
      </c>
      <c r="L395">
        <f t="shared" si="99"/>
        <v>3.8263272195882028</v>
      </c>
      <c r="M395">
        <f t="shared" si="100"/>
        <v>-2.9718330917286235</v>
      </c>
      <c r="N395">
        <f t="shared" si="101"/>
        <v>-0.18405723876898905</v>
      </c>
      <c r="O395">
        <f t="shared" si="102"/>
        <v>0.22511262418398234</v>
      </c>
      <c r="P395">
        <f t="shared" si="103"/>
        <v>0.54102259284765608</v>
      </c>
      <c r="Q395">
        <f t="shared" si="104"/>
        <v>-3.0705332890339729</v>
      </c>
      <c r="R395">
        <f t="shared" si="113"/>
        <v>-175.92859831607001</v>
      </c>
      <c r="S395">
        <f t="shared" si="109"/>
        <v>-353.00189042185218</v>
      </c>
      <c r="T395">
        <f t="shared" si="110"/>
        <v>-80.026108360677654</v>
      </c>
      <c r="U395">
        <f t="shared" si="105"/>
        <v>-17.990584902667091</v>
      </c>
      <c r="V395">
        <f t="shared" si="111"/>
        <v>29.98430817111182</v>
      </c>
      <c r="W395">
        <f t="shared" si="114"/>
        <v>0</v>
      </c>
    </row>
    <row r="396" spans="5:23">
      <c r="E396">
        <f t="shared" si="106"/>
        <v>0.37500000000000028</v>
      </c>
      <c r="F396">
        <f t="shared" si="112"/>
        <v>177.49408277035744</v>
      </c>
      <c r="G396">
        <f t="shared" si="107"/>
        <v>3.0978561471500754</v>
      </c>
      <c r="H396">
        <f t="shared" si="108"/>
        <v>7.3568088559885032</v>
      </c>
      <c r="I396">
        <f t="shared" si="97"/>
        <v>13.804024378375543</v>
      </c>
      <c r="J396">
        <f t="shared" si="115"/>
        <v>0.93419767563889389</v>
      </c>
      <c r="K396">
        <f t="shared" si="98"/>
        <v>0</v>
      </c>
      <c r="L396">
        <f t="shared" si="99"/>
        <v>3.8276606975506109</v>
      </c>
      <c r="M396">
        <f t="shared" si="100"/>
        <v>-2.893463021911717</v>
      </c>
      <c r="N396">
        <f t="shared" si="101"/>
        <v>-0.18416332325170753</v>
      </c>
      <c r="O396">
        <f t="shared" si="102"/>
        <v>0.2228766375002951</v>
      </c>
      <c r="P396">
        <f t="shared" si="103"/>
        <v>0.54129172772326273</v>
      </c>
      <c r="Q396">
        <f t="shared" si="104"/>
        <v>-3.066426782309525</v>
      </c>
      <c r="R396">
        <f t="shared" si="113"/>
        <v>-175.69331281221704</v>
      </c>
      <c r="S396">
        <f t="shared" si="109"/>
        <v>-353.18739558257448</v>
      </c>
      <c r="T396">
        <f t="shared" si="110"/>
        <v>-80.026945969464094</v>
      </c>
      <c r="U396">
        <f t="shared" si="105"/>
        <v>-17.990773204613749</v>
      </c>
      <c r="V396">
        <f t="shared" si="111"/>
        <v>29.984622007689584</v>
      </c>
      <c r="W396">
        <f t="shared" si="114"/>
        <v>0</v>
      </c>
    </row>
    <row r="397" spans="5:23">
      <c r="E397">
        <f t="shared" si="106"/>
        <v>0.37600000000000028</v>
      </c>
      <c r="F397">
        <f t="shared" si="112"/>
        <v>177.91559686849004</v>
      </c>
      <c r="G397">
        <f t="shared" si="107"/>
        <v>3.105212956006064</v>
      </c>
      <c r="H397">
        <f t="shared" si="108"/>
        <v>7.3706128803668784</v>
      </c>
      <c r="I397">
        <f t="shared" si="97"/>
        <v>14.981353578916083</v>
      </c>
      <c r="J397">
        <f t="shared" si="115"/>
        <v>1.0138743099637169</v>
      </c>
      <c r="K397">
        <f t="shared" si="98"/>
        <v>0</v>
      </c>
      <c r="L397">
        <f t="shared" si="99"/>
        <v>3.8287894836401613</v>
      </c>
      <c r="M397">
        <f t="shared" si="100"/>
        <v>-2.8149151736764444</v>
      </c>
      <c r="N397">
        <f t="shared" si="101"/>
        <v>-0.18425312352721679</v>
      </c>
      <c r="O397">
        <f t="shared" si="102"/>
        <v>0.22063608607259355</v>
      </c>
      <c r="P397">
        <f t="shared" si="103"/>
        <v>0.54155410987265606</v>
      </c>
      <c r="Q397">
        <f t="shared" si="104"/>
        <v>-3.0623136426791278</v>
      </c>
      <c r="R397">
        <f t="shared" si="113"/>
        <v>-175.45764727084727</v>
      </c>
      <c r="S397">
        <f t="shared" si="109"/>
        <v>-353.37324413933732</v>
      </c>
      <c r="T397">
        <f t="shared" si="110"/>
        <v>-80.027766826074824</v>
      </c>
      <c r="U397">
        <f t="shared" si="105"/>
        <v>-17.990957740521477</v>
      </c>
      <c r="V397">
        <f t="shared" si="111"/>
        <v>29.984929567535794</v>
      </c>
      <c r="W397">
        <f t="shared" si="114"/>
        <v>0</v>
      </c>
    </row>
    <row r="398" spans="5:23">
      <c r="E398">
        <f t="shared" si="106"/>
        <v>0.37700000000000028</v>
      </c>
      <c r="F398">
        <f t="shared" si="112"/>
        <v>178.3379018789598</v>
      </c>
      <c r="G398">
        <f t="shared" si="107"/>
        <v>3.1125835688864307</v>
      </c>
      <c r="H398">
        <f t="shared" si="108"/>
        <v>7.3855942339457945</v>
      </c>
      <c r="I398">
        <f t="shared" si="97"/>
        <v>16.158442209276735</v>
      </c>
      <c r="J398">
        <f t="shared" si="115"/>
        <v>1.0935346635216621</v>
      </c>
      <c r="K398">
        <f t="shared" si="98"/>
        <v>0</v>
      </c>
      <c r="L398">
        <f t="shared" si="99"/>
        <v>3.8297125808561123</v>
      </c>
      <c r="M398">
        <f t="shared" si="100"/>
        <v>-2.7361779173344503</v>
      </c>
      <c r="N398">
        <f t="shared" si="101"/>
        <v>-0.18432656027938943</v>
      </c>
      <c r="O398">
        <f t="shared" si="102"/>
        <v>0.21839072894382713</v>
      </c>
      <c r="P398">
        <f t="shared" si="103"/>
        <v>0.54180973867115501</v>
      </c>
      <c r="Q398">
        <f t="shared" si="104"/>
        <v>-3.0581932017398197</v>
      </c>
      <c r="R398">
        <f t="shared" si="113"/>
        <v>-175.22156339529201</v>
      </c>
      <c r="S398">
        <f t="shared" si="109"/>
        <v>-353.55946527425181</v>
      </c>
      <c r="T398">
        <f t="shared" si="110"/>
        <v>-80.028571265553325</v>
      </c>
      <c r="U398">
        <f t="shared" si="105"/>
        <v>-17.991138585711045</v>
      </c>
      <c r="V398">
        <f t="shared" si="111"/>
        <v>29.985230976185079</v>
      </c>
      <c r="W398">
        <f t="shared" si="114"/>
        <v>0</v>
      </c>
    </row>
    <row r="399" spans="5:23">
      <c r="E399">
        <f t="shared" si="106"/>
        <v>0.37800000000000028</v>
      </c>
      <c r="F399">
        <f t="shared" si="112"/>
        <v>178.76106525776106</v>
      </c>
      <c r="G399">
        <f t="shared" si="107"/>
        <v>3.1199691631203765</v>
      </c>
      <c r="H399">
        <f t="shared" si="108"/>
        <v>7.4017526761550716</v>
      </c>
      <c r="I399">
        <f t="shared" si="97"/>
        <v>17.335445699298223</v>
      </c>
      <c r="J399">
        <f t="shared" si="115"/>
        <v>1.1731892551434666</v>
      </c>
      <c r="K399">
        <f t="shared" si="98"/>
        <v>0</v>
      </c>
      <c r="L399">
        <f t="shared" si="99"/>
        <v>3.8304288677876421</v>
      </c>
      <c r="M399">
        <f t="shared" si="100"/>
        <v>-2.6572396126441755</v>
      </c>
      <c r="N399">
        <f t="shared" si="101"/>
        <v>-0.18438354429468745</v>
      </c>
      <c r="O399">
        <f t="shared" si="102"/>
        <v>0.21614032628805163</v>
      </c>
      <c r="P399">
        <f t="shared" si="103"/>
        <v>0.54205860883472778</v>
      </c>
      <c r="Q399">
        <f t="shared" si="104"/>
        <v>-3.0540647914892882</v>
      </c>
      <c r="R399">
        <f t="shared" si="113"/>
        <v>-174.985022911838</v>
      </c>
      <c r="S399">
        <f t="shared" si="109"/>
        <v>-353.74608816959903</v>
      </c>
      <c r="T399">
        <f t="shared" si="110"/>
        <v>-80.029359616242274</v>
      </c>
      <c r="U399">
        <f t="shared" si="105"/>
        <v>-17.991315813996827</v>
      </c>
      <c r="V399">
        <f t="shared" si="111"/>
        <v>29.985526356661378</v>
      </c>
      <c r="W399">
        <f t="shared" si="114"/>
        <v>0</v>
      </c>
    </row>
    <row r="400" spans="5:23">
      <c r="E400">
        <f t="shared" si="106"/>
        <v>0.37900000000000028</v>
      </c>
      <c r="F400">
        <f t="shared" si="112"/>
        <v>179.1851544471044</v>
      </c>
      <c r="G400">
        <f t="shared" si="107"/>
        <v>3.1273709157965315</v>
      </c>
      <c r="H400">
        <f t="shared" si="108"/>
        <v>7.4190881218543696</v>
      </c>
      <c r="I400">
        <f t="shared" si="97"/>
        <v>18.512517788294865</v>
      </c>
      <c r="J400">
        <f t="shared" si="115"/>
        <v>1.2528484892522291</v>
      </c>
      <c r="K400">
        <f t="shared" si="98"/>
        <v>0</v>
      </c>
      <c r="L400">
        <f t="shared" si="99"/>
        <v>3.830937098170228</v>
      </c>
      <c r="M400">
        <f t="shared" si="100"/>
        <v>-2.5780886089179988</v>
      </c>
      <c r="N400">
        <f t="shared" si="101"/>
        <v>-0.18442397642686986</v>
      </c>
      <c r="O400">
        <f t="shared" si="102"/>
        <v>0.21388463955680942</v>
      </c>
      <c r="P400">
        <f t="shared" si="103"/>
        <v>0.54230071040043681</v>
      </c>
      <c r="Q400">
        <f t="shared" si="104"/>
        <v>-3.0499277442184574</v>
      </c>
      <c r="R400">
        <f t="shared" si="113"/>
        <v>-174.74798756357328</v>
      </c>
      <c r="S400">
        <f t="shared" si="109"/>
        <v>-353.93314201067767</v>
      </c>
      <c r="T400">
        <f t="shared" si="110"/>
        <v>-80.030132199917418</v>
      </c>
      <c r="U400">
        <f t="shared" si="105"/>
        <v>-17.991489497716888</v>
      </c>
      <c r="V400">
        <f t="shared" si="111"/>
        <v>29.98581582952815</v>
      </c>
      <c r="W400">
        <f t="shared" si="114"/>
        <v>0</v>
      </c>
    </row>
    <row r="401" spans="5:23">
      <c r="E401">
        <f t="shared" si="106"/>
        <v>0.38000000000000028</v>
      </c>
      <c r="F401">
        <f t="shared" si="112"/>
        <v>179.61023688432229</v>
      </c>
      <c r="G401">
        <f t="shared" si="107"/>
        <v>3.1347900039183858</v>
      </c>
      <c r="H401">
        <f t="shared" si="108"/>
        <v>7.4376006396426648</v>
      </c>
      <c r="I401">
        <f t="shared" si="97"/>
        <v>19.689810515932834</v>
      </c>
      <c r="J401">
        <f t="shared" si="115"/>
        <v>1.3325226552460876</v>
      </c>
      <c r="K401">
        <f t="shared" si="98"/>
        <v>0</v>
      </c>
      <c r="L401">
        <f t="shared" si="99"/>
        <v>3.8312359003994225</v>
      </c>
      <c r="M401">
        <f t="shared" si="100"/>
        <v>-2.4987132451533349</v>
      </c>
      <c r="N401">
        <f t="shared" si="101"/>
        <v>-0.18444774755831173</v>
      </c>
      <c r="O401">
        <f t="shared" si="102"/>
        <v>0.21162343162805697</v>
      </c>
      <c r="P401">
        <f t="shared" si="103"/>
        <v>0.54253602870433726</v>
      </c>
      <c r="Q401">
        <f t="shared" si="104"/>
        <v>-3.0457813924050536</v>
      </c>
      <c r="R401">
        <f t="shared" si="113"/>
        <v>-174.51041910428884</v>
      </c>
      <c r="S401">
        <f t="shared" si="109"/>
        <v>-354.12065598861113</v>
      </c>
      <c r="T401">
        <f t="shared" si="110"/>
        <v>-80.03088933191907</v>
      </c>
      <c r="U401">
        <f t="shared" si="105"/>
        <v>-17.991659707762551</v>
      </c>
      <c r="V401">
        <f t="shared" si="111"/>
        <v>29.986099512937589</v>
      </c>
      <c r="W401">
        <f t="shared" si="114"/>
        <v>0</v>
      </c>
    </row>
    <row r="402" spans="5:23">
      <c r="E402">
        <f t="shared" si="106"/>
        <v>0.38100000000000028</v>
      </c>
      <c r="F402">
        <f t="shared" si="112"/>
        <v>180.03638001067765</v>
      </c>
      <c r="G402">
        <f t="shared" si="107"/>
        <v>3.1422276045580286</v>
      </c>
      <c r="H402">
        <f t="shared" si="108"/>
        <v>7.4572904501585979</v>
      </c>
      <c r="I402">
        <f t="shared" si="97"/>
        <v>20.867474212103708</v>
      </c>
      <c r="J402">
        <f t="shared" si="115"/>
        <v>1.4122219268129066</v>
      </c>
      <c r="K402">
        <f t="shared" si="98"/>
        <v>0</v>
      </c>
      <c r="L402">
        <f t="shared" si="99"/>
        <v>3.8313237770028885</v>
      </c>
      <c r="M402">
        <f t="shared" si="100"/>
        <v>-2.4191018501899819</v>
      </c>
      <c r="N402">
        <f t="shared" si="101"/>
        <v>-0.18445473855800165</v>
      </c>
      <c r="O402">
        <f t="shared" si="102"/>
        <v>0.20935646695788609</v>
      </c>
      <c r="P402">
        <f t="shared" si="103"/>
        <v>0.54276454435683819</v>
      </c>
      <c r="Q402">
        <f t="shared" si="104"/>
        <v>-3.041625068608123</v>
      </c>
      <c r="R402">
        <f t="shared" si="113"/>
        <v>-174.27227929243489</v>
      </c>
      <c r="S402">
        <f t="shared" si="109"/>
        <v>-354.30865930311256</v>
      </c>
      <c r="T402">
        <f t="shared" si="110"/>
        <v>-80.031631321280685</v>
      </c>
      <c r="U402">
        <f t="shared" si="105"/>
        <v>-17.9918265136073</v>
      </c>
      <c r="V402">
        <f t="shared" si="111"/>
        <v>29.986377522678836</v>
      </c>
      <c r="W402">
        <f t="shared" si="114"/>
        <v>0</v>
      </c>
    </row>
    <row r="403" spans="5:23">
      <c r="E403">
        <f t="shared" si="106"/>
        <v>0.38200000000000028</v>
      </c>
      <c r="F403">
        <f t="shared" si="112"/>
        <v>180.46365128007497</v>
      </c>
      <c r="G403">
        <f t="shared" si="107"/>
        <v>3.1496848950081873</v>
      </c>
      <c r="H403">
        <f t="shared" si="108"/>
        <v>7.4781579243707013</v>
      </c>
      <c r="I403">
        <f t="shared" si="97"/>
        <v>22.045657485760998</v>
      </c>
      <c r="J403">
        <f t="shared" si="115"/>
        <v>1.4919563611747781</v>
      </c>
      <c r="K403">
        <f t="shared" si="98"/>
        <v>0</v>
      </c>
      <c r="L403">
        <f t="shared" si="99"/>
        <v>3.8311991040716227</v>
      </c>
      <c r="M403">
        <f t="shared" si="100"/>
        <v>-2.3392427428968445</v>
      </c>
      <c r="N403">
        <f t="shared" si="101"/>
        <v>-0.18444482023629316</v>
      </c>
      <c r="O403">
        <f t="shared" si="102"/>
        <v>0.20708351173528469</v>
      </c>
      <c r="P403">
        <f t="shared" si="103"/>
        <v>0.54298623321552653</v>
      </c>
      <c r="Q403">
        <f t="shared" si="104"/>
        <v>-3.0374581053634655</v>
      </c>
      <c r="R403">
        <f t="shared" si="113"/>
        <v>-174.03352988512989</v>
      </c>
      <c r="S403">
        <f t="shared" si="109"/>
        <v>-354.49718116520489</v>
      </c>
      <c r="T403">
        <f t="shared" si="110"/>
        <v>-80.032358470855087</v>
      </c>
      <c r="U403">
        <f t="shared" si="105"/>
        <v>-17.991989983335156</v>
      </c>
      <c r="V403">
        <f t="shared" si="111"/>
        <v>29.986649972225262</v>
      </c>
      <c r="W403">
        <f t="shared" si="114"/>
        <v>0</v>
      </c>
    </row>
    <row r="404" spans="5:23">
      <c r="E404">
        <f t="shared" si="106"/>
        <v>0.38300000000000028</v>
      </c>
      <c r="F404">
        <f t="shared" si="112"/>
        <v>180.89211816767369</v>
      </c>
      <c r="G404">
        <f t="shared" si="107"/>
        <v>3.1571630529325581</v>
      </c>
      <c r="H404">
        <f t="shared" si="108"/>
        <v>7.5002035818564625</v>
      </c>
      <c r="I404">
        <f t="shared" si="97"/>
        <v>23.224507212699443</v>
      </c>
      <c r="J404">
        <f t="shared" si="115"/>
        <v>1.5717358982609797</v>
      </c>
      <c r="K404">
        <f t="shared" si="98"/>
        <v>0</v>
      </c>
      <c r="L404">
        <f t="shared" si="99"/>
        <v>3.8308601306513572</v>
      </c>
      <c r="M404">
        <f t="shared" si="100"/>
        <v>-2.2591242323903775</v>
      </c>
      <c r="N404">
        <f t="shared" si="101"/>
        <v>-0.18441785329648774</v>
      </c>
      <c r="O404">
        <f t="shared" si="102"/>
        <v>0.2048043340401843</v>
      </c>
      <c r="P404">
        <f t="shared" si="103"/>
        <v>0.54320106635546217</v>
      </c>
      <c r="Q404">
        <f t="shared" si="104"/>
        <v>-3.0332798350799628</v>
      </c>
      <c r="R404">
        <f t="shared" si="113"/>
        <v>-173.79413263222025</v>
      </c>
      <c r="S404">
        <f t="shared" si="109"/>
        <v>-354.68625079989397</v>
      </c>
      <c r="T404">
        <f t="shared" si="110"/>
        <v>-80.033071077437981</v>
      </c>
      <c r="U404">
        <f t="shared" si="105"/>
        <v>-17.992150183668453</v>
      </c>
      <c r="V404">
        <f t="shared" si="111"/>
        <v>29.986916972780758</v>
      </c>
      <c r="W404">
        <f t="shared" si="114"/>
        <v>0</v>
      </c>
    </row>
    <row r="405" spans="5:23">
      <c r="E405">
        <f t="shared" si="106"/>
        <v>0.38400000000000029</v>
      </c>
      <c r="F405">
        <f t="shared" si="112"/>
        <v>181.321848178403</v>
      </c>
      <c r="G405">
        <f t="shared" si="107"/>
        <v>3.1646632565144146</v>
      </c>
      <c r="H405">
        <f t="shared" si="108"/>
        <v>7.5234280890691618</v>
      </c>
      <c r="I405">
        <f t="shared" ref="I405:I468" si="116">J405/$B$32</f>
        <v>24.404168522245541</v>
      </c>
      <c r="J405">
        <f t="shared" si="115"/>
        <v>1.6515703598072426</v>
      </c>
      <c r="K405">
        <f t="shared" ref="K405:K468" si="117">IF(G405&lt;$B$27,-(MAX(($K$13*(G405-$B$27)),-$K$14)),0)</f>
        <v>0</v>
      </c>
      <c r="L405">
        <f t="shared" ref="L405:L468" si="118">-$B$60*$B$30*$B$31*COS(G405)</f>
        <v>3.8303049780952052</v>
      </c>
      <c r="M405">
        <f t="shared" ref="M405:M468" si="119">$B$35*T405*SIN(Q405-G405)</f>
        <v>-2.1787346182879626</v>
      </c>
      <c r="N405">
        <f t="shared" ref="N405:N468" si="120">$B$39+$B$35*COS(G405)</f>
        <v>-0.1843736882833345</v>
      </c>
      <c r="O405">
        <f t="shared" ref="O405:O468" si="121">$B$41+$B$35*SIN(G405)</f>
        <v>0.2025187040050449</v>
      </c>
      <c r="P405">
        <f t="shared" ref="P405:P468" si="122">SQRT((N405-$B$45)^2+(O405-$B$47)^2)</f>
        <v>0.54340901003694431</v>
      </c>
      <c r="Q405">
        <f t="shared" ref="Q405:Q468" si="123">ATAN2((N405-$B$45),(O405-$B$47))</f>
        <v>-3.0290895899367749</v>
      </c>
      <c r="R405">
        <f t="shared" si="113"/>
        <v>-173.55404927039038</v>
      </c>
      <c r="S405">
        <f t="shared" si="109"/>
        <v>-354.87589744879335</v>
      </c>
      <c r="T405">
        <f t="shared" si="110"/>
        <v>-80.033769431889226</v>
      </c>
      <c r="U405">
        <f t="shared" ref="U405:U468" si="124">-$B$51*V405*$B$50</f>
        <v>-17.992307179995084</v>
      </c>
      <c r="V405">
        <f t="shared" si="111"/>
        <v>29.987178633325144</v>
      </c>
      <c r="W405">
        <f t="shared" si="114"/>
        <v>0</v>
      </c>
    </row>
    <row r="406" spans="5:23">
      <c r="E406">
        <f t="shared" ref="E406:E469" si="125">E405+$B$21</f>
        <v>0.38500000000000029</v>
      </c>
      <c r="F406">
        <f t="shared" si="112"/>
        <v>181.75290885537683</v>
      </c>
      <c r="G406">
        <f t="shared" ref="G406:G469" si="126">G405+$B$21*H405</f>
        <v>3.1721866846034836</v>
      </c>
      <c r="H406">
        <f t="shared" ref="H406:H469" si="127">H405+$B$21*I405</f>
        <v>7.5478322575914074</v>
      </c>
      <c r="I406">
        <f t="shared" si="116"/>
        <v>25.584784782838877</v>
      </c>
      <c r="J406">
        <f t="shared" si="115"/>
        <v>1.73146944837996</v>
      </c>
      <c r="K406">
        <f t="shared" si="117"/>
        <v>0</v>
      </c>
      <c r="L406">
        <f t="shared" si="118"/>
        <v>3.8295316393786645</v>
      </c>
      <c r="M406">
        <f t="shared" si="119"/>
        <v>-2.0980621909987045</v>
      </c>
      <c r="N406">
        <f t="shared" si="120"/>
        <v>-0.18431216552853608</v>
      </c>
      <c r="O406">
        <f t="shared" si="121"/>
        <v>0.20022639398022613</v>
      </c>
      <c r="P406">
        <f t="shared" si="122"/>
        <v>0.543610025670756</v>
      </c>
      <c r="Q406">
        <f t="shared" si="123"/>
        <v>-3.0248867017813694</v>
      </c>
      <c r="R406">
        <f t="shared" si="113"/>
        <v>-173.31324151732017</v>
      </c>
      <c r="S406">
        <f t="shared" ref="S406:S469" si="128">R406-F406</f>
        <v>-355.066150372697</v>
      </c>
      <c r="T406">
        <f t="shared" ref="T406:T469" si="129" xml:space="preserve"> 4.4482216*U406</f>
        <v>-80.034453819251453</v>
      </c>
      <c r="U406">
        <f t="shared" si="124"/>
        <v>-17.992461036395184</v>
      </c>
      <c r="V406">
        <f t="shared" ref="V406:V469" si="130">$B$58*($B$57)+(1-$B$58)*V405</f>
        <v>29.98743506065864</v>
      </c>
      <c r="W406">
        <f t="shared" si="114"/>
        <v>0</v>
      </c>
    </row>
    <row r="407" spans="5:23">
      <c r="E407">
        <f t="shared" si="125"/>
        <v>0.38600000000000029</v>
      </c>
      <c r="F407">
        <f t="shared" ref="F407:F470" si="131">G407*180/PI()</f>
        <v>182.1853677882095</v>
      </c>
      <c r="G407">
        <f t="shared" si="126"/>
        <v>3.1797345168610751</v>
      </c>
      <c r="H407">
        <f t="shared" si="127"/>
        <v>7.5734170423742464</v>
      </c>
      <c r="I407">
        <f t="shared" si="116"/>
        <v>26.766497586479712</v>
      </c>
      <c r="J407">
        <f t="shared" si="115"/>
        <v>1.8114427463236646</v>
      </c>
      <c r="K407">
        <f t="shared" si="117"/>
        <v>0</v>
      </c>
      <c r="L407">
        <f t="shared" si="118"/>
        <v>3.8285379783781956</v>
      </c>
      <c r="M407">
        <f t="shared" si="119"/>
        <v>-2.017095232054531</v>
      </c>
      <c r="N407">
        <f t="shared" si="120"/>
        <v>-0.18423311509335533</v>
      </c>
      <c r="O407">
        <f t="shared" si="121"/>
        <v>0.19792717870339815</v>
      </c>
      <c r="P407">
        <f t="shared" si="122"/>
        <v>0.5438040697808878</v>
      </c>
      <c r="Q407">
        <f t="shared" si="123"/>
        <v>-3.0206705020283673</v>
      </c>
      <c r="R407">
        <f t="shared" ref="R407:R470" si="132">Q407*180/PI()</f>
        <v>-173.07167106588901</v>
      </c>
      <c r="S407">
        <f t="shared" si="128"/>
        <v>-355.25703885409848</v>
      </c>
      <c r="T407">
        <f t="shared" si="129"/>
        <v>-80.035124518866425</v>
      </c>
      <c r="U407">
        <f t="shared" si="124"/>
        <v>-17.992611815667281</v>
      </c>
      <c r="V407">
        <f t="shared" si="130"/>
        <v>29.987686359445469</v>
      </c>
      <c r="W407">
        <f t="shared" ref="W407:W470" si="133">IF(F407&gt;$B$26,IF(W406&gt;0,E407,0),0)</f>
        <v>0</v>
      </c>
    </row>
    <row r="408" spans="5:23">
      <c r="E408">
        <f t="shared" si="125"/>
        <v>0.38700000000000029</v>
      </c>
      <c r="F408">
        <f t="shared" si="131"/>
        <v>182.61929262122999</v>
      </c>
      <c r="G408">
        <f t="shared" si="126"/>
        <v>3.1873079339034494</v>
      </c>
      <c r="H408">
        <f t="shared" si="127"/>
        <v>7.6001835399607263</v>
      </c>
      <c r="I408">
        <f t="shared" si="116"/>
        <v>27.949446732011094</v>
      </c>
      <c r="J408">
        <f t="shared" si="115"/>
        <v>1.8914997146296333</v>
      </c>
      <c r="K408">
        <f t="shared" si="117"/>
        <v>0</v>
      </c>
      <c r="L408">
        <f t="shared" si="118"/>
        <v>3.8273217291146402</v>
      </c>
      <c r="M408">
        <f t="shared" si="119"/>
        <v>-1.9358220144850069</v>
      </c>
      <c r="N408">
        <f t="shared" si="120"/>
        <v>-0.18413635670842632</v>
      </c>
      <c r="O408">
        <f t="shared" si="121"/>
        <v>0.19562083547324671</v>
      </c>
      <c r="P408">
        <f t="shared" si="122"/>
        <v>0.54399109396474687</v>
      </c>
      <c r="Q408">
        <f t="shared" si="123"/>
        <v>-3.0164403215591702</v>
      </c>
      <c r="R408">
        <f t="shared" si="132"/>
        <v>-172.82929957842535</v>
      </c>
      <c r="S408">
        <f t="shared" si="128"/>
        <v>-355.44859219965531</v>
      </c>
      <c r="T408">
        <f t="shared" si="129"/>
        <v>-80.035781804489076</v>
      </c>
      <c r="U408">
        <f t="shared" si="124"/>
        <v>-17.992759579353933</v>
      </c>
      <c r="V408">
        <f t="shared" si="130"/>
        <v>29.987932632256559</v>
      </c>
      <c r="W408">
        <f t="shared" si="133"/>
        <v>0</v>
      </c>
    </row>
    <row r="409" spans="5:23">
      <c r="E409">
        <f t="shared" si="125"/>
        <v>0.38800000000000029</v>
      </c>
      <c r="F409">
        <f t="shared" si="131"/>
        <v>183.05475106159454</v>
      </c>
      <c r="G409">
        <f t="shared" si="126"/>
        <v>3.19490811744341</v>
      </c>
      <c r="H409">
        <f t="shared" si="127"/>
        <v>7.6281329866927372</v>
      </c>
      <c r="I409">
        <f t="shared" si="116"/>
        <v>29.133770207227588</v>
      </c>
      <c r="J409">
        <f t="shared" si="115"/>
        <v>1.971649691725083</v>
      </c>
      <c r="K409">
        <f t="shared" si="117"/>
        <v>0</v>
      </c>
      <c r="L409">
        <f t="shared" si="118"/>
        <v>3.8258804949628313</v>
      </c>
      <c r="M409">
        <f t="shared" si="119"/>
        <v>-1.8542308032377484</v>
      </c>
      <c r="N409">
        <f t="shared" si="120"/>
        <v>-0.18402169971087473</v>
      </c>
      <c r="O409">
        <f t="shared" si="121"/>
        <v>0.19330714432772717</v>
      </c>
      <c r="P409">
        <f t="shared" si="122"/>
        <v>0.54417104485084977</v>
      </c>
      <c r="Q409">
        <f t="shared" si="123"/>
        <v>-3.0121954906223487</v>
      </c>
      <c r="R409">
        <f t="shared" si="132"/>
        <v>-172.58608868099893</v>
      </c>
      <c r="S409">
        <f t="shared" si="128"/>
        <v>-355.64083974259347</v>
      </c>
      <c r="T409">
        <f t="shared" si="129"/>
        <v>-80.036425944399312</v>
      </c>
      <c r="U409">
        <f t="shared" si="124"/>
        <v>-17.992904387766856</v>
      </c>
      <c r="V409">
        <f t="shared" si="130"/>
        <v>29.988173979611428</v>
      </c>
      <c r="W409">
        <f t="shared" si="133"/>
        <v>0</v>
      </c>
    </row>
    <row r="410" spans="5:23">
      <c r="E410">
        <f t="shared" si="125"/>
        <v>0.38900000000000029</v>
      </c>
      <c r="F410">
        <f t="shared" si="131"/>
        <v>183.49181088729657</v>
      </c>
      <c r="G410">
        <f t="shared" si="126"/>
        <v>3.2025362504301027</v>
      </c>
      <c r="H410">
        <f t="shared" si="127"/>
        <v>7.6572667568999648</v>
      </c>
      <c r="I410">
        <f t="shared" si="116"/>
        <v>30.319604169770351</v>
      </c>
      <c r="J410">
        <f t="shared" si="115"/>
        <v>2.0519018921802283</v>
      </c>
      <c r="K410">
        <f t="shared" si="117"/>
        <v>0</v>
      </c>
      <c r="L410">
        <f t="shared" si="118"/>
        <v>3.8242117478288464</v>
      </c>
      <c r="M410">
        <f t="shared" si="119"/>
        <v>-1.7723098556486179</v>
      </c>
      <c r="N410">
        <f t="shared" si="120"/>
        <v>-0.18388894297886466</v>
      </c>
      <c r="O410">
        <f t="shared" si="121"/>
        <v>0.19098588822712695</v>
      </c>
      <c r="P410">
        <f t="shared" si="122"/>
        <v>0.5443438640540097</v>
      </c>
      <c r="Q410">
        <f t="shared" si="123"/>
        <v>-3.0079353387347649</v>
      </c>
      <c r="R410">
        <f t="shared" si="132"/>
        <v>-172.34199995775569</v>
      </c>
      <c r="S410">
        <f t="shared" si="128"/>
        <v>-355.83381084505226</v>
      </c>
      <c r="T410">
        <f t="shared" si="129"/>
        <v>-80.037057201511317</v>
      </c>
      <c r="U410">
        <f t="shared" si="124"/>
        <v>-17.993046300011518</v>
      </c>
      <c r="V410">
        <f t="shared" si="130"/>
        <v>29.988410500019199</v>
      </c>
      <c r="W410">
        <f t="shared" si="133"/>
        <v>0</v>
      </c>
    </row>
    <row r="411" spans="5:23">
      <c r="E411">
        <f t="shared" si="125"/>
        <v>0.39000000000000029</v>
      </c>
      <c r="F411">
        <f t="shared" si="131"/>
        <v>183.93053995507279</v>
      </c>
      <c r="G411">
        <f t="shared" si="126"/>
        <v>3.2101935171870029</v>
      </c>
      <c r="H411">
        <f t="shared" si="127"/>
        <v>7.6875863610697355</v>
      </c>
      <c r="I411">
        <f t="shared" si="116"/>
        <v>31.50708292679909</v>
      </c>
      <c r="J411">
        <f t="shared" si="115"/>
        <v>2.1322654053325687</v>
      </c>
      <c r="K411">
        <f t="shared" si="117"/>
        <v>0</v>
      </c>
      <c r="L411">
        <f t="shared" si="118"/>
        <v>3.8223128272964093</v>
      </c>
      <c r="M411">
        <f t="shared" si="119"/>
        <v>-1.6900474219638406</v>
      </c>
      <c r="N411">
        <f t="shared" si="120"/>
        <v>-0.18373787486369059</v>
      </c>
      <c r="O411">
        <f t="shared" si="121"/>
        <v>0.18865685324219642</v>
      </c>
      <c r="P411">
        <f t="shared" si="122"/>
        <v>0.54450948812801225</v>
      </c>
      <c r="Q411">
        <f t="shared" si="123"/>
        <v>-3.0036591945834008</v>
      </c>
      <c r="R411">
        <f t="shared" si="132"/>
        <v>-172.09699494529298</v>
      </c>
      <c r="S411">
        <f t="shared" si="128"/>
        <v>-356.02753490036577</v>
      </c>
      <c r="T411">
        <f t="shared" si="129"/>
        <v>-80.037675833481103</v>
      </c>
      <c r="U411">
        <f t="shared" si="124"/>
        <v>-17.99318537401129</v>
      </c>
      <c r="V411">
        <f t="shared" si="130"/>
        <v>29.988642290018817</v>
      </c>
      <c r="W411">
        <f t="shared" si="133"/>
        <v>0</v>
      </c>
    </row>
    <row r="412" spans="5:23">
      <c r="E412">
        <f t="shared" si="125"/>
        <v>0.39100000000000029</v>
      </c>
      <c r="F412">
        <f t="shared" si="131"/>
        <v>184.37100620820439</v>
      </c>
      <c r="G412">
        <f t="shared" si="126"/>
        <v>3.2178811035480726</v>
      </c>
      <c r="H412">
        <f t="shared" si="127"/>
        <v>7.7190934439965346</v>
      </c>
      <c r="I412">
        <f t="shared" si="116"/>
        <v>32.696338913415438</v>
      </c>
      <c r="J412">
        <f t="shared" si="115"/>
        <v>2.2127491938266726</v>
      </c>
      <c r="K412">
        <f t="shared" si="117"/>
        <v>0</v>
      </c>
      <c r="L412">
        <f t="shared" si="118"/>
        <v>3.8201809397440729</v>
      </c>
      <c r="M412">
        <f t="shared" si="119"/>
        <v>-1.6074317459174001</v>
      </c>
      <c r="N412">
        <f t="shared" si="120"/>
        <v>-0.18356827311954543</v>
      </c>
      <c r="O412">
        <f t="shared" si="121"/>
        <v>0.18631982874761061</v>
      </c>
      <c r="P412">
        <f t="shared" si="122"/>
        <v>0.54466784851579375</v>
      </c>
      <c r="Q412">
        <f t="shared" si="123"/>
        <v>-2.999366385927873</v>
      </c>
      <c r="R412">
        <f t="shared" si="132"/>
        <v>-171.85103512707397</v>
      </c>
      <c r="S412">
        <f t="shared" si="128"/>
        <v>-356.22204133527839</v>
      </c>
      <c r="T412">
        <f t="shared" si="129"/>
        <v>-80.038282092811471</v>
      </c>
      <c r="U412">
        <f t="shared" si="124"/>
        <v>-17.993321666531063</v>
      </c>
      <c r="V412">
        <f t="shared" si="130"/>
        <v>29.988869444218441</v>
      </c>
      <c r="W412">
        <f t="shared" si="133"/>
        <v>0</v>
      </c>
    </row>
    <row r="413" spans="5:23">
      <c r="E413">
        <f t="shared" si="125"/>
        <v>0.39200000000000029</v>
      </c>
      <c r="F413">
        <f t="shared" si="131"/>
        <v>184.81327768421249</v>
      </c>
      <c r="G413">
        <f t="shared" si="126"/>
        <v>3.2256001969920689</v>
      </c>
      <c r="H413">
        <f t="shared" si="127"/>
        <v>7.7517897829099498</v>
      </c>
      <c r="I413">
        <f t="shared" si="116"/>
        <v>33.887502669812349</v>
      </c>
      <c r="J413">
        <f t="shared" si="115"/>
        <v>2.2933620920677464</v>
      </c>
      <c r="K413">
        <f t="shared" si="117"/>
        <v>0</v>
      </c>
      <c r="L413">
        <f t="shared" si="118"/>
        <v>3.8178131574348773</v>
      </c>
      <c r="M413">
        <f t="shared" si="119"/>
        <v>-1.5244510653671306</v>
      </c>
      <c r="N413">
        <f t="shared" si="120"/>
        <v>-0.18337990483109806</v>
      </c>
      <c r="O413">
        <f t="shared" si="121"/>
        <v>0.18397460762102649</v>
      </c>
      <c r="P413">
        <f t="shared" si="122"/>
        <v>0.5448188714971135</v>
      </c>
      <c r="Q413">
        <f t="shared" si="123"/>
        <v>-2.9950562395035987</v>
      </c>
      <c r="R413">
        <f t="shared" si="132"/>
        <v>-171.60408192787969</v>
      </c>
      <c r="S413">
        <f t="shared" si="128"/>
        <v>-356.41735961209218</v>
      </c>
      <c r="T413">
        <f t="shared" si="129"/>
        <v>-80.038876226955253</v>
      </c>
      <c r="U413">
        <f t="shared" si="124"/>
        <v>-17.993455233200443</v>
      </c>
      <c r="V413">
        <f t="shared" si="130"/>
        <v>29.989092055334073</v>
      </c>
      <c r="W413">
        <f t="shared" si="133"/>
        <v>0</v>
      </c>
    </row>
    <row r="414" spans="5:23">
      <c r="E414">
        <f t="shared" si="125"/>
        <v>0.39300000000000029</v>
      </c>
      <c r="F414">
        <f t="shared" si="131"/>
        <v>185.25742252244586</v>
      </c>
      <c r="G414">
        <f t="shared" si="126"/>
        <v>3.2333519867749789</v>
      </c>
      <c r="H414">
        <f t="shared" si="127"/>
        <v>7.7856772855797622</v>
      </c>
      <c r="I414">
        <f t="shared" si="116"/>
        <v>35.080702817135979</v>
      </c>
      <c r="J414">
        <f t="shared" si="115"/>
        <v>2.3741128045880684</v>
      </c>
      <c r="K414">
        <f t="shared" si="117"/>
        <v>0</v>
      </c>
      <c r="L414">
        <f t="shared" si="118"/>
        <v>3.8152064175803009</v>
      </c>
      <c r="M414">
        <f t="shared" si="119"/>
        <v>-1.4410936129922327</v>
      </c>
      <c r="N414">
        <f t="shared" si="120"/>
        <v>-0.18317252633902686</v>
      </c>
      <c r="O414">
        <f t="shared" si="121"/>
        <v>0.18162098644800367</v>
      </c>
      <c r="P414">
        <f t="shared" si="122"/>
        <v>0.54496247813373622</v>
      </c>
      <c r="Q414">
        <f t="shared" si="123"/>
        <v>-2.9907280809255989</v>
      </c>
      <c r="R414">
        <f t="shared" si="132"/>
        <v>-171.35609670829695</v>
      </c>
      <c r="S414">
        <f t="shared" si="128"/>
        <v>-356.61351923074278</v>
      </c>
      <c r="T414">
        <f t="shared" si="129"/>
        <v>-80.039458478416151</v>
      </c>
      <c r="U414">
        <f t="shared" si="124"/>
        <v>-17.993586128536435</v>
      </c>
      <c r="V414">
        <f t="shared" si="130"/>
        <v>29.989310214227391</v>
      </c>
      <c r="W414">
        <f t="shared" si="133"/>
        <v>0</v>
      </c>
    </row>
    <row r="415" spans="5:23">
      <c r="E415">
        <f t="shared" si="125"/>
        <v>0.39400000000000029</v>
      </c>
      <c r="F415">
        <f t="shared" si="131"/>
        <v>185.70350897156044</v>
      </c>
      <c r="G415">
        <f t="shared" si="126"/>
        <v>3.2411376640605587</v>
      </c>
      <c r="H415">
        <f t="shared" si="127"/>
        <v>7.8207579883968981</v>
      </c>
      <c r="I415">
        <f t="shared" si="116"/>
        <v>36.276066032037036</v>
      </c>
      <c r="J415">
        <f t="shared" si="115"/>
        <v>2.4550099043247338</v>
      </c>
      <c r="K415">
        <f t="shared" si="117"/>
        <v>0</v>
      </c>
      <c r="L415">
        <f t="shared" si="118"/>
        <v>3.8123575213804126</v>
      </c>
      <c r="M415">
        <f t="shared" si="119"/>
        <v>-1.3573476170556789</v>
      </c>
      <c r="N415">
        <f t="shared" si="120"/>
        <v>-0.18294588316365851</v>
      </c>
      <c r="O415">
        <f t="shared" si="121"/>
        <v>0.17925876573305827</v>
      </c>
      <c r="P415">
        <f t="shared" si="122"/>
        <v>0.54509858421211854</v>
      </c>
      <c r="Q415">
        <f t="shared" si="123"/>
        <v>-2.9863812345929071</v>
      </c>
      <c r="R415">
        <f t="shared" si="132"/>
        <v>-171.10704075924178</v>
      </c>
      <c r="S415">
        <f t="shared" si="128"/>
        <v>-356.81054973080222</v>
      </c>
      <c r="T415">
        <f t="shared" si="129"/>
        <v>-80.040029084847816</v>
      </c>
      <c r="U415">
        <f t="shared" si="124"/>
        <v>-17.993714405965704</v>
      </c>
      <c r="V415">
        <f t="shared" si="130"/>
        <v>29.989524009942844</v>
      </c>
      <c r="W415">
        <f t="shared" si="133"/>
        <v>0</v>
      </c>
    </row>
    <row r="416" spans="5:23">
      <c r="E416">
        <f t="shared" si="125"/>
        <v>0.3950000000000003</v>
      </c>
      <c r="F416">
        <f t="shared" si="131"/>
        <v>186.15160539688884</v>
      </c>
      <c r="G416">
        <f t="shared" si="126"/>
        <v>3.2489584220489558</v>
      </c>
      <c r="H416">
        <f t="shared" si="127"/>
        <v>7.8570340544289348</v>
      </c>
      <c r="I416">
        <f t="shared" si="116"/>
        <v>37.473717019891474</v>
      </c>
      <c r="J416">
        <f t="shared" si="115"/>
        <v>2.536061830807343</v>
      </c>
      <c r="K416">
        <f t="shared" si="117"/>
        <v>0</v>
      </c>
      <c r="L416">
        <f t="shared" si="118"/>
        <v>3.8092631330422493</v>
      </c>
      <c r="M416">
        <f t="shared" si="119"/>
        <v>-1.2732013022349062</v>
      </c>
      <c r="N416">
        <f t="shared" si="120"/>
        <v>-0.18269970992687595</v>
      </c>
      <c r="O416">
        <f t="shared" si="121"/>
        <v>0.17688775011712113</v>
      </c>
      <c r="P416">
        <f t="shared" si="122"/>
        <v>0.54522710018360909</v>
      </c>
      <c r="Q416">
        <f t="shared" si="123"/>
        <v>-2.9820150235935556</v>
      </c>
      <c r="R416">
        <f t="shared" si="132"/>
        <v>-170.85687529651534</v>
      </c>
      <c r="S416">
        <f t="shared" si="128"/>
        <v>-357.00848069340418</v>
      </c>
      <c r="T416">
        <f t="shared" si="129"/>
        <v>-80.040588279150867</v>
      </c>
      <c r="U416">
        <f t="shared" si="124"/>
        <v>-17.993840117846393</v>
      </c>
      <c r="V416">
        <f t="shared" si="130"/>
        <v>29.989733529743987</v>
      </c>
      <c r="W416">
        <f t="shared" si="133"/>
        <v>0</v>
      </c>
    </row>
    <row r="417" spans="5:23">
      <c r="E417">
        <f t="shared" si="125"/>
        <v>0.3960000000000003</v>
      </c>
      <c r="F417">
        <f t="shared" si="131"/>
        <v>186.60178028769818</v>
      </c>
      <c r="G417">
        <f t="shared" si="126"/>
        <v>3.2568154561033849</v>
      </c>
      <c r="H417">
        <f t="shared" si="127"/>
        <v>7.8945077714488265</v>
      </c>
      <c r="I417">
        <f t="shared" si="116"/>
        <v>38.673778486674266</v>
      </c>
      <c r="J417">
        <f t="shared" si="115"/>
        <v>2.6172768882545405</v>
      </c>
      <c r="K417">
        <f t="shared" si="117"/>
        <v>0</v>
      </c>
      <c r="L417">
        <f t="shared" si="118"/>
        <v>3.805919778778549</v>
      </c>
      <c r="M417">
        <f t="shared" si="119"/>
        <v>-1.1886428905240087</v>
      </c>
      <c r="N417">
        <f t="shared" si="120"/>
        <v>-0.18243373027246246</v>
      </c>
      <c r="O417">
        <f t="shared" si="121"/>
        <v>0.17450774860167662</v>
      </c>
      <c r="P417">
        <f t="shared" si="122"/>
        <v>0.54534793110216639</v>
      </c>
      <c r="Q417">
        <f t="shared" si="123"/>
        <v>-2.9776287696101225</v>
      </c>
      <c r="R417">
        <f t="shared" si="132"/>
        <v>-170.60556145539218</v>
      </c>
      <c r="S417">
        <f t="shared" si="128"/>
        <v>-357.20734174309035</v>
      </c>
      <c r="T417">
        <f t="shared" si="129"/>
        <v>-80.041136289567845</v>
      </c>
      <c r="U417">
        <f t="shared" si="124"/>
        <v>-17.993963315489463</v>
      </c>
      <c r="V417">
        <f t="shared" si="130"/>
        <v>29.989938859149106</v>
      </c>
      <c r="W417">
        <f t="shared" si="133"/>
        <v>0</v>
      </c>
    </row>
    <row r="418" spans="5:23">
      <c r="E418">
        <f t="shared" si="125"/>
        <v>0.3970000000000003</v>
      </c>
      <c r="F418">
        <f t="shared" si="131"/>
        <v>187.05410226433543</v>
      </c>
      <c r="G418">
        <f t="shared" si="126"/>
        <v>3.2647099638748336</v>
      </c>
      <c r="H418">
        <f t="shared" si="127"/>
        <v>7.933181549935501</v>
      </c>
      <c r="I418">
        <f t="shared" si="116"/>
        <v>39.876371109468074</v>
      </c>
      <c r="J418">
        <f t="shared" si="115"/>
        <v>2.6986632435781659</v>
      </c>
      <c r="K418">
        <f t="shared" si="117"/>
        <v>0</v>
      </c>
      <c r="L418">
        <f t="shared" si="118"/>
        <v>3.8023238457891022</v>
      </c>
      <c r="M418">
        <f t="shared" si="119"/>
        <v>-1.1036606022109363</v>
      </c>
      <c r="N418">
        <f t="shared" si="120"/>
        <v>-0.18214765678506339</v>
      </c>
      <c r="O418">
        <f t="shared" si="121"/>
        <v>0.17211857477985787</v>
      </c>
      <c r="P418">
        <f t="shared" si="122"/>
        <v>0.54546097655959935</v>
      </c>
      <c r="Q418">
        <f t="shared" si="123"/>
        <v>-2.9732217928258025</v>
      </c>
      <c r="R418">
        <f t="shared" si="132"/>
        <v>-170.35306028523851</v>
      </c>
      <c r="S418">
        <f t="shared" si="128"/>
        <v>-357.40716254957397</v>
      </c>
      <c r="T418">
        <f t="shared" si="129"/>
        <v>-80.04167333977648</v>
      </c>
      <c r="U418">
        <f t="shared" si="124"/>
        <v>-17.994084049179673</v>
      </c>
      <c r="V418">
        <f t="shared" si="130"/>
        <v>29.990140081966125</v>
      </c>
      <c r="W418">
        <f t="shared" si="133"/>
        <v>0</v>
      </c>
    </row>
    <row r="419" spans="5:23">
      <c r="E419">
        <f t="shared" si="125"/>
        <v>0.3980000000000003</v>
      </c>
      <c r="F419">
        <f t="shared" si="131"/>
        <v>187.50864008525775</v>
      </c>
      <c r="G419">
        <f t="shared" si="126"/>
        <v>3.2726431454247691</v>
      </c>
      <c r="H419">
        <f t="shared" si="127"/>
        <v>7.973057921044969</v>
      </c>
      <c r="I419">
        <f t="shared" si="116"/>
        <v>41.081613505588933</v>
      </c>
      <c r="J419">
        <f t="shared" si="115"/>
        <v>2.7802289242938105</v>
      </c>
      <c r="K419">
        <f t="shared" si="117"/>
        <v>0</v>
      </c>
      <c r="L419">
        <f t="shared" si="118"/>
        <v>3.7984715812270911</v>
      </c>
      <c r="M419">
        <f t="shared" si="119"/>
        <v>-1.0182426569332803</v>
      </c>
      <c r="N419">
        <f t="shared" si="120"/>
        <v>-0.18184119090795375</v>
      </c>
      <c r="O419">
        <f t="shared" si="121"/>
        <v>0.16972004707477883</v>
      </c>
      <c r="P419">
        <f t="shared" si="122"/>
        <v>0.54556613061833537</v>
      </c>
      <c r="Q419">
        <f t="shared" si="123"/>
        <v>-2.968793411830986</v>
      </c>
      <c r="R419">
        <f t="shared" si="132"/>
        <v>-170.09933274415957</v>
      </c>
      <c r="S419">
        <f t="shared" si="128"/>
        <v>-357.60797282941735</v>
      </c>
      <c r="T419">
        <f t="shared" si="129"/>
        <v>-80.042199648980969</v>
      </c>
      <c r="U419">
        <f t="shared" si="124"/>
        <v>-17.994202368196081</v>
      </c>
      <c r="V419">
        <f t="shared" si="130"/>
        <v>29.990337280326802</v>
      </c>
      <c r="W419">
        <f t="shared" si="133"/>
        <v>0</v>
      </c>
    </row>
    <row r="420" spans="5:23">
      <c r="E420">
        <f t="shared" si="125"/>
        <v>0.3990000000000003</v>
      </c>
      <c r="F420">
        <f t="shared" si="131"/>
        <v>187.96546265394701</v>
      </c>
      <c r="G420">
        <f t="shared" si="126"/>
        <v>3.2806162033458142</v>
      </c>
      <c r="H420">
        <f t="shared" si="127"/>
        <v>8.0141395345505586</v>
      </c>
      <c r="I420">
        <f t="shared" si="116"/>
        <v>42.289622200314938</v>
      </c>
      <c r="J420">
        <f t="shared" si="115"/>
        <v>2.8619818163368347</v>
      </c>
      <c r="K420">
        <f t="shared" si="117"/>
        <v>0</v>
      </c>
      <c r="L420">
        <f t="shared" si="118"/>
        <v>3.7943590911529337</v>
      </c>
      <c r="M420">
        <f t="shared" si="119"/>
        <v>-0.93237727481609911</v>
      </c>
      <c r="N420">
        <f t="shared" si="120"/>
        <v>-0.18151402285981139</v>
      </c>
      <c r="O420">
        <f t="shared" si="121"/>
        <v>0.16731198898538552</v>
      </c>
      <c r="P420">
        <f t="shared" si="122"/>
        <v>0.54566328174172429</v>
      </c>
      <c r="Q420">
        <f t="shared" si="123"/>
        <v>-2.9643429435303106</v>
      </c>
      <c r="R420">
        <f t="shared" si="132"/>
        <v>-169.84433969367413</v>
      </c>
      <c r="S420">
        <f t="shared" si="128"/>
        <v>-357.80980234762114</v>
      </c>
      <c r="T420">
        <f t="shared" si="129"/>
        <v>-80.042715432001344</v>
      </c>
      <c r="U420">
        <f t="shared" si="124"/>
        <v>-17.994318320832161</v>
      </c>
      <c r="V420">
        <f t="shared" si="130"/>
        <v>29.990530534720268</v>
      </c>
      <c r="W420">
        <f t="shared" si="133"/>
        <v>0</v>
      </c>
    </row>
    <row r="421" spans="5:23">
      <c r="E421">
        <f t="shared" si="125"/>
        <v>0.4000000000000003</v>
      </c>
      <c r="F421">
        <f t="shared" si="131"/>
        <v>188.42463902570569</v>
      </c>
      <c r="G421">
        <f t="shared" si="126"/>
        <v>3.2886303428803649</v>
      </c>
      <c r="H421">
        <f t="shared" si="127"/>
        <v>8.0564291567508732</v>
      </c>
      <c r="I421">
        <f t="shared" si="116"/>
        <v>43.500511593198389</v>
      </c>
      <c r="J421">
        <f t="shared" si="115"/>
        <v>2.9439296617825139</v>
      </c>
      <c r="K421">
        <f t="shared" si="117"/>
        <v>0</v>
      </c>
      <c r="L421">
        <f t="shared" si="118"/>
        <v>3.7899823394782794</v>
      </c>
      <c r="M421">
        <f t="shared" si="119"/>
        <v>-0.84605267769576531</v>
      </c>
      <c r="N421">
        <f t="shared" si="120"/>
        <v>-0.18116583155070681</v>
      </c>
      <c r="O421">
        <f t="shared" si="121"/>
        <v>0.1648942293401103</v>
      </c>
      <c r="P421">
        <f t="shared" si="122"/>
        <v>0.54575231272188451</v>
      </c>
      <c r="Q421">
        <f t="shared" si="123"/>
        <v>-2.9598697030501642</v>
      </c>
      <c r="R421">
        <f t="shared" si="132"/>
        <v>-169.58804189341467</v>
      </c>
      <c r="S421">
        <f t="shared" si="128"/>
        <v>-358.01268091912038</v>
      </c>
      <c r="T421">
        <f t="shared" si="129"/>
        <v>-80.04322089936133</v>
      </c>
      <c r="U421">
        <f t="shared" si="124"/>
        <v>-17.994431954415518</v>
      </c>
      <c r="V421">
        <f t="shared" si="130"/>
        <v>29.990719924025864</v>
      </c>
      <c r="W421">
        <f t="shared" si="133"/>
        <v>0</v>
      </c>
    </row>
    <row r="422" spans="5:23">
      <c r="E422">
        <f t="shared" si="125"/>
        <v>0.4010000000000003</v>
      </c>
      <c r="F422">
        <f t="shared" si="131"/>
        <v>188.88623841433366</v>
      </c>
      <c r="G422">
        <f t="shared" si="126"/>
        <v>3.2966867720371158</v>
      </c>
      <c r="H422">
        <f t="shared" si="127"/>
        <v>8.0999296683440711</v>
      </c>
      <c r="I422">
        <f t="shared" si="116"/>
        <v>44.714393922957008</v>
      </c>
      <c r="J422">
        <f t="shared" si="115"/>
        <v>3.026080056470029</v>
      </c>
      <c r="K422">
        <f t="shared" si="117"/>
        <v>0</v>
      </c>
      <c r="L422">
        <f t="shared" si="118"/>
        <v>3.7853371469029407</v>
      </c>
      <c r="M422">
        <f t="shared" si="119"/>
        <v>-0.75925709043291179</v>
      </c>
      <c r="N422">
        <f t="shared" si="120"/>
        <v>-0.1807962844975311</v>
      </c>
      <c r="O422">
        <f t="shared" si="121"/>
        <v>0.162466602558617</v>
      </c>
      <c r="P422">
        <f t="shared" si="122"/>
        <v>0.54583310060509982</v>
      </c>
      <c r="Q422">
        <f t="shared" si="123"/>
        <v>-2.9553730036466099</v>
      </c>
      <c r="R422">
        <f t="shared" si="132"/>
        <v>-169.33039999585202</v>
      </c>
      <c r="S422">
        <f t="shared" si="128"/>
        <v>-358.21663841018568</v>
      </c>
      <c r="T422">
        <f t="shared" si="129"/>
        <v>-80.043716257374086</v>
      </c>
      <c r="U422">
        <f t="shared" si="124"/>
        <v>-17.994543315327206</v>
      </c>
      <c r="V422">
        <f t="shared" si="130"/>
        <v>29.990905525545347</v>
      </c>
      <c r="W422">
        <f t="shared" si="133"/>
        <v>0</v>
      </c>
    </row>
    <row r="423" spans="5:23">
      <c r="E423">
        <f t="shared" si="125"/>
        <v>0.4020000000000003</v>
      </c>
      <c r="F423">
        <f t="shared" si="131"/>
        <v>189.3503301986826</v>
      </c>
      <c r="G423">
        <f t="shared" si="126"/>
        <v>3.30478670170546</v>
      </c>
      <c r="H423">
        <f t="shared" si="127"/>
        <v>8.1446440622670284</v>
      </c>
      <c r="I423">
        <f t="shared" si="116"/>
        <v>45.931379230915589</v>
      </c>
      <c r="J423">
        <f t="shared" si="115"/>
        <v>3.1084404475283489</v>
      </c>
      <c r="K423">
        <f t="shared" si="117"/>
        <v>0</v>
      </c>
      <c r="L423">
        <f t="shared" si="118"/>
        <v>3.7804191898477</v>
      </c>
      <c r="M423">
        <f t="shared" si="119"/>
        <v>-0.67197874231935117</v>
      </c>
      <c r="N423">
        <f t="shared" si="120"/>
        <v>-0.18040503773909583</v>
      </c>
      <c r="O423">
        <f t="shared" si="121"/>
        <v>0.16002894892192504</v>
      </c>
      <c r="P423">
        <f t="shared" si="122"/>
        <v>0.54590551661477571</v>
      </c>
      <c r="Q423">
        <f t="shared" si="123"/>
        <v>-2.9508521566137049</v>
      </c>
      <c r="R423">
        <f t="shared" si="132"/>
        <v>-169.0713745410423</v>
      </c>
      <c r="S423">
        <f t="shared" si="128"/>
        <v>-358.42170473972487</v>
      </c>
      <c r="T423">
        <f t="shared" si="129"/>
        <v>-80.044201708226623</v>
      </c>
      <c r="U423">
        <f t="shared" si="124"/>
        <v>-17.994652449020666</v>
      </c>
      <c r="V423">
        <f t="shared" si="130"/>
        <v>29.991087415034443</v>
      </c>
      <c r="W423">
        <f t="shared" si="133"/>
        <v>0</v>
      </c>
    </row>
    <row r="424" spans="5:23">
      <c r="E424">
        <f t="shared" si="125"/>
        <v>0.4030000000000003</v>
      </c>
      <c r="F424">
        <f t="shared" si="131"/>
        <v>189.8169839290868</v>
      </c>
      <c r="G424">
        <f t="shared" si="126"/>
        <v>3.3129313457677272</v>
      </c>
      <c r="H424">
        <f t="shared" si="127"/>
        <v>8.1905754414979448</v>
      </c>
      <c r="I424">
        <f t="shared" si="116"/>
        <v>47.151575323002959</v>
      </c>
      <c r="J424">
        <f t="shared" si="115"/>
        <v>3.1910181308043488</v>
      </c>
      <c r="K424">
        <f t="shared" si="117"/>
        <v>0</v>
      </c>
      <c r="L424">
        <f t="shared" si="118"/>
        <v>3.775223999386097</v>
      </c>
      <c r="M424">
        <f t="shared" si="119"/>
        <v>-0.58420586858174828</v>
      </c>
      <c r="N424">
        <f t="shared" si="120"/>
        <v>-0.17999173575115152</v>
      </c>
      <c r="O424">
        <f t="shared" si="121"/>
        <v>0.15758111485120485</v>
      </c>
      <c r="P424">
        <f t="shared" si="122"/>
        <v>0.54596942607196641</v>
      </c>
      <c r="Q424">
        <f t="shared" si="123"/>
        <v>-2.9463064711921803</v>
      </c>
      <c r="R424">
        <f t="shared" si="132"/>
        <v>-168.81092595139478</v>
      </c>
      <c r="S424">
        <f t="shared" si="128"/>
        <v>-358.62790988048158</v>
      </c>
      <c r="T424">
        <f t="shared" si="129"/>
        <v>-80.044677450062096</v>
      </c>
      <c r="U424">
        <f t="shared" si="124"/>
        <v>-17.994759400040252</v>
      </c>
      <c r="V424">
        <f t="shared" si="130"/>
        <v>29.991265666733753</v>
      </c>
      <c r="W424">
        <f t="shared" si="133"/>
        <v>0</v>
      </c>
    </row>
    <row r="425" spans="5:23">
      <c r="E425">
        <f t="shared" si="125"/>
        <v>0.4040000000000003</v>
      </c>
      <c r="F425">
        <f t="shared" si="131"/>
        <v>190.28626933366814</v>
      </c>
      <c r="G425">
        <f t="shared" si="126"/>
        <v>3.3211219212092251</v>
      </c>
      <c r="H425">
        <f t="shared" si="127"/>
        <v>8.2377270168209478</v>
      </c>
      <c r="I425">
        <f t="shared" si="116"/>
        <v>48.375087730277841</v>
      </c>
      <c r="J425">
        <f t="shared" si="115"/>
        <v>3.2738202481913694</v>
      </c>
      <c r="K425">
        <f t="shared" si="117"/>
        <v>0</v>
      </c>
      <c r="L425">
        <f t="shared" si="118"/>
        <v>3.769746960178439</v>
      </c>
      <c r="M425">
        <f t="shared" si="119"/>
        <v>-0.49592671198706961</v>
      </c>
      <c r="N425">
        <f t="shared" si="120"/>
        <v>-0.179556011361583</v>
      </c>
      <c r="O425">
        <f t="shared" si="121"/>
        <v>0.15512295319553795</v>
      </c>
      <c r="P425">
        <f t="shared" si="122"/>
        <v>0.54602468831348228</v>
      </c>
      <c r="Q425">
        <f t="shared" si="123"/>
        <v>-2.9417352544784618</v>
      </c>
      <c r="R425">
        <f t="shared" si="132"/>
        <v>-168.54901452645905</v>
      </c>
      <c r="S425">
        <f t="shared" si="128"/>
        <v>-358.83528386012722</v>
      </c>
      <c r="T425">
        <f t="shared" si="129"/>
        <v>-80.04514367706085</v>
      </c>
      <c r="U425">
        <f t="shared" si="124"/>
        <v>-17.994864212039445</v>
      </c>
      <c r="V425">
        <f t="shared" si="130"/>
        <v>29.991440353399078</v>
      </c>
      <c r="W425">
        <f t="shared" si="133"/>
        <v>0</v>
      </c>
    </row>
    <row r="426" spans="5:23">
      <c r="E426">
        <f t="shared" si="125"/>
        <v>0.4050000000000003</v>
      </c>
      <c r="F426">
        <f t="shared" si="131"/>
        <v>190.75825632451287</v>
      </c>
      <c r="G426">
        <f t="shared" si="126"/>
        <v>3.3293596482260459</v>
      </c>
      <c r="H426">
        <f t="shared" si="127"/>
        <v>8.286102104551226</v>
      </c>
      <c r="I426">
        <f t="shared" si="116"/>
        <v>49.602019667985303</v>
      </c>
      <c r="J426">
        <f t="shared" si="115"/>
        <v>3.3568537848583277</v>
      </c>
      <c r="K426">
        <f t="shared" si="117"/>
        <v>0</v>
      </c>
      <c r="L426">
        <f t="shared" si="118"/>
        <v>3.7639833094114685</v>
      </c>
      <c r="M426">
        <f t="shared" si="119"/>
        <v>-0.40712952455314072</v>
      </c>
      <c r="N426">
        <f t="shared" si="120"/>
        <v>-0.17909748566605521</v>
      </c>
      <c r="O426">
        <f t="shared" si="121"/>
        <v>0.15265432352893565</v>
      </c>
      <c r="P426">
        <f t="shared" si="122"/>
        <v>0.54607115660759153</v>
      </c>
      <c r="Q426">
        <f t="shared" si="123"/>
        <v>-2.9371378113339888</v>
      </c>
      <c r="R426">
        <f t="shared" si="132"/>
        <v>-168.28560043772941</v>
      </c>
      <c r="S426">
        <f t="shared" si="128"/>
        <v>-359.04385676224229</v>
      </c>
      <c r="T426">
        <f t="shared" si="129"/>
        <v>-80.045600579519629</v>
      </c>
      <c r="U426">
        <f t="shared" si="124"/>
        <v>-17.994966927798657</v>
      </c>
      <c r="V426">
        <f t="shared" si="130"/>
        <v>29.991611546331097</v>
      </c>
      <c r="W426">
        <f t="shared" si="133"/>
        <v>0</v>
      </c>
    </row>
    <row r="427" spans="5:23">
      <c r="E427">
        <f t="shared" si="125"/>
        <v>0.40600000000000031</v>
      </c>
      <c r="F427">
        <f t="shared" si="131"/>
        <v>191.23301500371809</v>
      </c>
      <c r="G427">
        <f t="shared" si="126"/>
        <v>3.337645750330597</v>
      </c>
      <c r="H427">
        <f t="shared" si="127"/>
        <v>8.3357041242192107</v>
      </c>
      <c r="I427">
        <f t="shared" si="116"/>
        <v>50.832471993127839</v>
      </c>
      <c r="J427">
        <f t="shared" si="115"/>
        <v>3.4401255663783128</v>
      </c>
      <c r="K427">
        <f t="shared" si="117"/>
        <v>0</v>
      </c>
      <c r="L427">
        <f t="shared" si="118"/>
        <v>3.757928135747298</v>
      </c>
      <c r="M427">
        <f t="shared" si="119"/>
        <v>-0.31780256936898527</v>
      </c>
      <c r="N427">
        <f t="shared" si="120"/>
        <v>-0.17861576794439588</v>
      </c>
      <c r="O427">
        <f t="shared" si="121"/>
        <v>0.1501750924569151</v>
      </c>
      <c r="P427">
        <f t="shared" si="122"/>
        <v>0.54610867806732999</v>
      </c>
      <c r="Q427">
        <f t="shared" si="123"/>
        <v>-2.9325134442948082</v>
      </c>
      <c r="R427">
        <f t="shared" si="132"/>
        <v>-168.02064372346496</v>
      </c>
      <c r="S427">
        <f t="shared" si="128"/>
        <v>-359.25365872718305</v>
      </c>
      <c r="T427">
        <f t="shared" si="129"/>
        <v>-80.046048343929229</v>
      </c>
      <c r="U427">
        <f t="shared" si="124"/>
        <v>-17.995067589242684</v>
      </c>
      <c r="V427">
        <f t="shared" si="130"/>
        <v>29.991779315404475</v>
      </c>
      <c r="W427">
        <f t="shared" si="133"/>
        <v>0</v>
      </c>
    </row>
    <row r="428" spans="5:23">
      <c r="E428">
        <f t="shared" si="125"/>
        <v>0.40700000000000031</v>
      </c>
      <c r="F428">
        <f t="shared" si="131"/>
        <v>191.71061566930564</v>
      </c>
      <c r="G428">
        <f t="shared" si="126"/>
        <v>3.3459814544548161</v>
      </c>
      <c r="H428">
        <f t="shared" si="127"/>
        <v>8.3865365962123377</v>
      </c>
      <c r="I428">
        <f t="shared" si="116"/>
        <v>52.066543160546978</v>
      </c>
      <c r="J428">
        <f t="shared" si="115"/>
        <v>3.5236422557563709</v>
      </c>
      <c r="K428">
        <f t="shared" si="117"/>
        <v>0</v>
      </c>
      <c r="L428">
        <f t="shared" si="118"/>
        <v>3.7515763782853933</v>
      </c>
      <c r="M428">
        <f t="shared" si="119"/>
        <v>-0.22793412252902218</v>
      </c>
      <c r="N428">
        <f t="shared" si="120"/>
        <v>-0.17811045557801625</v>
      </c>
      <c r="O428">
        <f t="shared" si="121"/>
        <v>0.14768513393292976</v>
      </c>
      <c r="P428">
        <f t="shared" si="122"/>
        <v>0.54613709356143403</v>
      </c>
      <c r="Q428">
        <f t="shared" si="123"/>
        <v>-2.9278614534814089</v>
      </c>
      <c r="R428">
        <f t="shared" si="132"/>
        <v>-167.75410428352356</v>
      </c>
      <c r="S428">
        <f t="shared" si="128"/>
        <v>-359.46471995282923</v>
      </c>
      <c r="T428">
        <f t="shared" si="129"/>
        <v>-80.046487153050649</v>
      </c>
      <c r="U428">
        <f t="shared" si="124"/>
        <v>-17.995166237457831</v>
      </c>
      <c r="V428">
        <f t="shared" si="130"/>
        <v>29.991943729096388</v>
      </c>
      <c r="W428">
        <f t="shared" si="133"/>
        <v>0</v>
      </c>
    </row>
    <row r="429" spans="5:23">
      <c r="E429">
        <f t="shared" si="125"/>
        <v>0.40800000000000031</v>
      </c>
      <c r="F429">
        <f t="shared" si="131"/>
        <v>192.1911288210006</v>
      </c>
      <c r="G429">
        <f t="shared" si="126"/>
        <v>3.3543679910510282</v>
      </c>
      <c r="H429">
        <f t="shared" si="127"/>
        <v>8.4386031393728853</v>
      </c>
      <c r="I429">
        <f t="shared" si="116"/>
        <v>53.304329177506965</v>
      </c>
      <c r="J429">
        <f t="shared" si="115"/>
        <v>3.6074103503559272</v>
      </c>
      <c r="K429">
        <f t="shared" si="117"/>
        <v>0</v>
      </c>
      <c r="L429">
        <f t="shared" si="118"/>
        <v>3.7449228255415901</v>
      </c>
      <c r="M429">
        <f t="shared" si="119"/>
        <v>-0.13751247518566298</v>
      </c>
      <c r="N429">
        <f t="shared" si="120"/>
        <v>-0.17758113396868724</v>
      </c>
      <c r="O429">
        <f t="shared" si="121"/>
        <v>0.1451843295849547</v>
      </c>
      <c r="P429">
        <f t="shared" si="122"/>
        <v>0.54615623762291465</v>
      </c>
      <c r="Q429">
        <f t="shared" si="123"/>
        <v>-2.9231811365087572</v>
      </c>
      <c r="R429">
        <f t="shared" si="132"/>
        <v>-167.48594187420713</v>
      </c>
      <c r="S429">
        <f t="shared" si="128"/>
        <v>-359.6770706952077</v>
      </c>
      <c r="T429">
        <f t="shared" si="129"/>
        <v>-80.046917185989642</v>
      </c>
      <c r="U429">
        <f t="shared" si="124"/>
        <v>-17.995262912708675</v>
      </c>
      <c r="V429">
        <f t="shared" si="130"/>
        <v>29.992104854514462</v>
      </c>
      <c r="W429">
        <f t="shared" si="133"/>
        <v>0</v>
      </c>
    </row>
    <row r="430" spans="5:23">
      <c r="E430">
        <f t="shared" si="125"/>
        <v>0.40900000000000031</v>
      </c>
      <c r="F430">
        <f t="shared" si="131"/>
        <v>192.67462516587253</v>
      </c>
      <c r="G430">
        <f t="shared" si="126"/>
        <v>3.3628065941904013</v>
      </c>
      <c r="H430">
        <f t="shared" si="127"/>
        <v>8.4919074685503926</v>
      </c>
      <c r="I430">
        <f t="shared" si="116"/>
        <v>54.545923556778732</v>
      </c>
      <c r="J430">
        <f t="shared" si="115"/>
        <v>3.6914361787237047</v>
      </c>
      <c r="K430">
        <f t="shared" si="117"/>
        <v>0</v>
      </c>
      <c r="L430">
        <f t="shared" si="118"/>
        <v>3.7379621144483317</v>
      </c>
      <c r="M430">
        <f t="shared" si="119"/>
        <v>-4.6525935724627134E-2</v>
      </c>
      <c r="N430">
        <f t="shared" si="120"/>
        <v>-0.17702737645900352</v>
      </c>
      <c r="O430">
        <f t="shared" si="121"/>
        <v>0.14267256905252634</v>
      </c>
      <c r="P430">
        <f t="shared" si="122"/>
        <v>0.54616593835529037</v>
      </c>
      <c r="Q430">
        <f t="shared" si="123"/>
        <v>-2.9184717883965057</v>
      </c>
      <c r="R430">
        <f t="shared" si="132"/>
        <v>-167.21611610311723</v>
      </c>
      <c r="S430">
        <f t="shared" si="128"/>
        <v>-359.89074126898976</v>
      </c>
      <c r="T430">
        <f t="shared" si="129"/>
        <v>-80.047338618269862</v>
      </c>
      <c r="U430">
        <f t="shared" si="124"/>
        <v>-17.995357654454505</v>
      </c>
      <c r="V430">
        <f t="shared" si="130"/>
        <v>29.992262757424175</v>
      </c>
      <c r="W430">
        <f t="shared" si="133"/>
        <v>0</v>
      </c>
    </row>
    <row r="431" spans="5:23">
      <c r="E431">
        <f t="shared" si="125"/>
        <v>0.41000000000000031</v>
      </c>
      <c r="F431">
        <f t="shared" si="131"/>
        <v>193.16117562383607</v>
      </c>
      <c r="G431">
        <f t="shared" si="126"/>
        <v>3.3712985016589516</v>
      </c>
      <c r="H431">
        <f t="shared" si="127"/>
        <v>8.5464533921071713</v>
      </c>
      <c r="I431">
        <f t="shared" si="116"/>
        <v>55.791417268219625</v>
      </c>
      <c r="J431">
        <f t="shared" si="115"/>
        <v>3.7757258973128476</v>
      </c>
      <c r="K431">
        <f t="shared" si="117"/>
        <v>0</v>
      </c>
      <c r="L431">
        <f t="shared" si="118"/>
        <v>3.7306887293805158</v>
      </c>
      <c r="M431">
        <f t="shared" si="119"/>
        <v>4.503716793233168E-2</v>
      </c>
      <c r="N431">
        <f t="shared" si="120"/>
        <v>-0.17644874425488494</v>
      </c>
      <c r="O431">
        <f t="shared" si="121"/>
        <v>0.14014975033453958</v>
      </c>
      <c r="P431">
        <f t="shared" si="122"/>
        <v>0.5461660173365005</v>
      </c>
      <c r="Q431">
        <f t="shared" si="123"/>
        <v>-2.9137327014793355</v>
      </c>
      <c r="R431">
        <f t="shared" si="132"/>
        <v>-166.94458642401773</v>
      </c>
      <c r="S431">
        <f t="shared" si="128"/>
        <v>-360.10576204785377</v>
      </c>
      <c r="T431">
        <f t="shared" si="129"/>
        <v>-80.047751621904467</v>
      </c>
      <c r="U431">
        <f t="shared" si="124"/>
        <v>-17.995450501365415</v>
      </c>
      <c r="V431">
        <f t="shared" si="130"/>
        <v>29.992417502275693</v>
      </c>
      <c r="W431">
        <f t="shared" si="133"/>
        <v>0</v>
      </c>
    </row>
    <row r="432" spans="5:23">
      <c r="E432">
        <f t="shared" si="125"/>
        <v>0.41100000000000031</v>
      </c>
      <c r="F432">
        <f t="shared" si="131"/>
        <v>193.65085133300911</v>
      </c>
      <c r="G432">
        <f t="shared" si="126"/>
        <v>3.379844955051059</v>
      </c>
      <c r="H432">
        <f t="shared" si="127"/>
        <v>8.6022448093753905</v>
      </c>
      <c r="I432">
        <f t="shared" si="116"/>
        <v>57.040898688844493</v>
      </c>
      <c r="J432">
        <f t="shared" si="115"/>
        <v>3.8602854871039445</v>
      </c>
      <c r="K432">
        <f t="shared" si="117"/>
        <v>0</v>
      </c>
      <c r="L432">
        <f t="shared" si="118"/>
        <v>3.7230970012115558</v>
      </c>
      <c r="M432">
        <f t="shared" si="119"/>
        <v>0.13718848589238866</v>
      </c>
      <c r="N432">
        <f t="shared" si="120"/>
        <v>-0.17584478635048195</v>
      </c>
      <c r="O432">
        <f t="shared" si="121"/>
        <v>0.13761578014810127</v>
      </c>
      <c r="P432">
        <f t="shared" si="122"/>
        <v>0.54615628952052109</v>
      </c>
      <c r="Q432">
        <f t="shared" si="123"/>
        <v>-2.9089631653173855</v>
      </c>
      <c r="R432">
        <f t="shared" si="132"/>
        <v>-166.67131213170296</v>
      </c>
      <c r="S432">
        <f t="shared" si="128"/>
        <v>-360.32216346471205</v>
      </c>
      <c r="T432">
        <f t="shared" si="129"/>
        <v>-80.048156365466383</v>
      </c>
      <c r="U432">
        <f t="shared" si="124"/>
        <v>-17.995541491338106</v>
      </c>
      <c r="V432">
        <f t="shared" si="130"/>
        <v>29.992569152230178</v>
      </c>
      <c r="W432">
        <f t="shared" si="133"/>
        <v>0</v>
      </c>
    </row>
    <row r="433" spans="5:23">
      <c r="E433">
        <f t="shared" si="125"/>
        <v>0.41200000000000031</v>
      </c>
      <c r="F433">
        <f t="shared" si="131"/>
        <v>194.14372365492463</v>
      </c>
      <c r="G433">
        <f t="shared" si="126"/>
        <v>3.3884471998604342</v>
      </c>
      <c r="H433">
        <f t="shared" si="127"/>
        <v>8.6592857080642354</v>
      </c>
      <c r="I433">
        <f t="shared" si="116"/>
        <v>58.294453551394056</v>
      </c>
      <c r="J433">
        <f t="shared" si="115"/>
        <v>3.9451207501243539</v>
      </c>
      <c r="K433">
        <f t="shared" si="117"/>
        <v>0</v>
      </c>
      <c r="L433">
        <f t="shared" si="118"/>
        <v>3.7151811064045051</v>
      </c>
      <c r="M433">
        <f t="shared" si="119"/>
        <v>0.22993964371984896</v>
      </c>
      <c r="N433">
        <f t="shared" si="120"/>
        <v>-0.17521503945586997</v>
      </c>
      <c r="O433">
        <f t="shared" si="121"/>
        <v>0.13507057429874481</v>
      </c>
      <c r="P433">
        <f t="shared" si="122"/>
        <v>0.54613656313670855</v>
      </c>
      <c r="Q433">
        <f t="shared" si="123"/>
        <v>-2.9041624666067452</v>
      </c>
      <c r="R433">
        <f t="shared" si="132"/>
        <v>-166.39625235686938</v>
      </c>
      <c r="S433">
        <f t="shared" si="128"/>
        <v>-360.53997601179401</v>
      </c>
      <c r="T433">
        <f t="shared" si="129"/>
        <v>-80.048553014157051</v>
      </c>
      <c r="U433">
        <f t="shared" si="124"/>
        <v>-17.995630661511345</v>
      </c>
      <c r="V433">
        <f t="shared" si="130"/>
        <v>29.992717769185575</v>
      </c>
      <c r="W433">
        <f t="shared" si="133"/>
        <v>0</v>
      </c>
    </row>
    <row r="434" spans="5:23">
      <c r="E434">
        <f t="shared" si="125"/>
        <v>0.41300000000000031</v>
      </c>
      <c r="F434">
        <f t="shared" si="131"/>
        <v>194.63986417959467</v>
      </c>
      <c r="G434">
        <f t="shared" si="126"/>
        <v>3.3971064855684983</v>
      </c>
      <c r="H434">
        <f t="shared" si="127"/>
        <v>8.7175801616156292</v>
      </c>
      <c r="I434">
        <f t="shared" si="116"/>
        <v>59.552164891399059</v>
      </c>
      <c r="J434">
        <f t="shared" si="115"/>
        <v>4.0302373058657324</v>
      </c>
      <c r="K434">
        <f t="shared" si="117"/>
        <v>0</v>
      </c>
      <c r="L434">
        <f t="shared" si="118"/>
        <v>3.7069350661432972</v>
      </c>
      <c r="M434">
        <f t="shared" si="119"/>
        <v>0.32330223972243533</v>
      </c>
      <c r="N434">
        <f t="shared" si="120"/>
        <v>-0.17455902792793559</v>
      </c>
      <c r="O434">
        <f t="shared" si="121"/>
        <v>0.13251405806230318</v>
      </c>
      <c r="P434">
        <f t="shared" si="122"/>
        <v>0.54610663958689987</v>
      </c>
      <c r="Q434">
        <f t="shared" si="123"/>
        <v>-2.8993298890899486</v>
      </c>
      <c r="R434">
        <f t="shared" si="132"/>
        <v>-166.11936606098709</v>
      </c>
      <c r="S434">
        <f t="shared" si="128"/>
        <v>-360.75923024058176</v>
      </c>
      <c r="T434">
        <f t="shared" si="129"/>
        <v>-80.048941729873903</v>
      </c>
      <c r="U434">
        <f t="shared" si="124"/>
        <v>-17.995718048281116</v>
      </c>
      <c r="V434">
        <f t="shared" si="130"/>
        <v>29.992863413801864</v>
      </c>
      <c r="W434">
        <f t="shared" si="133"/>
        <v>0</v>
      </c>
    </row>
    <row r="435" spans="5:23">
      <c r="E435">
        <f t="shared" si="125"/>
        <v>0.41400000000000031</v>
      </c>
      <c r="F435">
        <f t="shared" si="131"/>
        <v>195.13934473042218</v>
      </c>
      <c r="G435">
        <f t="shared" si="126"/>
        <v>3.4058240657301138</v>
      </c>
      <c r="H435">
        <f t="shared" si="127"/>
        <v>8.7771323265070276</v>
      </c>
      <c r="I435">
        <f t="shared" si="116"/>
        <v>60.814112992743141</v>
      </c>
      <c r="J435">
        <f t="shared" si="115"/>
        <v>4.1156405875999607</v>
      </c>
      <c r="K435">
        <f t="shared" si="117"/>
        <v>0</v>
      </c>
      <c r="L435">
        <f t="shared" si="118"/>
        <v>3.6983527455094332</v>
      </c>
      <c r="M435">
        <f t="shared" si="119"/>
        <v>0.41728784209052788</v>
      </c>
      <c r="N435">
        <f t="shared" si="120"/>
        <v>-0.17387626370487813</v>
      </c>
      <c r="O435">
        <f t="shared" si="121"/>
        <v>0.12994616657874408</v>
      </c>
      <c r="P435">
        <f t="shared" si="122"/>
        <v>0.5460663133402951</v>
      </c>
      <c r="Q435">
        <f t="shared" si="123"/>
        <v>-2.8944647134664421</v>
      </c>
      <c r="R435">
        <f t="shared" si="132"/>
        <v>-165.84061203117028</v>
      </c>
      <c r="S435">
        <f t="shared" si="128"/>
        <v>-360.97995676159246</v>
      </c>
      <c r="T435">
        <f t="shared" si="129"/>
        <v>-80.049322671276443</v>
      </c>
      <c r="U435">
        <f t="shared" si="124"/>
        <v>-17.995803687315497</v>
      </c>
      <c r="V435">
        <f t="shared" si="130"/>
        <v>29.993006145525829</v>
      </c>
      <c r="W435">
        <f t="shared" si="133"/>
        <v>0</v>
      </c>
    </row>
    <row r="436" spans="5:23">
      <c r="E436">
        <f t="shared" si="125"/>
        <v>0.41500000000000031</v>
      </c>
      <c r="F436">
        <f t="shared" si="131"/>
        <v>195.64223736895886</v>
      </c>
      <c r="G436">
        <f t="shared" si="126"/>
        <v>3.4146011980566207</v>
      </c>
      <c r="H436">
        <f t="shared" si="127"/>
        <v>8.8379464394997704</v>
      </c>
      <c r="I436">
        <f t="shared" si="116"/>
        <v>62.080375331731275</v>
      </c>
      <c r="J436">
        <f t="shared" si="115"/>
        <v>4.2013358385939314</v>
      </c>
      <c r="K436">
        <f t="shared" si="117"/>
        <v>0</v>
      </c>
      <c r="L436">
        <f t="shared" si="118"/>
        <v>3.6894278527096698</v>
      </c>
      <c r="M436">
        <f t="shared" si="119"/>
        <v>0.51190798588426178</v>
      </c>
      <c r="N436">
        <f t="shared" si="120"/>
        <v>-0.17316624624476867</v>
      </c>
      <c r="O436">
        <f t="shared" si="121"/>
        <v>0.12736684525826317</v>
      </c>
      <c r="P436">
        <f t="shared" si="122"/>
        <v>0.54601537182615845</v>
      </c>
      <c r="Q436">
        <f t="shared" si="123"/>
        <v>-2.8895662173029657</v>
      </c>
      <c r="R436">
        <f t="shared" si="132"/>
        <v>-165.55994887504207</v>
      </c>
      <c r="S436">
        <f t="shared" si="128"/>
        <v>-361.20218624400093</v>
      </c>
      <c r="T436">
        <f t="shared" si="129"/>
        <v>-80.049695993850918</v>
      </c>
      <c r="U436">
        <f t="shared" si="124"/>
        <v>-17.995887613569188</v>
      </c>
      <c r="V436">
        <f t="shared" si="130"/>
        <v>29.993146022615313</v>
      </c>
      <c r="W436">
        <f t="shared" si="133"/>
        <v>0</v>
      </c>
    </row>
    <row r="437" spans="5:23">
      <c r="E437">
        <f t="shared" si="125"/>
        <v>0.41600000000000031</v>
      </c>
      <c r="F437">
        <f t="shared" si="131"/>
        <v>196.14861439950488</v>
      </c>
      <c r="G437">
        <f t="shared" si="126"/>
        <v>3.4234391444961205</v>
      </c>
      <c r="H437">
        <f t="shared" si="127"/>
        <v>8.9000268148315023</v>
      </c>
      <c r="I437">
        <f t="shared" si="116"/>
        <v>63.351026519676886</v>
      </c>
      <c r="J437">
        <f t="shared" si="115"/>
        <v>4.2873281082240924</v>
      </c>
      <c r="K437">
        <f t="shared" si="117"/>
        <v>0</v>
      </c>
      <c r="L437">
        <f t="shared" si="118"/>
        <v>3.6801539383605499</v>
      </c>
      <c r="M437">
        <f t="shared" si="119"/>
        <v>0.60717416986354267</v>
      </c>
      <c r="N437">
        <f t="shared" si="120"/>
        <v>-0.17242846246863081</v>
      </c>
      <c r="O437">
        <f t="shared" si="121"/>
        <v>0.1247760501999334</v>
      </c>
      <c r="P437">
        <f t="shared" si="122"/>
        <v>0.5459535953243716</v>
      </c>
      <c r="Q437">
        <f t="shared" si="123"/>
        <v>-2.8846336749438102</v>
      </c>
      <c r="R437">
        <f t="shared" si="132"/>
        <v>-165.27733501559291</v>
      </c>
      <c r="S437">
        <f t="shared" si="128"/>
        <v>-361.42594941509776</v>
      </c>
      <c r="T437">
        <f t="shared" si="129"/>
        <v>-80.050061849973901</v>
      </c>
      <c r="U437">
        <f t="shared" si="124"/>
        <v>-17.995969861297805</v>
      </c>
      <c r="V437">
        <f t="shared" si="130"/>
        <v>29.993283102163009</v>
      </c>
      <c r="W437">
        <f t="shared" si="133"/>
        <v>0</v>
      </c>
    </row>
    <row r="438" spans="5:23">
      <c r="E438">
        <f t="shared" si="125"/>
        <v>0.41700000000000031</v>
      </c>
      <c r="F438">
        <f t="shared" si="131"/>
        <v>196.658548373548</v>
      </c>
      <c r="G438">
        <f t="shared" si="126"/>
        <v>3.4323391713109519</v>
      </c>
      <c r="H438">
        <f t="shared" si="127"/>
        <v>8.9633778413511784</v>
      </c>
      <c r="I438">
        <f t="shared" si="116"/>
        <v>64.626138244007976</v>
      </c>
      <c r="J438">
        <f t="shared" si="115"/>
        <v>4.3736222479907587</v>
      </c>
      <c r="K438">
        <f t="shared" si="117"/>
        <v>0</v>
      </c>
      <c r="L438">
        <f t="shared" si="118"/>
        <v>3.6705243948358701</v>
      </c>
      <c r="M438">
        <f t="shared" si="119"/>
        <v>0.70309785315488882</v>
      </c>
      <c r="N438">
        <f t="shared" si="120"/>
        <v>-0.17166238670852896</v>
      </c>
      <c r="O438">
        <f t="shared" si="121"/>
        <v>0.12217374862320458</v>
      </c>
      <c r="P438">
        <f t="shared" si="122"/>
        <v>0.54588075685387594</v>
      </c>
      <c r="Q438">
        <f t="shared" si="123"/>
        <v>-2.8796663574208878</v>
      </c>
      <c r="R438">
        <f t="shared" si="132"/>
        <v>-164.9927286860281</v>
      </c>
      <c r="S438">
        <f t="shared" si="128"/>
        <v>-361.6512770595761</v>
      </c>
      <c r="T438">
        <f t="shared" si="129"/>
        <v>-80.05042038897443</v>
      </c>
      <c r="U438">
        <f t="shared" si="124"/>
        <v>-17.99605046407185</v>
      </c>
      <c r="V438">
        <f t="shared" si="130"/>
        <v>29.99341744011975</v>
      </c>
      <c r="W438">
        <f t="shared" si="133"/>
        <v>0</v>
      </c>
    </row>
    <row r="439" spans="5:23">
      <c r="E439">
        <f t="shared" si="125"/>
        <v>0.41800000000000032</v>
      </c>
      <c r="F439">
        <f t="shared" si="131"/>
        <v>197.17211209403851</v>
      </c>
      <c r="G439">
        <f t="shared" si="126"/>
        <v>3.441302549152303</v>
      </c>
      <c r="H439">
        <f t="shared" si="127"/>
        <v>9.0280039795951872</v>
      </c>
      <c r="I439">
        <f t="shared" si="116"/>
        <v>65.905779207911962</v>
      </c>
      <c r="J439">
        <f t="shared" si="115"/>
        <v>4.46022290743353</v>
      </c>
      <c r="K439">
        <f t="shared" si="117"/>
        <v>0</v>
      </c>
      <c r="L439">
        <f t="shared" si="118"/>
        <v>3.6605324556834695</v>
      </c>
      <c r="M439">
        <f t="shared" si="119"/>
        <v>0.79969045175006082</v>
      </c>
      <c r="N439">
        <f t="shared" si="120"/>
        <v>-0.17086748066117069</v>
      </c>
      <c r="O439">
        <f t="shared" si="121"/>
        <v>0.11955991931254305</v>
      </c>
      <c r="P439">
        <f t="shared" si="122"/>
        <v>0.54579662205904689</v>
      </c>
      <c r="Q439">
        <f t="shared" si="123"/>
        <v>-2.874663532363567</v>
      </c>
      <c r="R439">
        <f t="shared" si="132"/>
        <v>-164.70608792460132</v>
      </c>
      <c r="S439">
        <f t="shared" si="128"/>
        <v>-361.87820001863986</v>
      </c>
      <c r="T439">
        <f t="shared" si="129"/>
        <v>-80.050771757194937</v>
      </c>
      <c r="U439">
        <f t="shared" si="124"/>
        <v>-17.996129454790413</v>
      </c>
      <c r="V439">
        <f t="shared" si="130"/>
        <v>29.993549091317355</v>
      </c>
      <c r="W439">
        <f t="shared" si="133"/>
        <v>0</v>
      </c>
    </row>
    <row r="440" spans="5:23">
      <c r="E440">
        <f t="shared" si="125"/>
        <v>0.41900000000000032</v>
      </c>
      <c r="F440">
        <f t="shared" si="131"/>
        <v>197.68937861949664</v>
      </c>
      <c r="G440">
        <f t="shared" si="126"/>
        <v>3.4503305531318982</v>
      </c>
      <c r="H440">
        <f t="shared" si="127"/>
        <v>9.0939097588030986</v>
      </c>
      <c r="I440">
        <f t="shared" si="116"/>
        <v>67.190015068534564</v>
      </c>
      <c r="J440">
        <f t="shared" si="115"/>
        <v>4.5471345299488579</v>
      </c>
      <c r="K440">
        <f t="shared" si="117"/>
        <v>0</v>
      </c>
      <c r="L440">
        <f t="shared" si="118"/>
        <v>3.6501711951180211</v>
      </c>
      <c r="M440">
        <f t="shared" si="119"/>
        <v>0.8969633348308369</v>
      </c>
      <c r="N440">
        <f t="shared" si="120"/>
        <v>-0.17004319334755641</v>
      </c>
      <c r="O440">
        <f t="shared" si="121"/>
        <v>0.1169345530755003</v>
      </c>
      <c r="P440">
        <f t="shared" si="122"/>
        <v>0.54570094909404476</v>
      </c>
      <c r="Q440">
        <f t="shared" si="123"/>
        <v>-2.8696244639082131</v>
      </c>
      <c r="R440">
        <f t="shared" si="132"/>
        <v>-164.41737056943205</v>
      </c>
      <c r="S440">
        <f t="shared" si="128"/>
        <v>-362.10674918892869</v>
      </c>
      <c r="T440">
        <f t="shared" si="129"/>
        <v>-80.05111609805104</v>
      </c>
      <c r="U440">
        <f t="shared" si="124"/>
        <v>-17.996206865694603</v>
      </c>
      <c r="V440">
        <f t="shared" si="130"/>
        <v>29.993678109491007</v>
      </c>
      <c r="W440">
        <f t="shared" si="133"/>
        <v>0</v>
      </c>
    </row>
    <row r="441" spans="5:23">
      <c r="E441">
        <f t="shared" si="125"/>
        <v>0.42000000000000032</v>
      </c>
      <c r="F441">
        <f t="shared" si="131"/>
        <v>198.21042126794887</v>
      </c>
      <c r="G441">
        <f t="shared" si="126"/>
        <v>3.4594244628907012</v>
      </c>
      <c r="H441">
        <f t="shared" si="127"/>
        <v>9.1610997738716335</v>
      </c>
      <c r="I441">
        <f t="shared" si="116"/>
        <v>68.478908373745483</v>
      </c>
      <c r="J441">
        <f t="shared" si="115"/>
        <v>4.6343613485106099</v>
      </c>
      <c r="K441">
        <f t="shared" si="117"/>
        <v>0</v>
      </c>
      <c r="L441">
        <f t="shared" si="118"/>
        <v>3.6394335275968008</v>
      </c>
      <c r="M441">
        <f t="shared" si="119"/>
        <v>0.99492782091380882</v>
      </c>
      <c r="N441">
        <f t="shared" si="120"/>
        <v>-0.16918896107922948</v>
      </c>
      <c r="O441">
        <f t="shared" si="121"/>
        <v>0.11429765321449148</v>
      </c>
      <c r="P441">
        <f t="shared" si="122"/>
        <v>0.54559348850518696</v>
      </c>
      <c r="Q441">
        <f t="shared" si="123"/>
        <v>-2.8645484126073728</v>
      </c>
      <c r="R441">
        <f t="shared" si="132"/>
        <v>-164.12653425330203</v>
      </c>
      <c r="S441">
        <f t="shared" si="128"/>
        <v>-362.3369555212509</v>
      </c>
      <c r="T441">
        <f t="shared" si="129"/>
        <v>-80.051453552090024</v>
      </c>
      <c r="U441">
        <f t="shared" si="124"/>
        <v>-17.996282728380713</v>
      </c>
      <c r="V441">
        <f t="shared" si="130"/>
        <v>29.993804547301188</v>
      </c>
      <c r="W441">
        <f t="shared" si="133"/>
        <v>0</v>
      </c>
    </row>
    <row r="442" spans="5:23">
      <c r="E442">
        <f t="shared" si="125"/>
        <v>0.42100000000000032</v>
      </c>
      <c r="F442">
        <f t="shared" si="131"/>
        <v>198.73531362068994</v>
      </c>
      <c r="G442">
        <f t="shared" si="126"/>
        <v>3.4685855626645727</v>
      </c>
      <c r="H442">
        <f t="shared" si="127"/>
        <v>9.2295786822453785</v>
      </c>
      <c r="I442">
        <f t="shared" si="116"/>
        <v>69.772518497498226</v>
      </c>
      <c r="J442">
        <f t="shared" si="115"/>
        <v>4.7219073812955052</v>
      </c>
      <c r="K442">
        <f t="shared" si="117"/>
        <v>0</v>
      </c>
      <c r="L442">
        <f t="shared" si="118"/>
        <v>3.6283122074857208</v>
      </c>
      <c r="M442">
        <f t="shared" si="119"/>
        <v>1.0935951738097842</v>
      </c>
      <c r="N442">
        <f t="shared" si="120"/>
        <v>-0.16830420743170749</v>
      </c>
      <c r="O442">
        <f t="shared" si="121"/>
        <v>0.11164923601256153</v>
      </c>
      <c r="P442">
        <f t="shared" si="122"/>
        <v>0.54547398311139805</v>
      </c>
      <c r="Q442">
        <f t="shared" si="123"/>
        <v>-2.8594346353385358</v>
      </c>
      <c r="R442">
        <f t="shared" si="132"/>
        <v>-163.8335363984277</v>
      </c>
      <c r="S442">
        <f t="shared" si="128"/>
        <v>-362.56885001911763</v>
      </c>
      <c r="T442">
        <f t="shared" si="129"/>
        <v>-80.051784257048212</v>
      </c>
      <c r="U442">
        <f t="shared" si="124"/>
        <v>-17.996357073813098</v>
      </c>
      <c r="V442">
        <f t="shared" si="130"/>
        <v>29.993928456355164</v>
      </c>
      <c r="W442">
        <f t="shared" si="133"/>
        <v>0</v>
      </c>
    </row>
    <row r="443" spans="5:23">
      <c r="E443">
        <f t="shared" si="125"/>
        <v>0.42200000000000032</v>
      </c>
      <c r="F443">
        <f t="shared" si="131"/>
        <v>199.26412952586651</v>
      </c>
      <c r="G443">
        <f t="shared" si="126"/>
        <v>3.4778151413468179</v>
      </c>
      <c r="H443">
        <f t="shared" si="127"/>
        <v>9.2993512007428762</v>
      </c>
      <c r="I443">
        <f t="shared" si="116"/>
        <v>71.070901573796519</v>
      </c>
      <c r="J443">
        <f t="shared" si="115"/>
        <v>4.8097764272142349</v>
      </c>
      <c r="K443">
        <f t="shared" si="117"/>
        <v>0</v>
      </c>
      <c r="L443">
        <f t="shared" si="118"/>
        <v>3.6167998288232424</v>
      </c>
      <c r="M443">
        <f t="shared" si="119"/>
        <v>1.1929765983909928</v>
      </c>
      <c r="N443">
        <f t="shared" si="120"/>
        <v>-0.16738834322570062</v>
      </c>
      <c r="O443">
        <f t="shared" si="121"/>
        <v>0.10898933123340991</v>
      </c>
      <c r="P443">
        <f t="shared" si="122"/>
        <v>0.54534216788278944</v>
      </c>
      <c r="Q443">
        <f t="shared" si="123"/>
        <v>-2.8542823852124037</v>
      </c>
      <c r="R443">
        <f t="shared" si="132"/>
        <v>-163.53833421120461</v>
      </c>
      <c r="S443">
        <f t="shared" si="128"/>
        <v>-362.80246373707109</v>
      </c>
      <c r="T443">
        <f t="shared" si="129"/>
        <v>-80.052108347907264</v>
      </c>
      <c r="U443">
        <f t="shared" si="124"/>
        <v>-17.996429932336838</v>
      </c>
      <c r="V443">
        <f t="shared" si="130"/>
        <v>29.994049887228062</v>
      </c>
      <c r="W443">
        <f t="shared" si="133"/>
        <v>0</v>
      </c>
    </row>
    <row r="444" spans="5:23">
      <c r="E444">
        <f t="shared" si="125"/>
        <v>0.42300000000000032</v>
      </c>
      <c r="F444">
        <f t="shared" si="131"/>
        <v>199.79694310187898</v>
      </c>
      <c r="G444">
        <f t="shared" si="126"/>
        <v>3.4871144925475606</v>
      </c>
      <c r="H444">
        <f t="shared" si="127"/>
        <v>9.3704221023166721</v>
      </c>
      <c r="I444">
        <f t="shared" si="116"/>
        <v>72.374110429307905</v>
      </c>
      <c r="J444">
        <f t="shared" si="115"/>
        <v>4.89797206135104</v>
      </c>
      <c r="K444">
        <f t="shared" si="117"/>
        <v>0</v>
      </c>
      <c r="L444">
        <f t="shared" si="118"/>
        <v>3.6048888251901139</v>
      </c>
      <c r="M444">
        <f t="shared" si="119"/>
        <v>1.2930832361609264</v>
      </c>
      <c r="N444">
        <f t="shared" si="120"/>
        <v>-0.16644076651674872</v>
      </c>
      <c r="O444">
        <f t="shared" si="121"/>
        <v>0.10631798263593668</v>
      </c>
      <c r="P444">
        <f t="shared" si="122"/>
        <v>0.54519776981743018</v>
      </c>
      <c r="Q444">
        <f t="shared" si="123"/>
        <v>-2.849090911480602</v>
      </c>
      <c r="R444">
        <f t="shared" si="132"/>
        <v>-163.24088467691934</v>
      </c>
      <c r="S444">
        <f t="shared" si="128"/>
        <v>-363.03782777879832</v>
      </c>
      <c r="T444">
        <f t="shared" si="129"/>
        <v>-80.052425956949108</v>
      </c>
      <c r="U444">
        <f t="shared" si="124"/>
        <v>-17.996501333690098</v>
      </c>
      <c r="V444">
        <f t="shared" si="130"/>
        <v>29.9941688894835</v>
      </c>
      <c r="W444">
        <f t="shared" si="133"/>
        <v>0</v>
      </c>
    </row>
    <row r="445" spans="5:23">
      <c r="E445">
        <f t="shared" si="125"/>
        <v>0.42400000000000032</v>
      </c>
      <c r="F445">
        <f t="shared" si="131"/>
        <v>200.33382874059785</v>
      </c>
      <c r="G445">
        <f t="shared" si="126"/>
        <v>3.4964849146498773</v>
      </c>
      <c r="H445">
        <f t="shared" si="127"/>
        <v>9.4427962127459804</v>
      </c>
      <c r="I445">
        <f t="shared" si="116"/>
        <v>73.682194514641367</v>
      </c>
      <c r="J445">
        <f t="shared" si="115"/>
        <v>4.9864976303128765</v>
      </c>
      <c r="K445">
        <f t="shared" si="117"/>
        <v>0</v>
      </c>
      <c r="L445">
        <f t="shared" si="118"/>
        <v>3.5925714696932158</v>
      </c>
      <c r="M445">
        <f t="shared" si="119"/>
        <v>1.3939261606196609</v>
      </c>
      <c r="N445">
        <f t="shared" si="120"/>
        <v>-0.16546086259393578</v>
      </c>
      <c r="O445">
        <f t="shared" si="121"/>
        <v>0.10363524850356656</v>
      </c>
      <c r="P445">
        <f t="shared" si="122"/>
        <v>0.54504050781637114</v>
      </c>
      <c r="Q445">
        <f t="shared" si="123"/>
        <v>-2.8438594594427413</v>
      </c>
      <c r="R445">
        <f t="shared" si="132"/>
        <v>-162.9411445544248</v>
      </c>
      <c r="S445">
        <f t="shared" si="128"/>
        <v>-363.27497329502262</v>
      </c>
      <c r="T445">
        <f t="shared" si="129"/>
        <v>-80.052737213810133</v>
      </c>
      <c r="U445">
        <f t="shared" si="124"/>
        <v>-17.9965713070163</v>
      </c>
      <c r="V445">
        <f t="shared" si="130"/>
        <v>29.994285511693832</v>
      </c>
      <c r="W445">
        <f t="shared" si="133"/>
        <v>0</v>
      </c>
    </row>
    <row r="446" spans="5:23">
      <c r="E446">
        <f t="shared" si="125"/>
        <v>0.42500000000000032</v>
      </c>
      <c r="F446">
        <f t="shared" si="131"/>
        <v>200.8748611103903</v>
      </c>
      <c r="G446">
        <f t="shared" si="126"/>
        <v>3.5059277108626232</v>
      </c>
      <c r="H446">
        <f t="shared" si="127"/>
        <v>9.516478407260621</v>
      </c>
      <c r="I446">
        <f t="shared" si="116"/>
        <v>74.995199834327494</v>
      </c>
      <c r="J446">
        <f t="shared" si="115"/>
        <v>5.0753562474907632</v>
      </c>
      <c r="K446">
        <f t="shared" si="117"/>
        <v>0</v>
      </c>
      <c r="L446">
        <f t="shared" si="118"/>
        <v>3.5798398750721567</v>
      </c>
      <c r="M446">
        <f t="shared" si="119"/>
        <v>1.4955163724186067</v>
      </c>
      <c r="N446">
        <f t="shared" si="120"/>
        <v>-0.16444800398837051</v>
      </c>
      <c r="O446">
        <f t="shared" si="121"/>
        <v>0.10094120218859631</v>
      </c>
      <c r="P446">
        <f t="shared" si="122"/>
        <v>0.54487009255699448</v>
      </c>
      <c r="Q446">
        <f t="shared" si="123"/>
        <v>-2.8385872703527615</v>
      </c>
      <c r="R446">
        <f t="shared" si="132"/>
        <v>-162.63907037077402</v>
      </c>
      <c r="S446">
        <f t="shared" si="128"/>
        <v>-363.51393148116432</v>
      </c>
      <c r="T446">
        <f t="shared" si="129"/>
        <v>-80.053042245533931</v>
      </c>
      <c r="U446">
        <f t="shared" si="124"/>
        <v>-17.996639880875971</v>
      </c>
      <c r="V446">
        <f t="shared" si="130"/>
        <v>29.994399801459956</v>
      </c>
      <c r="W446">
        <f t="shared" si="133"/>
        <v>0</v>
      </c>
    </row>
    <row r="447" spans="5:23">
      <c r="E447">
        <f t="shared" si="125"/>
        <v>0.42600000000000032</v>
      </c>
      <c r="F447">
        <f t="shared" si="131"/>
        <v>201.42011515895371</v>
      </c>
      <c r="G447">
        <f t="shared" si="126"/>
        <v>3.5154441892698838</v>
      </c>
      <c r="H447">
        <f t="shared" si="127"/>
        <v>9.5914736070949491</v>
      </c>
      <c r="I447">
        <f t="shared" si="116"/>
        <v>76.313168875535411</v>
      </c>
      <c r="J447">
        <f t="shared" si="115"/>
        <v>5.1645507882356521</v>
      </c>
      <c r="K447">
        <f t="shared" si="117"/>
        <v>0</v>
      </c>
      <c r="L447">
        <f t="shared" si="118"/>
        <v>3.5666859939376208</v>
      </c>
      <c r="M447">
        <f t="shared" si="119"/>
        <v>1.5978647942980311</v>
      </c>
      <c r="N447">
        <f t="shared" si="120"/>
        <v>-0.16340155049214783</v>
      </c>
      <c r="O447">
        <f t="shared" si="121"/>
        <v>9.8235932671801071E-2</v>
      </c>
      <c r="P447">
        <f t="shared" si="122"/>
        <v>0.54468622636475716</v>
      </c>
      <c r="Q447">
        <f t="shared" si="123"/>
        <v>-2.8332735813244603</v>
      </c>
      <c r="R447">
        <f t="shared" si="132"/>
        <v>-162.3346184158074</v>
      </c>
      <c r="S447">
        <f t="shared" si="128"/>
        <v>-363.75473357476108</v>
      </c>
      <c r="T447">
        <f t="shared" si="129"/>
        <v>-80.053341176623249</v>
      </c>
      <c r="U447">
        <f t="shared" si="124"/>
        <v>-17.996707083258453</v>
      </c>
      <c r="V447">
        <f t="shared" si="130"/>
        <v>29.994511805430758</v>
      </c>
      <c r="W447">
        <f t="shared" si="133"/>
        <v>0</v>
      </c>
    </row>
    <row r="448" spans="5:23">
      <c r="E448">
        <f t="shared" si="125"/>
        <v>0.42700000000000032</v>
      </c>
      <c r="F448">
        <f t="shared" si="131"/>
        <v>201.96966611595136</v>
      </c>
      <c r="G448">
        <f t="shared" si="126"/>
        <v>3.5250356628769786</v>
      </c>
      <c r="H448">
        <f t="shared" si="127"/>
        <v>9.6677867759704839</v>
      </c>
      <c r="I448">
        <f t="shared" si="116"/>
        <v>77.636140535566881</v>
      </c>
      <c r="J448">
        <f t="shared" si="115"/>
        <v>5.2540838849515366</v>
      </c>
      <c r="K448">
        <f t="shared" si="117"/>
        <v>0</v>
      </c>
      <c r="L448">
        <f t="shared" si="118"/>
        <v>3.553101619150846</v>
      </c>
      <c r="M448">
        <f t="shared" si="119"/>
        <v>1.7009822658006906</v>
      </c>
      <c r="N448">
        <f t="shared" si="120"/>
        <v>-0.16232084918853812</v>
      </c>
      <c r="O448">
        <f t="shared" si="121"/>
        <v>9.5519545137525017E-2</v>
      </c>
      <c r="P448">
        <f t="shared" si="122"/>
        <v>0.54448860308341029</v>
      </c>
      <c r="Q448">
        <f t="shared" si="123"/>
        <v>-2.8279176252361165</v>
      </c>
      <c r="R448">
        <f t="shared" si="132"/>
        <v>-162.02774473668791</v>
      </c>
      <c r="S448">
        <f t="shared" si="128"/>
        <v>-363.99741085263929</v>
      </c>
      <c r="T448">
        <f t="shared" si="129"/>
        <v>-80.053634129090796</v>
      </c>
      <c r="U448">
        <f t="shared" si="124"/>
        <v>-17.996772941593285</v>
      </c>
      <c r="V448">
        <f t="shared" si="130"/>
        <v>29.994621569322142</v>
      </c>
      <c r="W448">
        <f t="shared" si="133"/>
        <v>0</v>
      </c>
    </row>
    <row r="449" spans="5:23">
      <c r="E449">
        <f t="shared" si="125"/>
        <v>0.42800000000000032</v>
      </c>
      <c r="F449">
        <f t="shared" si="131"/>
        <v>202.52358949544683</v>
      </c>
      <c r="G449">
        <f t="shared" si="126"/>
        <v>3.534703449652949</v>
      </c>
      <c r="H449">
        <f t="shared" si="127"/>
        <v>9.7454229165060511</v>
      </c>
      <c r="I449">
        <f t="shared" si="116"/>
        <v>78.964150048170922</v>
      </c>
      <c r="J449">
        <f t="shared" si="115"/>
        <v>5.3439579221087374</v>
      </c>
      <c r="K449">
        <f t="shared" si="117"/>
        <v>0</v>
      </c>
      <c r="L449">
        <f t="shared" si="118"/>
        <v>3.5390783843539912</v>
      </c>
      <c r="M449">
        <f t="shared" si="119"/>
        <v>1.8048795377547457</v>
      </c>
      <c r="N449">
        <f t="shared" si="120"/>
        <v>-0.16120523449418062</v>
      </c>
      <c r="O449">
        <f t="shared" si="121"/>
        <v>9.279216156446668E-2</v>
      </c>
      <c r="P449">
        <f t="shared" si="122"/>
        <v>0.54427690794377726</v>
      </c>
      <c r="Q449">
        <f t="shared" si="123"/>
        <v>-2.8225186306341108</v>
      </c>
      <c r="R449">
        <f t="shared" si="132"/>
        <v>-161.71840513237905</v>
      </c>
      <c r="S449">
        <f t="shared" si="128"/>
        <v>-364.24199462782587</v>
      </c>
      <c r="T449">
        <f t="shared" si="129"/>
        <v>-80.053921222508961</v>
      </c>
      <c r="U449">
        <f t="shared" si="124"/>
        <v>-17.996837482761418</v>
      </c>
      <c r="V449">
        <f t="shared" si="130"/>
        <v>29.9947291379357</v>
      </c>
      <c r="W449">
        <f t="shared" si="133"/>
        <v>0</v>
      </c>
    </row>
    <row r="450" spans="5:23">
      <c r="E450">
        <f t="shared" si="125"/>
        <v>0.42900000000000033</v>
      </c>
      <c r="F450">
        <f t="shared" si="131"/>
        <v>203.08196109813272</v>
      </c>
      <c r="G450">
        <f t="shared" si="126"/>
        <v>3.544448872569455</v>
      </c>
      <c r="H450">
        <f t="shared" si="127"/>
        <v>9.8243870665542214</v>
      </c>
      <c r="I450">
        <f t="shared" si="116"/>
        <v>80.297228908723142</v>
      </c>
      <c r="J450">
        <f t="shared" si="115"/>
        <v>5.4341750311803594</v>
      </c>
      <c r="K450">
        <f t="shared" si="117"/>
        <v>0</v>
      </c>
      <c r="L450">
        <f t="shared" si="118"/>
        <v>3.5246077646615519</v>
      </c>
      <c r="M450">
        <f t="shared" si="119"/>
        <v>1.9095672665188075</v>
      </c>
      <c r="N450">
        <f t="shared" si="120"/>
        <v>-0.16005402821408854</v>
      </c>
      <c r="O450">
        <f t="shared" si="121"/>
        <v>9.0053921332357165E-2</v>
      </c>
      <c r="P450">
        <f t="shared" si="122"/>
        <v>0.54405081743117678</v>
      </c>
      <c r="Q450">
        <f t="shared" si="123"/>
        <v>-2.8170758216354326</v>
      </c>
      <c r="R450">
        <f t="shared" si="132"/>
        <v>-161.40655514805897</v>
      </c>
      <c r="S450">
        <f t="shared" si="128"/>
        <v>-364.48851624619169</v>
      </c>
      <c r="T450">
        <f t="shared" si="129"/>
        <v>-80.054202574058792</v>
      </c>
      <c r="U450">
        <f t="shared" si="124"/>
        <v>-17.996900733106191</v>
      </c>
      <c r="V450">
        <f t="shared" si="130"/>
        <v>29.994834555176986</v>
      </c>
      <c r="W450">
        <f t="shared" si="133"/>
        <v>0</v>
      </c>
    </row>
    <row r="451" spans="5:23">
      <c r="E451">
        <f t="shared" si="125"/>
        <v>0.43000000000000033</v>
      </c>
      <c r="F451">
        <f t="shared" si="131"/>
        <v>203.6448570133492</v>
      </c>
      <c r="G451">
        <f t="shared" si="126"/>
        <v>3.5542732596360094</v>
      </c>
      <c r="H451">
        <f t="shared" si="127"/>
        <v>9.9046842954629444</v>
      </c>
      <c r="I451">
        <f t="shared" si="116"/>
        <v>81.635404798323407</v>
      </c>
      <c r="J451">
        <f t="shared" si="115"/>
        <v>5.5247370855055404</v>
      </c>
      <c r="K451">
        <f t="shared" si="117"/>
        <v>0</v>
      </c>
      <c r="L451">
        <f t="shared" si="118"/>
        <v>3.5096810775233704</v>
      </c>
      <c r="M451">
        <f t="shared" si="119"/>
        <v>2.01505600798217</v>
      </c>
      <c r="N451">
        <f t="shared" si="120"/>
        <v>-0.15886653961030595</v>
      </c>
      <c r="O451">
        <f t="shared" si="121"/>
        <v>8.7304981844711999E-2</v>
      </c>
      <c r="P451">
        <f t="shared" si="122"/>
        <v>0.54380999915159023</v>
      </c>
      <c r="Q451">
        <f t="shared" si="123"/>
        <v>-2.8115884178289665</v>
      </c>
      <c r="R451">
        <f t="shared" si="132"/>
        <v>-161.09215006946445</v>
      </c>
      <c r="S451">
        <f t="shared" si="128"/>
        <v>-364.73700708281365</v>
      </c>
      <c r="T451">
        <f t="shared" si="129"/>
        <v>-80.054478298577621</v>
      </c>
      <c r="U451">
        <f t="shared" si="124"/>
        <v>-17.996962718444067</v>
      </c>
      <c r="V451">
        <f t="shared" si="130"/>
        <v>29.994937864073446</v>
      </c>
      <c r="W451">
        <f t="shared" si="133"/>
        <v>0</v>
      </c>
    </row>
    <row r="452" spans="5:23">
      <c r="E452">
        <f t="shared" si="125"/>
        <v>0.43100000000000033</v>
      </c>
      <c r="F452">
        <f t="shared" si="131"/>
        <v>204.21235362088876</v>
      </c>
      <c r="G452">
        <f t="shared" si="126"/>
        <v>3.5641779439314725</v>
      </c>
      <c r="H452">
        <f t="shared" si="127"/>
        <v>9.9863197002612676</v>
      </c>
      <c r="I452">
        <f t="shared" si="116"/>
        <v>82.97870150686596</v>
      </c>
      <c r="J452">
        <f t="shared" si="115"/>
        <v>5.6156456950831704</v>
      </c>
      <c r="K452">
        <f t="shared" si="117"/>
        <v>0</v>
      </c>
      <c r="L452">
        <f t="shared" si="118"/>
        <v>3.4942894837702339</v>
      </c>
      <c r="M452">
        <f t="shared" si="119"/>
        <v>2.1213562113129369</v>
      </c>
      <c r="N452">
        <f t="shared" si="120"/>
        <v>-0.15764206548508969</v>
      </c>
      <c r="O452">
        <f t="shared" si="121"/>
        <v>8.4545519167822519E-2</v>
      </c>
      <c r="P452">
        <f t="shared" si="122"/>
        <v>0.54355411169667089</v>
      </c>
      <c r="Q452">
        <f t="shared" si="123"/>
        <v>-2.8060556341754332</v>
      </c>
      <c r="R452">
        <f t="shared" si="132"/>
        <v>-160.775144917158</v>
      </c>
      <c r="S452">
        <f t="shared" si="128"/>
        <v>-364.98749853804679</v>
      </c>
      <c r="T452">
        <f t="shared" si="129"/>
        <v>-80.054748508606082</v>
      </c>
      <c r="U452">
        <f t="shared" si="124"/>
        <v>-17.997023464075188</v>
      </c>
      <c r="V452">
        <f t="shared" si="130"/>
        <v>29.995039106791978</v>
      </c>
      <c r="W452">
        <f t="shared" si="133"/>
        <v>0</v>
      </c>
    </row>
    <row r="453" spans="5:23">
      <c r="E453">
        <f t="shared" si="125"/>
        <v>0.43200000000000033</v>
      </c>
      <c r="F453">
        <f t="shared" si="131"/>
        <v>204.78452759258207</v>
      </c>
      <c r="G453">
        <f t="shared" si="126"/>
        <v>3.5741642636317339</v>
      </c>
      <c r="H453">
        <f t="shared" si="127"/>
        <v>10.069298401768133</v>
      </c>
      <c r="I453">
        <f t="shared" si="116"/>
        <v>84.327138855140362</v>
      </c>
      <c r="J453">
        <f t="shared" si="115"/>
        <v>5.706902201300009</v>
      </c>
      <c r="K453">
        <f t="shared" si="117"/>
        <v>0</v>
      </c>
      <c r="L453">
        <f t="shared" si="118"/>
        <v>3.478423988853431</v>
      </c>
      <c r="M453">
        <f t="shared" si="119"/>
        <v>2.2284782124465785</v>
      </c>
      <c r="N453">
        <f t="shared" si="120"/>
        <v>-0.15637989027952232</v>
      </c>
      <c r="O453">
        <f t="shared" si="121"/>
        <v>8.1775728686131033E-2</v>
      </c>
      <c r="P453">
        <f t="shared" si="122"/>
        <v>0.54328280450770206</v>
      </c>
      <c r="Q453">
        <f t="shared" si="123"/>
        <v>-2.8004766809058603</v>
      </c>
      <c r="R453">
        <f t="shared" si="132"/>
        <v>-160.45549444071077</v>
      </c>
      <c r="S453">
        <f t="shared" si="128"/>
        <v>-365.2400220332928</v>
      </c>
      <c r="T453">
        <f t="shared" si="129"/>
        <v>-80.05501331443395</v>
      </c>
      <c r="U453">
        <f t="shared" si="124"/>
        <v>-17.997082994793683</v>
      </c>
      <c r="V453">
        <f t="shared" si="130"/>
        <v>29.995138324656139</v>
      </c>
      <c r="W453">
        <f t="shared" si="133"/>
        <v>0</v>
      </c>
    </row>
    <row r="454" spans="5:23">
      <c r="E454">
        <f t="shared" si="125"/>
        <v>0.43300000000000033</v>
      </c>
      <c r="F454">
        <f t="shared" si="131"/>
        <v>205.3614558936612</v>
      </c>
      <c r="G454">
        <f t="shared" si="126"/>
        <v>3.5842335620335022</v>
      </c>
      <c r="H454">
        <f t="shared" si="127"/>
        <v>10.153625540623274</v>
      </c>
      <c r="I454">
        <f t="shared" si="116"/>
        <v>85.68073261602737</v>
      </c>
      <c r="J454">
        <f t="shared" ref="J454:J511" si="134">K454+L454+M454</f>
        <v>5.7985076715975605</v>
      </c>
      <c r="K454">
        <f t="shared" si="117"/>
        <v>0</v>
      </c>
      <c r="L454">
        <f t="shared" si="118"/>
        <v>3.4620754442901132</v>
      </c>
      <c r="M454">
        <f t="shared" si="119"/>
        <v>2.3364322273074478</v>
      </c>
      <c r="N454">
        <f t="shared" si="120"/>
        <v>-0.15507928618849715</v>
      </c>
      <c r="O454">
        <f t="shared" si="121"/>
        <v>7.8995825774116651E-2</v>
      </c>
      <c r="P454">
        <f t="shared" si="122"/>
        <v>0.54299571773862043</v>
      </c>
      <c r="Q454">
        <f t="shared" si="123"/>
        <v>-2.7948507634184443</v>
      </c>
      <c r="R454">
        <f t="shared" si="132"/>
        <v>-160.133153112793</v>
      </c>
      <c r="S454">
        <f t="shared" si="128"/>
        <v>-365.4946090064542</v>
      </c>
      <c r="T454">
        <f t="shared" si="129"/>
        <v>-80.055272824145263</v>
      </c>
      <c r="U454">
        <f t="shared" si="124"/>
        <v>-17.997141334897808</v>
      </c>
      <c r="V454">
        <f t="shared" si="130"/>
        <v>29.995235558163017</v>
      </c>
      <c r="W454">
        <f t="shared" si="133"/>
        <v>0</v>
      </c>
    </row>
    <row r="455" spans="5:23">
      <c r="E455">
        <f t="shared" si="125"/>
        <v>0.43400000000000033</v>
      </c>
      <c r="F455">
        <f t="shared" si="131"/>
        <v>205.94321578389514</v>
      </c>
      <c r="G455">
        <f t="shared" si="126"/>
        <v>3.5943871875741253</v>
      </c>
      <c r="H455">
        <f t="shared" si="127"/>
        <v>10.239306273239301</v>
      </c>
      <c r="I455">
        <f t="shared" si="116"/>
        <v>87.039494434857716</v>
      </c>
      <c r="J455">
        <f t="shared" si="134"/>
        <v>5.8904628940822921</v>
      </c>
      <c r="K455">
        <f t="shared" si="117"/>
        <v>0</v>
      </c>
      <c r="L455">
        <f t="shared" si="118"/>
        <v>3.4452345493267247</v>
      </c>
      <c r="M455">
        <f t="shared" si="119"/>
        <v>2.4452283447555678</v>
      </c>
      <c r="N455">
        <f t="shared" si="120"/>
        <v>-0.15373951329305213</v>
      </c>
      <c r="O455">
        <f t="shared" si="121"/>
        <v>7.6206046484794066E-2</v>
      </c>
      <c r="P455">
        <f t="shared" si="122"/>
        <v>0.54269248211822052</v>
      </c>
      <c r="Q455">
        <f t="shared" si="123"/>
        <v>-2.789177082173659</v>
      </c>
      <c r="R455">
        <f t="shared" si="132"/>
        <v>-159.80807512316426</v>
      </c>
      <c r="S455">
        <f t="shared" si="128"/>
        <v>-365.7512909070594</v>
      </c>
      <c r="T455">
        <f t="shared" si="129"/>
        <v>-80.055527143662374</v>
      </c>
      <c r="U455">
        <f t="shared" si="124"/>
        <v>-17.997198508199855</v>
      </c>
      <c r="V455">
        <f t="shared" si="130"/>
        <v>29.995330846999757</v>
      </c>
      <c r="W455">
        <f t="shared" si="133"/>
        <v>0</v>
      </c>
    </row>
    <row r="456" spans="5:23">
      <c r="E456">
        <f t="shared" si="125"/>
        <v>0.43500000000000033</v>
      </c>
      <c r="F456">
        <f t="shared" si="131"/>
        <v>206.52988481849357</v>
      </c>
      <c r="G456">
        <f t="shared" si="126"/>
        <v>3.6046264938473644</v>
      </c>
      <c r="H456">
        <f t="shared" si="127"/>
        <v>10.326345767674159</v>
      </c>
      <c r="I456">
        <f t="shared" si="116"/>
        <v>88.403431749007325</v>
      </c>
      <c r="J456">
        <f t="shared" si="134"/>
        <v>5.982768372084184</v>
      </c>
      <c r="K456">
        <f t="shared" si="117"/>
        <v>0</v>
      </c>
      <c r="L456">
        <f t="shared" si="118"/>
        <v>3.4278918528332101</v>
      </c>
      <c r="M456">
        <f t="shared" si="119"/>
        <v>2.5548765192509735</v>
      </c>
      <c r="N456">
        <f t="shared" si="120"/>
        <v>-0.15235981971106299</v>
      </c>
      <c r="O456">
        <f t="shared" si="121"/>
        <v>7.3406648254904727E-2</v>
      </c>
      <c r="P456">
        <f t="shared" si="122"/>
        <v>0.54237271881167426</v>
      </c>
      <c r="Q456">
        <f t="shared" si="123"/>
        <v>-2.7834548325874571</v>
      </c>
      <c r="R456">
        <f t="shared" si="132"/>
        <v>-159.4802143725544</v>
      </c>
      <c r="S456">
        <f t="shared" si="128"/>
        <v>-366.01009919104797</v>
      </c>
      <c r="T456">
        <f t="shared" si="129"/>
        <v>-80.055776376789126</v>
      </c>
      <c r="U456">
        <f t="shared" si="124"/>
        <v>-17.997254538035858</v>
      </c>
      <c r="V456">
        <f t="shared" si="130"/>
        <v>29.995424230059761</v>
      </c>
      <c r="W456">
        <f t="shared" si="133"/>
        <v>0</v>
      </c>
    </row>
    <row r="457" spans="5:23">
      <c r="E457">
        <f t="shared" si="125"/>
        <v>0.43600000000000033</v>
      </c>
      <c r="F457">
        <f t="shared" si="131"/>
        <v>207.12154084877409</v>
      </c>
      <c r="G457">
        <f t="shared" si="126"/>
        <v>3.6149528396150385</v>
      </c>
      <c r="H457">
        <f t="shared" si="127"/>
        <v>10.414749199423166</v>
      </c>
      <c r="I457">
        <f t="shared" si="116"/>
        <v>89.772547706802598</v>
      </c>
      <c r="J457">
        <f t="shared" si="134"/>
        <v>6.0754243186685795</v>
      </c>
      <c r="K457">
        <f t="shared" si="117"/>
        <v>0</v>
      </c>
      <c r="L457">
        <f t="shared" si="118"/>
        <v>3.410037755441194</v>
      </c>
      <c r="M457">
        <f t="shared" si="119"/>
        <v>2.665386563227385</v>
      </c>
      <c r="N457">
        <f t="shared" si="120"/>
        <v>-0.15093944176734553</v>
      </c>
      <c r="O457">
        <f t="shared" si="121"/>
        <v>7.0597910626853166E-2</v>
      </c>
      <c r="P457">
        <f t="shared" si="122"/>
        <v>0.54203603928149302</v>
      </c>
      <c r="Q457">
        <f t="shared" si="123"/>
        <v>-2.7776832049223925</v>
      </c>
      <c r="R457">
        <f t="shared" si="132"/>
        <v>-159.14952446642528</v>
      </c>
      <c r="S457">
        <f t="shared" si="128"/>
        <v>-366.27106531519939</v>
      </c>
      <c r="T457">
        <f t="shared" si="129"/>
        <v>-80.056020625253339</v>
      </c>
      <c r="U457">
        <f t="shared" si="124"/>
        <v>-17.997309447275139</v>
      </c>
      <c r="V457">
        <f t="shared" si="130"/>
        <v>29.995515745458565</v>
      </c>
      <c r="W457">
        <f t="shared" si="133"/>
        <v>0</v>
      </c>
    </row>
    <row r="458" spans="5:23">
      <c r="E458">
        <f t="shared" si="125"/>
        <v>0.43700000000000033</v>
      </c>
      <c r="F458">
        <f t="shared" si="131"/>
        <v>207.71826202258828</v>
      </c>
      <c r="G458">
        <f t="shared" si="126"/>
        <v>3.6253675888144619</v>
      </c>
      <c r="H458">
        <f t="shared" si="127"/>
        <v>10.504521747129969</v>
      </c>
      <c r="I458">
        <f t="shared" si="116"/>
        <v>91.146841085823709</v>
      </c>
      <c r="J458">
        <f t="shared" si="134"/>
        <v>6.1684306511073039</v>
      </c>
      <c r="K458">
        <f t="shared" si="117"/>
        <v>0</v>
      </c>
      <c r="L458">
        <f t="shared" si="118"/>
        <v>3.3916625119397579</v>
      </c>
      <c r="M458">
        <f t="shared" si="119"/>
        <v>2.7767681391675465</v>
      </c>
      <c r="N458">
        <f t="shared" si="120"/>
        <v>-0.1494776041842511</v>
      </c>
      <c r="O458">
        <f t="shared" si="121"/>
        <v>6.7780135987413559E-2</v>
      </c>
      <c r="P458">
        <f t="shared" si="122"/>
        <v>0.54168204514808216</v>
      </c>
      <c r="Q458">
        <f t="shared" si="123"/>
        <v>-2.7718613841764963</v>
      </c>
      <c r="R458">
        <f t="shared" si="132"/>
        <v>-158.81595870860372</v>
      </c>
      <c r="S458">
        <f t="shared" si="128"/>
        <v>-366.53422073119202</v>
      </c>
      <c r="T458">
        <f t="shared" si="129"/>
        <v>-80.05625998874828</v>
      </c>
      <c r="U458">
        <f t="shared" si="124"/>
        <v>-17.997363258329639</v>
      </c>
      <c r="V458">
        <f t="shared" si="130"/>
        <v>29.995605430549396</v>
      </c>
      <c r="W458">
        <f t="shared" si="133"/>
        <v>0</v>
      </c>
    </row>
    <row r="459" spans="5:23">
      <c r="E459">
        <f t="shared" si="125"/>
        <v>0.43800000000000033</v>
      </c>
      <c r="F459">
        <f t="shared" si="131"/>
        <v>208.32012678450226</v>
      </c>
      <c r="G459">
        <f t="shared" si="126"/>
        <v>3.6358721105615919</v>
      </c>
      <c r="H459">
        <f t="shared" si="127"/>
        <v>10.595668588215792</v>
      </c>
      <c r="I459">
        <f t="shared" si="116"/>
        <v>92.526306210687707</v>
      </c>
      <c r="J459">
        <f t="shared" si="134"/>
        <v>6.2617869853145693</v>
      </c>
      <c r="K459">
        <f t="shared" si="117"/>
        <v>0</v>
      </c>
      <c r="L459">
        <f t="shared" si="118"/>
        <v>3.37275623394294</v>
      </c>
      <c r="M459">
        <f t="shared" si="119"/>
        <v>2.8890307513716293</v>
      </c>
      <c r="N459">
        <f t="shared" si="120"/>
        <v>-0.14797352029387878</v>
      </c>
      <c r="O459">
        <f t="shared" si="121"/>
        <v>6.4953650323200662E-2</v>
      </c>
      <c r="P459">
        <f t="shared" si="122"/>
        <v>0.54131032805003387</v>
      </c>
      <c r="Q459">
        <f t="shared" si="123"/>
        <v>-2.765988549969709</v>
      </c>
      <c r="R459">
        <f t="shared" si="132"/>
        <v>-158.47947009477474</v>
      </c>
      <c r="S459">
        <f t="shared" si="128"/>
        <v>-366.79959687927703</v>
      </c>
      <c r="T459">
        <f t="shared" si="129"/>
        <v>-80.056494564973306</v>
      </c>
      <c r="U459">
        <f t="shared" si="124"/>
        <v>-17.997415993163045</v>
      </c>
      <c r="V459">
        <f t="shared" si="130"/>
        <v>29.995693321938408</v>
      </c>
      <c r="W459">
        <f t="shared" si="133"/>
        <v>0</v>
      </c>
    </row>
    <row r="460" spans="5:23">
      <c r="E460">
        <f t="shared" si="125"/>
        <v>0.43900000000000033</v>
      </c>
      <c r="F460">
        <f t="shared" si="131"/>
        <v>208.92721387572635</v>
      </c>
      <c r="G460">
        <f t="shared" si="126"/>
        <v>3.6464677791498077</v>
      </c>
      <c r="H460">
        <f t="shared" si="127"/>
        <v>10.688194894426481</v>
      </c>
      <c r="I460">
        <f t="shared" si="116"/>
        <v>93.910932870407507</v>
      </c>
      <c r="J460">
        <f t="shared" si="134"/>
        <v>6.3554926302541865</v>
      </c>
      <c r="K460">
        <f t="shared" si="117"/>
        <v>0</v>
      </c>
      <c r="L460">
        <f t="shared" si="118"/>
        <v>3.3533088928435384</v>
      </c>
      <c r="M460">
        <f t="shared" si="119"/>
        <v>3.0021837374106486</v>
      </c>
      <c r="N460">
        <f t="shared" si="120"/>
        <v>-0.14642639227306425</v>
      </c>
      <c r="O460">
        <f t="shared" si="121"/>
        <v>6.2118803992866095E-2</v>
      </c>
      <c r="P460">
        <f t="shared" si="122"/>
        <v>0.54092046950431882</v>
      </c>
      <c r="Q460">
        <f t="shared" si="123"/>
        <v>-2.7600638764276706</v>
      </c>
      <c r="R460">
        <f t="shared" si="132"/>
        <v>-158.14001130582312</v>
      </c>
      <c r="S460">
        <f t="shared" si="128"/>
        <v>-367.06722518154947</v>
      </c>
      <c r="T460">
        <f t="shared" si="129"/>
        <v>-80.056724449673851</v>
      </c>
      <c r="U460">
        <f t="shared" si="124"/>
        <v>-17.997467673299784</v>
      </c>
      <c r="V460">
        <f t="shared" si="130"/>
        <v>29.99577945549964</v>
      </c>
      <c r="W460">
        <f t="shared" si="133"/>
        <v>0</v>
      </c>
    </row>
    <row r="461" spans="5:23">
      <c r="E461">
        <f t="shared" si="125"/>
        <v>0.44000000000000034</v>
      </c>
      <c r="F461">
        <f t="shared" si="131"/>
        <v>209.53960233379024</v>
      </c>
      <c r="G461">
        <f t="shared" si="126"/>
        <v>3.6571559740442341</v>
      </c>
      <c r="H461">
        <f t="shared" si="127"/>
        <v>10.782105827296888</v>
      </c>
      <c r="I461">
        <f t="shared" si="116"/>
        <v>95.300706235422865</v>
      </c>
      <c r="J461">
        <f t="shared" si="134"/>
        <v>6.4495465823245741</v>
      </c>
      <c r="K461">
        <f t="shared" si="117"/>
        <v>0</v>
      </c>
      <c r="L461">
        <f t="shared" si="118"/>
        <v>3.3333103230683077</v>
      </c>
      <c r="M461">
        <f t="shared" si="119"/>
        <v>3.1162362592562669</v>
      </c>
      <c r="N461">
        <f t="shared" si="120"/>
        <v>-0.14483541140234635</v>
      </c>
      <c r="O461">
        <f t="shared" si="121"/>
        <v>5.9275972515947573E-2</v>
      </c>
      <c r="P461">
        <f t="shared" si="122"/>
        <v>0.54051204076654658</v>
      </c>
      <c r="Q461">
        <f t="shared" si="123"/>
        <v>-2.7540865320626513</v>
      </c>
      <c r="R461">
        <f t="shared" si="132"/>
        <v>-157.79753470101119</v>
      </c>
      <c r="S461">
        <f t="shared" si="128"/>
        <v>-367.33713703480146</v>
      </c>
      <c r="T461">
        <f t="shared" si="129"/>
        <v>-80.056949736680366</v>
      </c>
      <c r="U461">
        <f t="shared" si="124"/>
        <v>-17.997518319833787</v>
      </c>
      <c r="V461">
        <f t="shared" si="130"/>
        <v>29.995863866389648</v>
      </c>
      <c r="W461">
        <f t="shared" si="133"/>
        <v>0</v>
      </c>
    </row>
    <row r="462" spans="5:23">
      <c r="E462">
        <f t="shared" si="125"/>
        <v>0.44100000000000034</v>
      </c>
      <c r="F462">
        <f t="shared" si="131"/>
        <v>210.15737149195778</v>
      </c>
      <c r="G462">
        <f t="shared" si="126"/>
        <v>3.6679380798715311</v>
      </c>
      <c r="H462">
        <f t="shared" si="127"/>
        <v>10.87740653353231</v>
      </c>
      <c r="I462">
        <f t="shared" si="116"/>
        <v>96.69560677440424</v>
      </c>
      <c r="J462">
        <f t="shared" si="134"/>
        <v>6.5439475197283938</v>
      </c>
      <c r="K462">
        <f t="shared" si="117"/>
        <v>0</v>
      </c>
      <c r="L462">
        <f t="shared" si="118"/>
        <v>3.3127502256500994</v>
      </c>
      <c r="M462">
        <f t="shared" si="119"/>
        <v>3.2311972940782945</v>
      </c>
      <c r="N462">
        <f t="shared" si="120"/>
        <v>-0.14319975835014759</v>
      </c>
      <c r="O462">
        <f t="shared" si="121"/>
        <v>5.6425557378258689E-2</v>
      </c>
      <c r="P462">
        <f t="shared" si="122"/>
        <v>0.54008460269146874</v>
      </c>
      <c r="Q462">
        <f t="shared" si="123"/>
        <v>-2.7480556796513964</v>
      </c>
      <c r="R462">
        <f t="shared" si="132"/>
        <v>-157.45199231097999</v>
      </c>
      <c r="S462">
        <f t="shared" si="128"/>
        <v>-367.60936380293776</v>
      </c>
      <c r="T462">
        <f t="shared" si="129"/>
        <v>-80.057170517946759</v>
      </c>
      <c r="U462">
        <f t="shared" si="124"/>
        <v>-17.997567953437112</v>
      </c>
      <c r="V462">
        <f t="shared" si="130"/>
        <v>29.995946589061855</v>
      </c>
      <c r="W462">
        <f t="shared" si="133"/>
        <v>0</v>
      </c>
    </row>
    <row r="463" spans="5:23">
      <c r="E463">
        <f t="shared" si="125"/>
        <v>0.44200000000000034</v>
      </c>
      <c r="F463">
        <f t="shared" si="131"/>
        <v>210.78060097837724</v>
      </c>
      <c r="G463">
        <f t="shared" si="126"/>
        <v>3.6788154864050635</v>
      </c>
      <c r="H463">
        <f t="shared" si="127"/>
        <v>10.974102140306714</v>
      </c>
      <c r="I463">
        <f t="shared" si="116"/>
        <v>98.095610170944738</v>
      </c>
      <c r="J463">
        <f t="shared" si="134"/>
        <v>6.6386937968346214</v>
      </c>
      <c r="K463">
        <f t="shared" si="117"/>
        <v>0</v>
      </c>
      <c r="L463">
        <f t="shared" si="118"/>
        <v>3.2916181721330147</v>
      </c>
      <c r="M463">
        <f t="shared" si="119"/>
        <v>3.3470756247016067</v>
      </c>
      <c r="N463">
        <f t="shared" si="120"/>
        <v>-0.14151860348344758</v>
      </c>
      <c r="O463">
        <f t="shared" si="121"/>
        <v>5.3567986853668509E-2</v>
      </c>
      <c r="P463">
        <f t="shared" si="122"/>
        <v>0.53963770559391233</v>
      </c>
      <c r="Q463">
        <f t="shared" si="123"/>
        <v>-2.7419704761096355</v>
      </c>
      <c r="R463">
        <f t="shared" si="132"/>
        <v>-157.10333583055902</v>
      </c>
      <c r="S463">
        <f t="shared" si="128"/>
        <v>-367.88393680893626</v>
      </c>
      <c r="T463">
        <f t="shared" si="129"/>
        <v>-80.057386883587824</v>
      </c>
      <c r="U463">
        <f t="shared" si="124"/>
        <v>-17.99761659436837</v>
      </c>
      <c r="V463">
        <f t="shared" si="130"/>
        <v>29.996027657280621</v>
      </c>
      <c r="W463">
        <f t="shared" si="133"/>
        <v>0</v>
      </c>
    </row>
    <row r="464" spans="5:23">
      <c r="E464">
        <f t="shared" si="125"/>
        <v>0.44300000000000034</v>
      </c>
      <c r="F464">
        <f t="shared" si="131"/>
        <v>211.40937071496231</v>
      </c>
      <c r="G464">
        <f t="shared" si="126"/>
        <v>3.6897895885453704</v>
      </c>
      <c r="H464">
        <f t="shared" si="127"/>
        <v>11.07219775047766</v>
      </c>
      <c r="I464">
        <f t="shared" si="116"/>
        <v>99.500687240241788</v>
      </c>
      <c r="J464">
        <f t="shared" si="134"/>
        <v>6.7337834385399109</v>
      </c>
      <c r="K464">
        <f t="shared" si="117"/>
        <v>0</v>
      </c>
      <c r="L464">
        <f t="shared" si="118"/>
        <v>3.2699036088271107</v>
      </c>
      <c r="M464">
        <f t="shared" si="119"/>
        <v>3.4638798297127997</v>
      </c>
      <c r="N464">
        <f t="shared" si="120"/>
        <v>-0.13979110720626509</v>
      </c>
      <c r="O464">
        <f t="shared" si="121"/>
        <v>5.0703716842075086E-2</v>
      </c>
      <c r="P464">
        <f t="shared" si="122"/>
        <v>0.53917088911034028</v>
      </c>
      <c r="Q464">
        <f t="shared" si="123"/>
        <v>-2.7358300723629898</v>
      </c>
      <c r="R464">
        <f t="shared" si="132"/>
        <v>-156.75151661136994</v>
      </c>
      <c r="S464">
        <f t="shared" si="128"/>
        <v>-368.16088732633227</v>
      </c>
      <c r="T464">
        <f t="shared" si="129"/>
        <v>-80.057598921916082</v>
      </c>
      <c r="U464">
        <f t="shared" si="124"/>
        <v>-17.997664262481006</v>
      </c>
      <c r="V464">
        <f t="shared" si="130"/>
        <v>29.99610710413501</v>
      </c>
      <c r="W464">
        <f t="shared" si="133"/>
        <v>0</v>
      </c>
    </row>
    <row r="465" spans="5:23">
      <c r="E465">
        <f t="shared" si="125"/>
        <v>0.44400000000000034</v>
      </c>
      <c r="F465">
        <f t="shared" si="131"/>
        <v>212.04376091599892</v>
      </c>
      <c r="G465">
        <f t="shared" si="126"/>
        <v>3.7008617862958482</v>
      </c>
      <c r="H465">
        <f t="shared" si="127"/>
        <v>11.171698437717902</v>
      </c>
      <c r="I465">
        <f t="shared" si="116"/>
        <v>100.91080384590234</v>
      </c>
      <c r="J465">
        <f t="shared" si="134"/>
        <v>6.8292141346383275</v>
      </c>
      <c r="K465">
        <f t="shared" si="117"/>
        <v>0</v>
      </c>
      <c r="L465">
        <f t="shared" si="118"/>
        <v>3.2475958614297178</v>
      </c>
      <c r="M465">
        <f t="shared" si="119"/>
        <v>3.5816182732086097</v>
      </c>
      <c r="N465">
        <f t="shared" si="120"/>
        <v>-0.13801642032730554</v>
      </c>
      <c r="O465">
        <f t="shared" si="121"/>
        <v>4.7833231723333008E-2</v>
      </c>
      <c r="P465">
        <f t="shared" si="122"/>
        <v>0.53868368206124329</v>
      </c>
      <c r="Q465">
        <f t="shared" si="123"/>
        <v>-2.7296336132140064</v>
      </c>
      <c r="R465">
        <f t="shared" si="132"/>
        <v>-156.39648565420796</v>
      </c>
      <c r="S465">
        <f t="shared" si="128"/>
        <v>-368.44024657020691</v>
      </c>
      <c r="T465">
        <f t="shared" si="129"/>
        <v>-80.057806719477753</v>
      </c>
      <c r="U465">
        <f t="shared" si="124"/>
        <v>-17.997710977231385</v>
      </c>
      <c r="V465">
        <f t="shared" si="130"/>
        <v>29.996184962052311</v>
      </c>
      <c r="W465">
        <f t="shared" si="133"/>
        <v>0</v>
      </c>
    </row>
    <row r="466" spans="5:23">
      <c r="E466">
        <f t="shared" si="125"/>
        <v>0.44500000000000034</v>
      </c>
      <c r="F466">
        <f t="shared" si="131"/>
        <v>212.68385208647302</v>
      </c>
      <c r="G466">
        <f t="shared" si="126"/>
        <v>3.7120334847335661</v>
      </c>
      <c r="H466">
        <f t="shared" si="127"/>
        <v>11.272609241563805</v>
      </c>
      <c r="I466">
        <f t="shared" si="116"/>
        <v>102.32592081698208</v>
      </c>
      <c r="J466">
        <f t="shared" si="134"/>
        <v>6.9249832342069144</v>
      </c>
      <c r="K466">
        <f t="shared" si="117"/>
        <v>0</v>
      </c>
      <c r="L466">
        <f t="shared" si="118"/>
        <v>3.2246841400308996</v>
      </c>
      <c r="M466">
        <f t="shared" si="119"/>
        <v>3.7002990941760143</v>
      </c>
      <c r="N466">
        <f t="shared" si="120"/>
        <v>-0.13619368445816926</v>
      </c>
      <c r="O466">
        <f t="shared" si="121"/>
        <v>4.495704522684435E-2</v>
      </c>
      <c r="P466">
        <f t="shared" si="122"/>
        <v>0.53817560231458061</v>
      </c>
      <c r="Q466">
        <f t="shared" si="123"/>
        <v>-2.7233802372050064</v>
      </c>
      <c r="R466">
        <f t="shared" si="132"/>
        <v>-156.03819360118388</v>
      </c>
      <c r="S466">
        <f t="shared" si="128"/>
        <v>-368.72204568765687</v>
      </c>
      <c r="T466">
        <f t="shared" si="129"/>
        <v>-80.058010361088208</v>
      </c>
      <c r="U466">
        <f t="shared" si="124"/>
        <v>-17.997756757686759</v>
      </c>
      <c r="V466">
        <f t="shared" si="130"/>
        <v>29.996261262811267</v>
      </c>
      <c r="W466">
        <f t="shared" si="133"/>
        <v>0</v>
      </c>
    </row>
    <row r="467" spans="5:23">
      <c r="E467">
        <f t="shared" si="125"/>
        <v>0.44600000000000034</v>
      </c>
      <c r="F467">
        <f t="shared" si="131"/>
        <v>213.32972502011484</v>
      </c>
      <c r="G467">
        <f t="shared" si="126"/>
        <v>3.7233060939751299</v>
      </c>
      <c r="H467">
        <f t="shared" si="127"/>
        <v>11.374935162380787</v>
      </c>
      <c r="I467">
        <f t="shared" si="116"/>
        <v>103.74599386540126</v>
      </c>
      <c r="J467">
        <f t="shared" si="134"/>
        <v>7.0210877400167453</v>
      </c>
      <c r="K467">
        <f t="shared" si="117"/>
        <v>0</v>
      </c>
      <c r="L467">
        <f t="shared" si="118"/>
        <v>3.2011575445211062</v>
      </c>
      <c r="M467">
        <f t="shared" si="119"/>
        <v>3.8199301954956391</v>
      </c>
      <c r="N467">
        <f t="shared" si="120"/>
        <v>-0.13432203244355578</v>
      </c>
      <c r="O467">
        <f t="shared" si="121"/>
        <v>4.2075701316470898E-2</v>
      </c>
      <c r="P467">
        <f t="shared" si="122"/>
        <v>0.53764615665049764</v>
      </c>
      <c r="Q467">
        <f t="shared" si="123"/>
        <v>-2.7170690764764336</v>
      </c>
      <c r="R467">
        <f t="shared" si="132"/>
        <v>-155.67659072760796</v>
      </c>
      <c r="S467">
        <f t="shared" si="128"/>
        <v>-369.00631574772279</v>
      </c>
      <c r="T467">
        <f t="shared" si="129"/>
        <v>-80.05820992986645</v>
      </c>
      <c r="U467">
        <f t="shared" si="124"/>
        <v>-17.997801622533025</v>
      </c>
      <c r="V467">
        <f t="shared" si="130"/>
        <v>29.996336037555043</v>
      </c>
      <c r="W467">
        <f t="shared" si="133"/>
        <v>0</v>
      </c>
    </row>
    <row r="468" spans="5:23">
      <c r="E468">
        <f t="shared" si="125"/>
        <v>0.44700000000000034</v>
      </c>
      <c r="F468">
        <f t="shared" si="131"/>
        <v>213.9814607971542</v>
      </c>
      <c r="G468">
        <f t="shared" si="126"/>
        <v>3.7346810291375108</v>
      </c>
      <c r="H468">
        <f t="shared" si="127"/>
        <v>11.478681156246187</v>
      </c>
      <c r="I468">
        <f t="shared" si="116"/>
        <v>105.17097350386294</v>
      </c>
      <c r="J468">
        <f t="shared" si="134"/>
        <v>7.1175243029779818</v>
      </c>
      <c r="K468">
        <f t="shared" si="117"/>
        <v>0</v>
      </c>
      <c r="L468">
        <f t="shared" si="118"/>
        <v>3.1770050704195461</v>
      </c>
      <c r="M468">
        <f t="shared" si="119"/>
        <v>3.9405192325584357</v>
      </c>
      <c r="N468">
        <f t="shared" si="120"/>
        <v>-0.13240058882493838</v>
      </c>
      <c r="O468">
        <f t="shared" si="121"/>
        <v>3.9189775090370221E-2</v>
      </c>
      <c r="P468">
        <f t="shared" si="122"/>
        <v>0.53709484062755697</v>
      </c>
      <c r="Q468">
        <f t="shared" si="123"/>
        <v>-2.7106992566203552</v>
      </c>
      <c r="R468">
        <f t="shared" si="132"/>
        <v>-155.31162693359605</v>
      </c>
      <c r="S468">
        <f t="shared" si="128"/>
        <v>-369.29308773075024</v>
      </c>
      <c r="T468">
        <f t="shared" si="129"/>
        <v>-80.058405507269129</v>
      </c>
      <c r="U468">
        <f t="shared" si="124"/>
        <v>-17.997845590082367</v>
      </c>
      <c r="V468">
        <f t="shared" si="130"/>
        <v>29.996409316803945</v>
      </c>
      <c r="W468">
        <f t="shared" si="133"/>
        <v>0</v>
      </c>
    </row>
    <row r="469" spans="5:23">
      <c r="E469">
        <f t="shared" si="125"/>
        <v>0.44800000000000034</v>
      </c>
      <c r="F469">
        <f t="shared" si="131"/>
        <v>214.63914078178348</v>
      </c>
      <c r="G469">
        <f t="shared" si="126"/>
        <v>3.7461597102937572</v>
      </c>
      <c r="H469">
        <f t="shared" si="127"/>
        <v>11.583852129750051</v>
      </c>
      <c r="I469">
        <f t="shared" ref="I469:I532" si="135">J469/$B$32</f>
        <v>106.6008049644222</v>
      </c>
      <c r="J469">
        <f t="shared" si="134"/>
        <v>7.2142892166289823</v>
      </c>
      <c r="K469">
        <f t="shared" ref="K469:K532" si="136">IF(G469&lt;$B$27,-(MAX(($K$13*(G469-$B$27)),-$K$14)),0)</f>
        <v>0</v>
      </c>
      <c r="L469">
        <f t="shared" ref="L469:L532" si="137">-$B$60*$B$30*$B$31*COS(G469)</f>
        <v>3.1522156151423006</v>
      </c>
      <c r="M469">
        <f t="shared" ref="M469:M532" si="138">$B$35*T469*SIN(Q469-G469)</f>
        <v>4.0620736014866816</v>
      </c>
      <c r="N469">
        <f t="shared" ref="N469:N532" si="139">$B$39+$B$35*COS(G469)</f>
        <v>-0.13042847033922234</v>
      </c>
      <c r="O469">
        <f t="shared" ref="O469:O532" si="140">$B$41+$B$35*SIN(G469)</f>
        <v>3.6299873695298551E-2</v>
      </c>
      <c r="P469">
        <f t="shared" ref="P469:P532" si="141">SQRT((N469-$B$45)^2+(O469-$B$47)^2)</f>
        <v>0.53652113845073413</v>
      </c>
      <c r="Q469">
        <f t="shared" ref="Q469:Q532" si="142">ATAN2((N469-$B$45),(O469-$B$47))</f>
        <v>-2.7042698965287464</v>
      </c>
      <c r="R469">
        <f t="shared" si="132"/>
        <v>-154.943251735377</v>
      </c>
      <c r="S469">
        <f t="shared" si="128"/>
        <v>-369.58239251716049</v>
      </c>
      <c r="T469">
        <f t="shared" si="129"/>
        <v>-80.058597173123758</v>
      </c>
      <c r="U469">
        <f t="shared" ref="U469:U532" si="143">-$B$51*V469*$B$50</f>
        <v>-17.99788867828072</v>
      </c>
      <c r="V469">
        <f t="shared" si="130"/>
        <v>29.996481130467867</v>
      </c>
      <c r="W469">
        <f t="shared" si="133"/>
        <v>0</v>
      </c>
    </row>
    <row r="470" spans="5:23">
      <c r="E470">
        <f t="shared" ref="E470:E533" si="144">E469+$B$21</f>
        <v>0.44900000000000034</v>
      </c>
      <c r="F470">
        <f t="shared" si="131"/>
        <v>215.30284661932177</v>
      </c>
      <c r="G470">
        <f t="shared" ref="G470:G533" si="145">G469+$B$21*H469</f>
        <v>3.7577435624235074</v>
      </c>
      <c r="H470">
        <f t="shared" ref="H470:H533" si="146">H469+$B$21*I469</f>
        <v>11.690452934714473</v>
      </c>
      <c r="I470">
        <f t="shared" si="135"/>
        <v>108.03542811784874</v>
      </c>
      <c r="J470">
        <f t="shared" si="134"/>
        <v>7.3113784116791098</v>
      </c>
      <c r="K470">
        <f t="shared" si="136"/>
        <v>0</v>
      </c>
      <c r="L470">
        <f t="shared" si="137"/>
        <v>3.1267779847296837</v>
      </c>
      <c r="M470">
        <f t="shared" si="138"/>
        <v>4.1846004269494257</v>
      </c>
      <c r="N470">
        <f t="shared" si="139"/>
        <v>-0.12840478645393821</v>
      </c>
      <c r="O470">
        <f t="shared" si="140"/>
        <v>3.340663725486126E-2</v>
      </c>
      <c r="P470">
        <f t="shared" si="141"/>
        <v>0.53592452284144043</v>
      </c>
      <c r="Q470">
        <f t="shared" si="142"/>
        <v>-2.6977801082361674</v>
      </c>
      <c r="R470">
        <f t="shared" si="132"/>
        <v>-154.57141425627881</v>
      </c>
      <c r="S470">
        <f t="shared" ref="S470:S533" si="147">R470-F470</f>
        <v>-369.87426087560061</v>
      </c>
      <c r="T470">
        <f t="shared" ref="T470:T533" si="148" xml:space="preserve"> 4.4482216*U470</f>
        <v>-80.058785005661278</v>
      </c>
      <c r="U470">
        <f t="shared" si="143"/>
        <v>-17.997930904715105</v>
      </c>
      <c r="V470">
        <f t="shared" ref="V470:V533" si="149">$B$58*($B$57)+(1-$B$58)*V469</f>
        <v>29.996551507858509</v>
      </c>
      <c r="W470">
        <f t="shared" si="133"/>
        <v>0</v>
      </c>
    </row>
    <row r="471" spans="5:23">
      <c r="E471">
        <f t="shared" si="144"/>
        <v>0.45000000000000034</v>
      </c>
      <c r="F471">
        <f t="shared" ref="F471:F534" si="150">G471*180/PI()</f>
        <v>215.97266023307725</v>
      </c>
      <c r="G471">
        <f t="shared" si="145"/>
        <v>3.7694340153582218</v>
      </c>
      <c r="H471">
        <f t="shared" si="146"/>
        <v>11.798488362832321</v>
      </c>
      <c r="I471">
        <f t="shared" si="135"/>
        <v>109.47477739393673</v>
      </c>
      <c r="J471">
        <f t="shared" si="134"/>
        <v>7.4087874506156357</v>
      </c>
      <c r="K471">
        <f t="shared" si="136"/>
        <v>0</v>
      </c>
      <c r="L471">
        <f t="shared" si="137"/>
        <v>3.1006809010528209</v>
      </c>
      <c r="M471">
        <f t="shared" si="138"/>
        <v>4.3081065495628144</v>
      </c>
      <c r="N471">
        <f t="shared" si="139"/>
        <v>-0.12632863994055915</v>
      </c>
      <c r="O471">
        <f t="shared" si="140"/>
        <v>3.0510739811125814E-2</v>
      </c>
      <c r="P471">
        <f t="shared" si="141"/>
        <v>0.53530445490984424</v>
      </c>
      <c r="Q471">
        <f t="shared" si="142"/>
        <v>-2.6912289967564051</v>
      </c>
      <c r="R471">
        <f t="shared" ref="R471:R534" si="151">Q471*180/PI()</f>
        <v>-154.19606321736873</v>
      </c>
      <c r="S471">
        <f t="shared" si="147"/>
        <v>-370.16872345044601</v>
      </c>
      <c r="T471">
        <f t="shared" si="148"/>
        <v>-80.058969081548057</v>
      </c>
      <c r="U471">
        <f t="shared" si="143"/>
        <v>-17.997972286620804</v>
      </c>
      <c r="V471">
        <f t="shared" si="149"/>
        <v>29.996620477701342</v>
      </c>
      <c r="W471">
        <f t="shared" ref="W471:W534" si="152">IF(F471&gt;$B$26,IF(W470&gt;0,E471,0),0)</f>
        <v>0</v>
      </c>
    </row>
    <row r="472" spans="5:23">
      <c r="E472">
        <f t="shared" si="144"/>
        <v>0.45100000000000035</v>
      </c>
      <c r="F472">
        <f t="shared" si="150"/>
        <v>216.64866382090176</v>
      </c>
      <c r="G472">
        <f t="shared" si="145"/>
        <v>3.7812325037210539</v>
      </c>
      <c r="H472">
        <f t="shared" si="146"/>
        <v>11.907963140226258</v>
      </c>
      <c r="I472">
        <f t="shared" si="135"/>
        <v>110.91878170292021</v>
      </c>
      <c r="J472">
        <f t="shared" si="134"/>
        <v>7.5065115223854697</v>
      </c>
      <c r="K472">
        <f t="shared" si="136"/>
        <v>0</v>
      </c>
      <c r="L472">
        <f t="shared" si="137"/>
        <v>3.0739130095198957</v>
      </c>
      <c r="M472">
        <f t="shared" si="138"/>
        <v>4.4325985128655745</v>
      </c>
      <c r="N472">
        <f t="shared" si="139"/>
        <v>-0.12419912748756955</v>
      </c>
      <c r="O472">
        <f t="shared" si="140"/>
        <v>2.7612890278941898E-2</v>
      </c>
      <c r="P472">
        <f t="shared" si="141"/>
        <v>0.53466038402978167</v>
      </c>
      <c r="Q472">
        <f t="shared" si="142"/>
        <v>-2.6846156599126321</v>
      </c>
      <c r="R472">
        <f t="shared" si="151"/>
        <v>-153.81714692772218</v>
      </c>
      <c r="S472">
        <f t="shared" si="147"/>
        <v>-370.46581074862394</v>
      </c>
      <c r="T472">
        <f t="shared" si="148"/>
        <v>-80.059149475917096</v>
      </c>
      <c r="U472">
        <f t="shared" si="143"/>
        <v>-17.998012840888389</v>
      </c>
      <c r="V472">
        <f t="shared" si="149"/>
        <v>29.996688068147314</v>
      </c>
      <c r="W472">
        <f t="shared" si="152"/>
        <v>0</v>
      </c>
    </row>
    <row r="473" spans="5:23">
      <c r="E473">
        <f t="shared" si="144"/>
        <v>0.45200000000000035</v>
      </c>
      <c r="F473">
        <f t="shared" si="150"/>
        <v>217.33093985143404</v>
      </c>
      <c r="G473">
        <f t="shared" si="145"/>
        <v>3.79314046686128</v>
      </c>
      <c r="H473">
        <f t="shared" si="146"/>
        <v>12.018881921929179</v>
      </c>
      <c r="I473">
        <f t="shared" si="135"/>
        <v>112.36736435815483</v>
      </c>
      <c r="J473">
        <f t="shared" si="134"/>
        <v>7.6045454371625931</v>
      </c>
      <c r="K473">
        <f t="shared" si="136"/>
        <v>0</v>
      </c>
      <c r="L473">
        <f t="shared" si="137"/>
        <v>3.0464628873029609</v>
      </c>
      <c r="M473">
        <f t="shared" si="138"/>
        <v>4.5580825498596322</v>
      </c>
      <c r="N473">
        <f t="shared" si="139"/>
        <v>-0.12201534035494656</v>
      </c>
      <c r="O473">
        <f t="shared" si="140"/>
        <v>2.4713833412239622E-2</v>
      </c>
      <c r="P473">
        <f t="shared" si="141"/>
        <v>0.53399174771655278</v>
      </c>
      <c r="Q473">
        <f t="shared" si="142"/>
        <v>-2.6779391881605963</v>
      </c>
      <c r="R473">
        <f t="shared" si="151"/>
        <v>-153.43461327429222</v>
      </c>
      <c r="S473">
        <f t="shared" si="147"/>
        <v>-370.76555312572623</v>
      </c>
      <c r="T473">
        <f t="shared" si="148"/>
        <v>-80.059326262398756</v>
      </c>
      <c r="U473">
        <f t="shared" si="143"/>
        <v>-17.998052584070621</v>
      </c>
      <c r="V473">
        <f t="shared" si="149"/>
        <v>29.996754306784368</v>
      </c>
      <c r="W473">
        <f t="shared" si="152"/>
        <v>0</v>
      </c>
    </row>
    <row r="474" spans="5:23">
      <c r="E474">
        <f t="shared" si="144"/>
        <v>0.45300000000000035</v>
      </c>
      <c r="F474">
        <f t="shared" si="150"/>
        <v>218.01957106002666</v>
      </c>
      <c r="G474">
        <f t="shared" si="145"/>
        <v>3.8051593487832092</v>
      </c>
      <c r="H474">
        <f t="shared" si="146"/>
        <v>12.131249286287334</v>
      </c>
      <c r="I474">
        <f t="shared" si="135"/>
        <v>113.82044300023233</v>
      </c>
      <c r="J474">
        <f t="shared" si="134"/>
        <v>7.7028836212124432</v>
      </c>
      <c r="K474">
        <f t="shared" si="136"/>
        <v>0</v>
      </c>
      <c r="L474">
        <f t="shared" si="137"/>
        <v>3.0183190521066448</v>
      </c>
      <c r="M474">
        <f t="shared" si="138"/>
        <v>4.684564569105798</v>
      </c>
      <c r="N474">
        <f t="shared" si="139"/>
        <v>-0.11977636507175236</v>
      </c>
      <c r="O474">
        <f t="shared" si="140"/>
        <v>2.1814350781498626E-2</v>
      </c>
      <c r="P474">
        <f t="shared" si="141"/>
        <v>0.53329797150791924</v>
      </c>
      <c r="Q474">
        <f t="shared" si="142"/>
        <v>-2.6711986644043235</v>
      </c>
      <c r="R474">
        <f t="shared" si="151"/>
        <v>-153.0484097113501</v>
      </c>
      <c r="S474">
        <f t="shared" si="147"/>
        <v>-371.06798077137677</v>
      </c>
      <c r="T474">
        <f t="shared" si="148"/>
        <v>-80.059499513150769</v>
      </c>
      <c r="U474">
        <f t="shared" si="143"/>
        <v>-17.998091532389207</v>
      </c>
      <c r="V474">
        <f t="shared" si="149"/>
        <v>29.996819220648682</v>
      </c>
      <c r="W474">
        <f t="shared" si="152"/>
        <v>0</v>
      </c>
    </row>
    <row r="475" spans="5:23">
      <c r="E475">
        <f t="shared" si="144"/>
        <v>0.45400000000000035</v>
      </c>
      <c r="F475">
        <f t="shared" si="150"/>
        <v>218.71464044435203</v>
      </c>
      <c r="G475">
        <f t="shared" si="145"/>
        <v>3.8172905980694964</v>
      </c>
      <c r="H475">
        <f t="shared" si="146"/>
        <v>12.245069729287566</v>
      </c>
      <c r="I475">
        <f t="shared" si="135"/>
        <v>115.27792952270501</v>
      </c>
      <c r="J475">
        <f t="shared" si="134"/>
        <v>7.8015201118652673</v>
      </c>
      <c r="K475">
        <f t="shared" si="136"/>
        <v>0</v>
      </c>
      <c r="L475">
        <f t="shared" si="137"/>
        <v>2.9894699715005113</v>
      </c>
      <c r="M475">
        <f t="shared" si="138"/>
        <v>4.8120501403647555</v>
      </c>
      <c r="N475">
        <f t="shared" si="139"/>
        <v>-0.11748128417856747</v>
      </c>
      <c r="O475">
        <f t="shared" si="140"/>
        <v>1.8915261761499547E-2</v>
      </c>
      <c r="P475">
        <f t="shared" si="141"/>
        <v>0.53257846884862914</v>
      </c>
      <c r="Q475">
        <f t="shared" si="142"/>
        <v>-2.6643931638037741</v>
      </c>
      <c r="R475">
        <f t="shared" si="151"/>
        <v>-152.65848324946489</v>
      </c>
      <c r="S475">
        <f t="shared" si="147"/>
        <v>-371.37312369381692</v>
      </c>
      <c r="T475">
        <f t="shared" si="148"/>
        <v>-80.059669298887769</v>
      </c>
      <c r="U475">
        <f t="shared" si="143"/>
        <v>-17.998129701741426</v>
      </c>
      <c r="V475">
        <f t="shared" si="149"/>
        <v>29.996882836235709</v>
      </c>
      <c r="W475">
        <f t="shared" si="152"/>
        <v>0</v>
      </c>
    </row>
    <row r="476" spans="5:23">
      <c r="E476">
        <f t="shared" si="144"/>
        <v>0.45500000000000035</v>
      </c>
      <c r="F476">
        <f t="shared" si="150"/>
        <v>219.4162312596836</v>
      </c>
      <c r="G476">
        <f t="shared" si="145"/>
        <v>3.8295356677987842</v>
      </c>
      <c r="H476">
        <f t="shared" si="146"/>
        <v>12.360347658810271</v>
      </c>
      <c r="I476">
        <f t="shared" si="135"/>
        <v>116.73972999958933</v>
      </c>
      <c r="J476">
        <f t="shared" si="134"/>
        <v>7.9004485526098689</v>
      </c>
      <c r="K476">
        <f t="shared" si="136"/>
        <v>0</v>
      </c>
      <c r="L476">
        <f t="shared" si="137"/>
        <v>2.9599040728372366</v>
      </c>
      <c r="M476">
        <f t="shared" si="138"/>
        <v>4.9405444797726323</v>
      </c>
      <c r="N476">
        <f t="shared" si="139"/>
        <v>-0.11512917701652865</v>
      </c>
      <c r="O476">
        <f t="shared" si="140"/>
        <v>1.6017424528381452E-2</v>
      </c>
      <c r="P476">
        <f t="shared" si="141"/>
        <v>0.53183264097881144</v>
      </c>
      <c r="Q476">
        <f t="shared" si="142"/>
        <v>-2.657521753573862</v>
      </c>
      <c r="R476">
        <f t="shared" si="151"/>
        <v>-152.26478044398789</v>
      </c>
      <c r="S476">
        <f t="shared" si="147"/>
        <v>-371.68101170367152</v>
      </c>
      <c r="T476">
        <f t="shared" si="148"/>
        <v>-80.059835688910013</v>
      </c>
      <c r="U476">
        <f t="shared" si="143"/>
        <v>-17.998167107706596</v>
      </c>
      <c r="V476">
        <f t="shared" si="149"/>
        <v>29.996945179510995</v>
      </c>
      <c r="W476">
        <f t="shared" si="152"/>
        <v>0</v>
      </c>
    </row>
    <row r="477" spans="5:23">
      <c r="E477">
        <f t="shared" si="144"/>
        <v>0.45600000000000035</v>
      </c>
      <c r="F477">
        <f t="shared" si="150"/>
        <v>220.12442701384785</v>
      </c>
      <c r="G477">
        <f t="shared" si="145"/>
        <v>3.8418960154575945</v>
      </c>
      <c r="H477">
        <f t="shared" si="146"/>
        <v>12.47708738880986</v>
      </c>
      <c r="I477">
        <f t="shared" si="135"/>
        <v>118.20574461483675</v>
      </c>
      <c r="J477">
        <f t="shared" si="134"/>
        <v>7.9996621883204968</v>
      </c>
      <c r="K477">
        <f t="shared" si="136"/>
        <v>0</v>
      </c>
      <c r="L477">
        <f t="shared" si="137"/>
        <v>2.929609753779137</v>
      </c>
      <c r="M477">
        <f t="shared" si="138"/>
        <v>5.0700524345413598</v>
      </c>
      <c r="N477">
        <f t="shared" si="139"/>
        <v>-0.11271912056476395</v>
      </c>
      <c r="O477">
        <f t="shared" si="140"/>
        <v>1.3121737064940298E-2</v>
      </c>
      <c r="P477">
        <f t="shared" si="141"/>
        <v>0.53105987682659528</v>
      </c>
      <c r="Q477">
        <f t="shared" si="142"/>
        <v>-2.650583492774194</v>
      </c>
      <c r="R477">
        <f t="shared" si="151"/>
        <v>-151.86724738300586</v>
      </c>
      <c r="S477">
        <f t="shared" si="147"/>
        <v>-371.99167439685368</v>
      </c>
      <c r="T477">
        <f t="shared" si="148"/>
        <v>-80.059998751131815</v>
      </c>
      <c r="U477">
        <f t="shared" si="143"/>
        <v>-17.998203765552464</v>
      </c>
      <c r="V477">
        <f t="shared" si="149"/>
        <v>29.997006275920775</v>
      </c>
      <c r="W477">
        <f t="shared" si="152"/>
        <v>0</v>
      </c>
    </row>
    <row r="478" spans="5:23">
      <c r="E478">
        <f t="shared" si="144"/>
        <v>0.45700000000000035</v>
      </c>
      <c r="F478">
        <f t="shared" si="150"/>
        <v>220.83931146184256</v>
      </c>
      <c r="G478">
        <f t="shared" si="145"/>
        <v>3.8543731028464046</v>
      </c>
      <c r="H478">
        <f t="shared" si="146"/>
        <v>12.595293133424697</v>
      </c>
      <c r="I478">
        <f t="shared" si="135"/>
        <v>119.67586759394992</v>
      </c>
      <c r="J478">
        <f t="shared" si="134"/>
        <v>8.0991538606289222</v>
      </c>
      <c r="K478">
        <f t="shared" si="136"/>
        <v>0</v>
      </c>
      <c r="L478">
        <f t="shared" si="137"/>
        <v>2.8985753934559413</v>
      </c>
      <c r="M478">
        <f t="shared" si="138"/>
        <v>5.2005784671729804</v>
      </c>
      <c r="N478">
        <f t="shared" si="139"/>
        <v>-0.11025019032804649</v>
      </c>
      <c r="O478">
        <f t="shared" si="140"/>
        <v>1.0229138173005414E-2</v>
      </c>
      <c r="P478">
        <f t="shared" si="141"/>
        <v>0.53025955290532678</v>
      </c>
      <c r="Q478">
        <f t="shared" si="142"/>
        <v>-2.6435774320888443</v>
      </c>
      <c r="R478">
        <f t="shared" si="151"/>
        <v>-151.46582967472278</v>
      </c>
      <c r="S478">
        <f t="shared" si="147"/>
        <v>-372.30514113656534</v>
      </c>
      <c r="T478">
        <f t="shared" si="148"/>
        <v>-80.060158552109172</v>
      </c>
      <c r="U478">
        <f t="shared" si="143"/>
        <v>-17.998239690241416</v>
      </c>
      <c r="V478">
        <f t="shared" si="149"/>
        <v>29.997066150402361</v>
      </c>
      <c r="W478">
        <f t="shared" si="152"/>
        <v>0</v>
      </c>
    </row>
    <row r="479" spans="5:23">
      <c r="E479">
        <f t="shared" si="144"/>
        <v>0.45800000000000035</v>
      </c>
      <c r="F479">
        <f t="shared" si="150"/>
        <v>221.56096860011792</v>
      </c>
      <c r="G479">
        <f t="shared" si="145"/>
        <v>3.8669683959798293</v>
      </c>
      <c r="H479">
        <f t="shared" si="146"/>
        <v>12.714969001018646</v>
      </c>
      <c r="I479">
        <f t="shared" si="135"/>
        <v>121.14998713793373</v>
      </c>
      <c r="J479">
        <f t="shared" si="134"/>
        <v>8.1989160034545208</v>
      </c>
      <c r="K479">
        <f t="shared" si="136"/>
        <v>0</v>
      </c>
      <c r="L479">
        <f t="shared" si="137"/>
        <v>2.8667893642770381</v>
      </c>
      <c r="M479">
        <f t="shared" si="138"/>
        <v>5.3321266391774822</v>
      </c>
      <c r="N479">
        <f t="shared" si="139"/>
        <v>-0.10772146127651448</v>
      </c>
      <c r="O479">
        <f t="shared" si="140"/>
        <v>7.3406084916341208E-3</v>
      </c>
      <c r="P479">
        <f t="shared" si="141"/>
        <v>0.52943103321576879</v>
      </c>
      <c r="Q479">
        <f t="shared" si="142"/>
        <v>-2.6365026135954279</v>
      </c>
      <c r="R479">
        <f t="shared" si="151"/>
        <v>-151.0604724342289</v>
      </c>
      <c r="S479">
        <f t="shared" si="147"/>
        <v>-372.62144103434684</v>
      </c>
      <c r="T479">
        <f t="shared" si="148"/>
        <v>-80.060315157066995</v>
      </c>
      <c r="U479">
        <f t="shared" si="143"/>
        <v>-17.998274896436588</v>
      </c>
      <c r="V479">
        <f t="shared" si="149"/>
        <v>29.997124827394316</v>
      </c>
      <c r="W479">
        <f t="shared" si="152"/>
        <v>0</v>
      </c>
    </row>
    <row r="480" spans="5:23">
      <c r="E480">
        <f t="shared" si="144"/>
        <v>0.45900000000000035</v>
      </c>
      <c r="F480">
        <f t="shared" si="150"/>
        <v>222.28948266051594</v>
      </c>
      <c r="G480">
        <f t="shared" si="145"/>
        <v>3.8796833649808478</v>
      </c>
      <c r="H480">
        <f t="shared" si="146"/>
        <v>12.83611898815658</v>
      </c>
      <c r="I480">
        <f t="shared" si="135"/>
        <v>122.62798535977602</v>
      </c>
      <c r="J480">
        <f t="shared" si="134"/>
        <v>8.2989406387055613</v>
      </c>
      <c r="K480">
        <f t="shared" si="136"/>
        <v>0</v>
      </c>
      <c r="L480">
        <f t="shared" si="137"/>
        <v>2.8342400444217004</v>
      </c>
      <c r="M480">
        <f t="shared" si="138"/>
        <v>5.4647005942838609</v>
      </c>
      <c r="N480">
        <f t="shared" si="139"/>
        <v>-0.10513200883932776</v>
      </c>
      <c r="O480">
        <f t="shared" si="140"/>
        <v>4.4571715197574691E-3</v>
      </c>
      <c r="P480">
        <f t="shared" si="141"/>
        <v>0.52857366915368653</v>
      </c>
      <c r="Q480">
        <f t="shared" si="142"/>
        <v>-2.6293580705226915</v>
      </c>
      <c r="R480">
        <f t="shared" si="151"/>
        <v>-150.65112026961171</v>
      </c>
      <c r="S480">
        <f t="shared" si="147"/>
        <v>-372.94060293012762</v>
      </c>
      <c r="T480">
        <f t="shared" si="148"/>
        <v>-80.060468629925651</v>
      </c>
      <c r="U480">
        <f t="shared" si="143"/>
        <v>-17.998309398507857</v>
      </c>
      <c r="V480">
        <f t="shared" si="149"/>
        <v>29.997182330846432</v>
      </c>
      <c r="W480">
        <f t="shared" si="152"/>
        <v>0</v>
      </c>
    </row>
    <row r="481" spans="5:23">
      <c r="E481">
        <f t="shared" si="144"/>
        <v>0.46000000000000035</v>
      </c>
      <c r="F481">
        <f t="shared" si="150"/>
        <v>223.02493810386505</v>
      </c>
      <c r="G481">
        <f t="shared" si="145"/>
        <v>3.8925194839690045</v>
      </c>
      <c r="H481">
        <f t="shared" si="146"/>
        <v>12.958746973516355</v>
      </c>
      <c r="I481">
        <f t="shared" si="135"/>
        <v>124.10973822364076</v>
      </c>
      <c r="J481">
        <f t="shared" si="134"/>
        <v>8.3992193721640582</v>
      </c>
      <c r="K481">
        <f t="shared" si="136"/>
        <v>0</v>
      </c>
      <c r="L481">
        <f t="shared" si="137"/>
        <v>2.8009158310310611</v>
      </c>
      <c r="M481">
        <f t="shared" si="138"/>
        <v>5.5983035411329976</v>
      </c>
      <c r="N481">
        <f t="shared" si="139"/>
        <v>-0.10248090995415178</v>
      </c>
      <c r="O481">
        <f t="shared" si="140"/>
        <v>1.5798946418013049E-3</v>
      </c>
      <c r="P481">
        <f t="shared" si="141"/>
        <v>0.52768679942323882</v>
      </c>
      <c r="Q481">
        <f t="shared" si="142"/>
        <v>-2.6221428269957592</v>
      </c>
      <c r="R481">
        <f t="shared" si="151"/>
        <v>-150.23771726735939</v>
      </c>
      <c r="S481">
        <f t="shared" si="147"/>
        <v>-373.26265537122447</v>
      </c>
      <c r="T481">
        <f t="shared" si="148"/>
        <v>-80.060619033327157</v>
      </c>
      <c r="U481">
        <f t="shared" si="143"/>
        <v>-17.998343210537701</v>
      </c>
      <c r="V481">
        <f t="shared" si="149"/>
        <v>29.997238684229504</v>
      </c>
      <c r="W481">
        <f t="shared" si="152"/>
        <v>0</v>
      </c>
    </row>
    <row r="482" spans="5:23">
      <c r="E482">
        <f t="shared" si="144"/>
        <v>0.46100000000000035</v>
      </c>
      <c r="F482">
        <f t="shared" si="150"/>
        <v>223.76741961322546</v>
      </c>
      <c r="G482">
        <f t="shared" si="145"/>
        <v>3.9054782309425207</v>
      </c>
      <c r="H482">
        <f t="shared" si="146"/>
        <v>13.082856711739996</v>
      </c>
      <c r="I482">
        <f t="shared" si="135"/>
        <v>125.59511548697429</v>
      </c>
      <c r="J482">
        <f t="shared" si="134"/>
        <v>8.499743389567767</v>
      </c>
      <c r="K482">
        <f t="shared" si="136"/>
        <v>0</v>
      </c>
      <c r="L482">
        <f t="shared" si="137"/>
        <v>2.7668051541258492</v>
      </c>
      <c r="M482">
        <f t="shared" si="138"/>
        <v>5.7329382354419183</v>
      </c>
      <c r="N482">
        <f t="shared" si="139"/>
        <v>-9.976724417437953E-2</v>
      </c>
      <c r="O482">
        <f t="shared" si="140"/>
        <v>-1.2901098453058646E-3</v>
      </c>
      <c r="P482">
        <f t="shared" si="141"/>
        <v>0.52676974995661097</v>
      </c>
      <c r="Q482">
        <f t="shared" si="142"/>
        <v>-2.6148558977681393</v>
      </c>
      <c r="R482">
        <f t="shared" si="151"/>
        <v>-149.82020697700625</v>
      </c>
      <c r="S482">
        <f t="shared" si="147"/>
        <v>-373.58762659023171</v>
      </c>
      <c r="T482">
        <f t="shared" si="148"/>
        <v>-80.060766428660614</v>
      </c>
      <c r="U482">
        <f t="shared" si="143"/>
        <v>-17.99837634632695</v>
      </c>
      <c r="V482">
        <f t="shared" si="149"/>
        <v>29.997293910544915</v>
      </c>
      <c r="W482">
        <f t="shared" si="152"/>
        <v>0</v>
      </c>
    </row>
    <row r="483" spans="5:23">
      <c r="E483">
        <f t="shared" si="144"/>
        <v>0.46200000000000035</v>
      </c>
      <c r="F483">
        <f t="shared" si="150"/>
        <v>224.51701208678259</v>
      </c>
      <c r="G483">
        <f t="shared" si="145"/>
        <v>3.9185610876542607</v>
      </c>
      <c r="H483">
        <f t="shared" si="146"/>
        <v>13.20845182722697</v>
      </c>
      <c r="I483">
        <f t="shared" si="135"/>
        <v>127.08398064572086</v>
      </c>
      <c r="J483">
        <f t="shared" si="134"/>
        <v>8.6005034529026059</v>
      </c>
      <c r="K483">
        <f t="shared" si="136"/>
        <v>0</v>
      </c>
      <c r="L483">
        <f t="shared" si="137"/>
        <v>2.7318964912740236</v>
      </c>
      <c r="M483">
        <f t="shared" si="138"/>
        <v>5.8686069616285819</v>
      </c>
      <c r="N483">
        <f t="shared" si="139"/>
        <v>-9.699009483601119E-2</v>
      </c>
      <c r="O483">
        <f t="shared" si="140"/>
        <v>-4.1516837054497158E-3</v>
      </c>
      <c r="P483">
        <f t="shared" si="141"/>
        <v>0.52582183384033887</v>
      </c>
      <c r="Q483">
        <f t="shared" si="142"/>
        <v>-2.6074962879395089</v>
      </c>
      <c r="R483">
        <f t="shared" si="151"/>
        <v>-149.39853239496273</v>
      </c>
      <c r="S483">
        <f t="shared" si="147"/>
        <v>-373.91554448174531</v>
      </c>
      <c r="T483">
        <f t="shared" si="148"/>
        <v>-80.060910876087405</v>
      </c>
      <c r="U483">
        <f t="shared" si="143"/>
        <v>-17.99840881940041</v>
      </c>
      <c r="V483">
        <f t="shared" si="149"/>
        <v>29.997348032334017</v>
      </c>
      <c r="W483">
        <f t="shared" si="152"/>
        <v>0</v>
      </c>
    </row>
    <row r="484" spans="5:23">
      <c r="E484">
        <f t="shared" si="144"/>
        <v>0.46300000000000036</v>
      </c>
      <c r="F484">
        <f t="shared" si="150"/>
        <v>225.27380063038453</v>
      </c>
      <c r="G484">
        <f t="shared" si="145"/>
        <v>3.9317695394814876</v>
      </c>
      <c r="H484">
        <f t="shared" si="146"/>
        <v>13.33553580787269</v>
      </c>
      <c r="I484">
        <f t="shared" si="135"/>
        <v>128.57619088283471</v>
      </c>
      <c r="J484">
        <f t="shared" si="134"/>
        <v>8.7014898969181704</v>
      </c>
      <c r="K484">
        <f t="shared" si="136"/>
        <v>0</v>
      </c>
      <c r="L484">
        <f t="shared" si="137"/>
        <v>2.6961783830326316</v>
      </c>
      <c r="M484">
        <f t="shared" si="138"/>
        <v>6.0053115138855384</v>
      </c>
      <c r="N484">
        <f t="shared" si="139"/>
        <v>-9.4148550286126967E-2</v>
      </c>
      <c r="O484">
        <f t="shared" si="140"/>
        <v>-7.0036217388030342E-3</v>
      </c>
      <c r="P484">
        <f t="shared" si="141"/>
        <v>0.52484235124880052</v>
      </c>
      <c r="Q484">
        <f t="shared" si="142"/>
        <v>-2.6000629926582222</v>
      </c>
      <c r="R484">
        <f t="shared" si="151"/>
        <v>-148.97263594747048</v>
      </c>
      <c r="S484">
        <f t="shared" si="147"/>
        <v>-374.24643657785498</v>
      </c>
      <c r="T484">
        <f t="shared" si="148"/>
        <v>-80.061052434565653</v>
      </c>
      <c r="U484">
        <f t="shared" si="143"/>
        <v>-17.998440643012401</v>
      </c>
      <c r="V484">
        <f t="shared" si="149"/>
        <v>29.997401071687339</v>
      </c>
      <c r="W484">
        <f t="shared" si="152"/>
        <v>0</v>
      </c>
    </row>
    <row r="485" spans="5:23">
      <c r="E485">
        <f t="shared" si="144"/>
        <v>0.46400000000000036</v>
      </c>
      <c r="F485">
        <f t="shared" si="150"/>
        <v>226.03787054972125</v>
      </c>
      <c r="G485">
        <f t="shared" si="145"/>
        <v>3.9451050752893604</v>
      </c>
      <c r="H485">
        <f t="shared" si="146"/>
        <v>13.464111998755525</v>
      </c>
      <c r="I485">
        <f t="shared" si="135"/>
        <v>130.07159702028491</v>
      </c>
      <c r="J485">
        <f t="shared" si="134"/>
        <v>8.8026926258796312</v>
      </c>
      <c r="K485">
        <f t="shared" si="136"/>
        <v>0</v>
      </c>
      <c r="L485">
        <f t="shared" si="137"/>
        <v>2.6596394491882349</v>
      </c>
      <c r="M485">
        <f t="shared" si="138"/>
        <v>6.1430531766913967</v>
      </c>
      <c r="N485">
        <f t="shared" si="139"/>
        <v>-9.1241705174889984E-2</v>
      </c>
      <c r="O485">
        <f t="shared" si="140"/>
        <v>-9.844670761420482E-3</v>
      </c>
      <c r="P485">
        <f t="shared" si="141"/>
        <v>0.52383058938535731</v>
      </c>
      <c r="Q485">
        <f t="shared" si="142"/>
        <v>-2.592554996807416</v>
      </c>
      <c r="R485">
        <f t="shared" si="151"/>
        <v>-148.54245947261754</v>
      </c>
      <c r="S485">
        <f t="shared" si="147"/>
        <v>-374.58033002233879</v>
      </c>
      <c r="T485">
        <f t="shared" si="148"/>
        <v>-80.061191161874348</v>
      </c>
      <c r="U485">
        <f t="shared" si="143"/>
        <v>-17.998471830152155</v>
      </c>
      <c r="V485">
        <f t="shared" si="149"/>
        <v>29.997453050253593</v>
      </c>
      <c r="W485">
        <f t="shared" si="152"/>
        <v>0</v>
      </c>
    </row>
    <row r="486" spans="5:23">
      <c r="E486">
        <f t="shared" si="144"/>
        <v>0.46500000000000036</v>
      </c>
      <c r="F486">
        <f t="shared" si="150"/>
        <v>226.80930734214138</v>
      </c>
      <c r="G486">
        <f t="shared" si="145"/>
        <v>3.9585691872881159</v>
      </c>
      <c r="H486">
        <f t="shared" si="146"/>
        <v>13.59418359577581</v>
      </c>
      <c r="I486">
        <f t="shared" si="135"/>
        <v>131.5700434747493</v>
      </c>
      <c r="J486">
        <f t="shared" si="134"/>
        <v>8.9041011105692736</v>
      </c>
      <c r="K486">
        <f t="shared" si="136"/>
        <v>0</v>
      </c>
      <c r="L486">
        <f t="shared" si="137"/>
        <v>2.6222684058203223</v>
      </c>
      <c r="M486">
        <f t="shared" si="138"/>
        <v>6.2818327047489513</v>
      </c>
      <c r="N486">
        <f t="shared" si="139"/>
        <v>-8.8268661813021246E-2</v>
      </c>
      <c r="O486">
        <f t="shared" si="140"/>
        <v>-1.2673528591051031E-2</v>
      </c>
      <c r="P486">
        <f t="shared" si="141"/>
        <v>0.52278582243165683</v>
      </c>
      <c r="Q486">
        <f t="shared" si="142"/>
        <v>-2.5849712746735074</v>
      </c>
      <c r="R486">
        <f t="shared" si="151"/>
        <v>-148.10794420134465</v>
      </c>
      <c r="S486">
        <f t="shared" si="147"/>
        <v>-374.91725154348603</v>
      </c>
      <c r="T486">
        <f t="shared" si="148"/>
        <v>-80.061327114636867</v>
      </c>
      <c r="U486">
        <f t="shared" si="143"/>
        <v>-17.998502393549114</v>
      </c>
      <c r="V486">
        <f t="shared" si="149"/>
        <v>29.997503989248521</v>
      </c>
      <c r="W486">
        <f t="shared" si="152"/>
        <v>0</v>
      </c>
    </row>
    <row r="487" spans="5:23">
      <c r="E487">
        <f t="shared" si="144"/>
        <v>0.46600000000000036</v>
      </c>
      <c r="F487">
        <f t="shared" si="150"/>
        <v>227.58819668810528</v>
      </c>
      <c r="G487">
        <f t="shared" si="145"/>
        <v>3.9721633708838917</v>
      </c>
      <c r="H487">
        <f t="shared" si="146"/>
        <v>13.725753639250559</v>
      </c>
      <c r="I487">
        <f t="shared" si="135"/>
        <v>133.07136821717594</v>
      </c>
      <c r="J487">
        <f t="shared" si="134"/>
        <v>9.0057043855498122</v>
      </c>
      <c r="K487">
        <f t="shared" si="136"/>
        <v>0</v>
      </c>
      <c r="L487">
        <f t="shared" si="137"/>
        <v>2.5840540832120196</v>
      </c>
      <c r="M487">
        <f t="shared" si="138"/>
        <v>6.4216503023377935</v>
      </c>
      <c r="N487">
        <f t="shared" si="139"/>
        <v>-8.5228531596681797E-2</v>
      </c>
      <c r="O487">
        <f t="shared" si="140"/>
        <v>-1.5488843041407907E-2</v>
      </c>
      <c r="P487">
        <f t="shared" si="141"/>
        <v>0.52170731150562011</v>
      </c>
      <c r="Q487">
        <f t="shared" si="142"/>
        <v>-2.5773107895957597</v>
      </c>
      <c r="R487">
        <f t="shared" si="151"/>
        <v>-147.66903073736677</v>
      </c>
      <c r="S487">
        <f t="shared" si="147"/>
        <v>-375.25722742547202</v>
      </c>
      <c r="T487">
        <f t="shared" si="148"/>
        <v>-80.061460348344127</v>
      </c>
      <c r="U487">
        <f t="shared" si="143"/>
        <v>-17.998532345678129</v>
      </c>
      <c r="V487">
        <f t="shared" si="149"/>
        <v>29.997553909463551</v>
      </c>
      <c r="W487">
        <f t="shared" si="152"/>
        <v>0</v>
      </c>
    </row>
    <row r="488" spans="5:23">
      <c r="E488">
        <f t="shared" si="144"/>
        <v>0.46700000000000036</v>
      </c>
      <c r="F488">
        <f t="shared" si="150"/>
        <v>228.37462444227069</v>
      </c>
      <c r="G488">
        <f t="shared" si="145"/>
        <v>3.9858891245231423</v>
      </c>
      <c r="H488">
        <f t="shared" si="146"/>
        <v>13.858825007467734</v>
      </c>
      <c r="I488">
        <f t="shared" si="135"/>
        <v>134.57540273640228</v>
      </c>
      <c r="J488">
        <f t="shared" si="134"/>
        <v>9.1074910467022647</v>
      </c>
      <c r="K488">
        <f t="shared" si="136"/>
        <v>0</v>
      </c>
      <c r="L488">
        <f t="shared" si="137"/>
        <v>2.5449854446323732</v>
      </c>
      <c r="M488">
        <f t="shared" si="138"/>
        <v>6.5625056020698915</v>
      </c>
      <c r="N488">
        <f t="shared" si="139"/>
        <v>-8.212043650169186E-2</v>
      </c>
      <c r="O488">
        <f t="shared" si="140"/>
        <v>-1.8289210927278199E-2</v>
      </c>
      <c r="P488">
        <f t="shared" si="141"/>
        <v>0.52059430462865819</v>
      </c>
      <c r="Q488">
        <f t="shared" si="142"/>
        <v>-2.5695724935955266</v>
      </c>
      <c r="R488">
        <f t="shared" si="151"/>
        <v>-147.22565903593042</v>
      </c>
      <c r="S488">
        <f t="shared" si="147"/>
        <v>-375.60028347820111</v>
      </c>
      <c r="T488">
        <f t="shared" si="148"/>
        <v>-80.061590917377245</v>
      </c>
      <c r="U488">
        <f t="shared" si="143"/>
        <v>-17.998561698764568</v>
      </c>
      <c r="V488">
        <f t="shared" si="149"/>
        <v>29.997602831274282</v>
      </c>
      <c r="W488">
        <f t="shared" si="152"/>
        <v>0</v>
      </c>
    </row>
    <row r="489" spans="5:23">
      <c r="E489">
        <f t="shared" si="144"/>
        <v>0.46800000000000036</v>
      </c>
      <c r="F489">
        <f t="shared" si="150"/>
        <v>229.16867662420896</v>
      </c>
      <c r="G489">
        <f t="shared" si="145"/>
        <v>3.9997479495306099</v>
      </c>
      <c r="H489">
        <f t="shared" si="146"/>
        <v>13.993400410204137</v>
      </c>
      <c r="I489">
        <f t="shared" si="135"/>
        <v>136.08197200700513</v>
      </c>
      <c r="J489">
        <f t="shared" si="134"/>
        <v>9.2094492490501949</v>
      </c>
      <c r="K489">
        <f t="shared" si="136"/>
        <v>0</v>
      </c>
      <c r="L489">
        <f t="shared" si="137"/>
        <v>2.505051606014228</v>
      </c>
      <c r="M489">
        <f t="shared" si="138"/>
        <v>6.7043976430359677</v>
      </c>
      <c r="N489">
        <f t="shared" si="139"/>
        <v>-7.894351064899939E-2</v>
      </c>
      <c r="O489">
        <f t="shared" si="140"/>
        <v>-2.1073177083005629E-2</v>
      </c>
      <c r="P489">
        <f t="shared" si="141"/>
        <v>0.51944603670268474</v>
      </c>
      <c r="Q489">
        <f t="shared" si="142"/>
        <v>-2.5617553269836506</v>
      </c>
      <c r="R489">
        <f t="shared" si="151"/>
        <v>-146.77776838131933</v>
      </c>
      <c r="S489">
        <f t="shared" si="147"/>
        <v>-375.94644500552829</v>
      </c>
      <c r="T489">
        <f t="shared" si="148"/>
        <v>-80.061718875029712</v>
      </c>
      <c r="U489">
        <f t="shared" si="143"/>
        <v>-17.998590464789277</v>
      </c>
      <c r="V489">
        <f t="shared" si="149"/>
        <v>29.997650774648797</v>
      </c>
      <c r="W489">
        <f t="shared" si="152"/>
        <v>0</v>
      </c>
    </row>
    <row r="490" spans="5:23">
      <c r="E490">
        <f t="shared" si="144"/>
        <v>0.46900000000000036</v>
      </c>
      <c r="F490">
        <f t="shared" si="150"/>
        <v>229.97043940875028</v>
      </c>
      <c r="G490">
        <f t="shared" si="145"/>
        <v>4.0137413499408137</v>
      </c>
      <c r="H490">
        <f t="shared" si="146"/>
        <v>14.129482382211142</v>
      </c>
      <c r="I490">
        <f t="shared" si="135"/>
        <v>137.59089446155269</v>
      </c>
      <c r="J490">
        <f t="shared" si="134"/>
        <v>9.3115667048818356</v>
      </c>
      <c r="K490">
        <f t="shared" si="136"/>
        <v>0</v>
      </c>
      <c r="L490">
        <f t="shared" si="137"/>
        <v>2.4642418565515141</v>
      </c>
      <c r="M490">
        <f t="shared" si="138"/>
        <v>6.847324848330322</v>
      </c>
      <c r="N490">
        <f t="shared" si="139"/>
        <v>-7.5696901943291664E-2</v>
      </c>
      <c r="O490">
        <f t="shared" si="140"/>
        <v>-2.3839233397035753E-2</v>
      </c>
      <c r="P490">
        <f t="shared" si="141"/>
        <v>0.51826172949750726</v>
      </c>
      <c r="Q490">
        <f t="shared" si="142"/>
        <v>-2.5538582179443887</v>
      </c>
      <c r="R490">
        <f t="shared" si="151"/>
        <v>-146.32529736301504</v>
      </c>
      <c r="S490">
        <f t="shared" si="147"/>
        <v>-376.29573677176529</v>
      </c>
      <c r="T490">
        <f t="shared" si="148"/>
        <v>-80.061844273529118</v>
      </c>
      <c r="U490">
        <f t="shared" si="143"/>
        <v>-17.998618655493495</v>
      </c>
      <c r="V490">
        <f t="shared" si="149"/>
        <v>29.997697759155823</v>
      </c>
      <c r="W490">
        <f t="shared" si="152"/>
        <v>0</v>
      </c>
    </row>
    <row r="491" spans="5:23">
      <c r="E491">
        <f t="shared" si="144"/>
        <v>0.47000000000000036</v>
      </c>
      <c r="F491">
        <f t="shared" si="150"/>
        <v>230.77999911595541</v>
      </c>
      <c r="G491">
        <f t="shared" si="145"/>
        <v>4.0278708323230248</v>
      </c>
      <c r="H491">
        <f t="shared" si="146"/>
        <v>14.267073276672695</v>
      </c>
      <c r="I491">
        <f t="shared" si="135"/>
        <v>139.10198196741797</v>
      </c>
      <c r="J491">
        <f t="shared" si="134"/>
        <v>9.4138306821809277</v>
      </c>
      <c r="K491">
        <f t="shared" si="136"/>
        <v>0</v>
      </c>
      <c r="L491">
        <f t="shared" si="137"/>
        <v>2.422545680239383</v>
      </c>
      <c r="M491">
        <f t="shared" si="138"/>
        <v>6.9912850019415442</v>
      </c>
      <c r="N491">
        <f t="shared" si="139"/>
        <v>-7.2379773786614962E-2</v>
      </c>
      <c r="O491">
        <f t="shared" si="140"/>
        <v>-2.6585817865372924E-2</v>
      </c>
      <c r="P491">
        <f t="shared" si="141"/>
        <v>0.51704059164920291</v>
      </c>
      <c r="Q491">
        <f t="shared" si="142"/>
        <v>-2.5458800820941043</v>
      </c>
      <c r="R491">
        <f t="shared" si="151"/>
        <v>-145.86818385041173</v>
      </c>
      <c r="S491">
        <f t="shared" si="147"/>
        <v>-376.64818296636713</v>
      </c>
      <c r="T491">
        <f t="shared" si="148"/>
        <v>-80.061967164058544</v>
      </c>
      <c r="U491">
        <f t="shared" si="143"/>
        <v>-17.998646282383625</v>
      </c>
      <c r="V491">
        <f t="shared" si="149"/>
        <v>29.997743803972707</v>
      </c>
      <c r="W491">
        <f t="shared" si="152"/>
        <v>0</v>
      </c>
    </row>
    <row r="492" spans="5:23">
      <c r="E492">
        <f t="shared" si="144"/>
        <v>0.47100000000000036</v>
      </c>
      <c r="F492">
        <f t="shared" si="150"/>
        <v>231.59744220071266</v>
      </c>
      <c r="G492">
        <f t="shared" si="145"/>
        <v>4.0421379055996978</v>
      </c>
      <c r="H492">
        <f t="shared" si="146"/>
        <v>14.406175258640113</v>
      </c>
      <c r="I492">
        <f t="shared" si="135"/>
        <v>140.61503980830145</v>
      </c>
      <c r="J492">
        <f t="shared" si="134"/>
        <v>9.5162280033762485</v>
      </c>
      <c r="K492">
        <f t="shared" si="136"/>
        <v>0</v>
      </c>
      <c r="L492">
        <f t="shared" si="137"/>
        <v>2.379952778380217</v>
      </c>
      <c r="M492">
        <f t="shared" si="138"/>
        <v>7.136275224996032</v>
      </c>
      <c r="N492">
        <f t="shared" si="139"/>
        <v>-6.8991306868834298E-2</v>
      </c>
      <c r="O492">
        <f t="shared" si="140"/>
        <v>-2.9311313666964156E-2</v>
      </c>
      <c r="P492">
        <f t="shared" si="141"/>
        <v>0.5157818186701052</v>
      </c>
      <c r="Q492">
        <f t="shared" si="142"/>
        <v>-2.537819822012835</v>
      </c>
      <c r="R492">
        <f t="shared" si="151"/>
        <v>-145.40636496597722</v>
      </c>
      <c r="S492">
        <f t="shared" si="147"/>
        <v>-377.00380716668985</v>
      </c>
      <c r="T492">
        <f t="shared" si="148"/>
        <v>-80.062087596777374</v>
      </c>
      <c r="U492">
        <f t="shared" si="143"/>
        <v>-17.998673356735953</v>
      </c>
      <c r="V492">
        <f t="shared" si="149"/>
        <v>29.997788927893254</v>
      </c>
      <c r="W492">
        <f t="shared" si="152"/>
        <v>0</v>
      </c>
    </row>
    <row r="493" spans="5:23">
      <c r="E493">
        <f t="shared" si="144"/>
        <v>0.47200000000000036</v>
      </c>
      <c r="F493">
        <f t="shared" si="150"/>
        <v>232.4228552419585</v>
      </c>
      <c r="G493">
        <f t="shared" si="145"/>
        <v>4.0565440808583375</v>
      </c>
      <c r="H493">
        <f t="shared" si="146"/>
        <v>14.546790298448414</v>
      </c>
      <c r="I493">
        <f t="shared" si="135"/>
        <v>142.12986667059735</v>
      </c>
      <c r="J493">
        <f t="shared" si="134"/>
        <v>9.6187450444189366</v>
      </c>
      <c r="K493">
        <f t="shared" si="136"/>
        <v>0</v>
      </c>
      <c r="L493">
        <f t="shared" si="137"/>
        <v>2.3364530930779965</v>
      </c>
      <c r="M493">
        <f t="shared" si="138"/>
        <v>7.282291951340941</v>
      </c>
      <c r="N493">
        <f t="shared" si="139"/>
        <v>-6.5530701036721331E-2</v>
      </c>
      <c r="O493">
        <f t="shared" si="140"/>
        <v>-3.2014048264196321E-2</v>
      </c>
      <c r="P493">
        <f t="shared" si="141"/>
        <v>0.51448459297105031</v>
      </c>
      <c r="Q493">
        <f t="shared" si="142"/>
        <v>-2.5296763267466762</v>
      </c>
      <c r="R493">
        <f t="shared" si="151"/>
        <v>-144.93977705674155</v>
      </c>
      <c r="S493">
        <f t="shared" si="147"/>
        <v>-377.36263229870008</v>
      </c>
      <c r="T493">
        <f t="shared" si="148"/>
        <v>-80.062205620841823</v>
      </c>
      <c r="U493">
        <f t="shared" si="143"/>
        <v>-17.998699889601234</v>
      </c>
      <c r="V493">
        <f t="shared" si="149"/>
        <v>29.997833149335388</v>
      </c>
      <c r="W493">
        <f t="shared" si="152"/>
        <v>0</v>
      </c>
    </row>
    <row r="494" spans="5:23">
      <c r="E494">
        <f t="shared" si="144"/>
        <v>0.47300000000000036</v>
      </c>
      <c r="F494">
        <f t="shared" si="150"/>
        <v>233.25632493152142</v>
      </c>
      <c r="G494">
        <f t="shared" si="145"/>
        <v>4.0710908711567857</v>
      </c>
      <c r="H494">
        <f t="shared" si="146"/>
        <v>14.688920165119011</v>
      </c>
      <c r="I494">
        <f t="shared" si="135"/>
        <v>143.6462546347237</v>
      </c>
      <c r="J494">
        <f t="shared" si="134"/>
        <v>9.7213677341957521</v>
      </c>
      <c r="K494">
        <f t="shared" si="136"/>
        <v>0</v>
      </c>
      <c r="L494">
        <f t="shared" si="137"/>
        <v>2.2920368317428608</v>
      </c>
      <c r="M494">
        <f t="shared" si="138"/>
        <v>7.4293309024528922</v>
      </c>
      <c r="N494">
        <f t="shared" si="139"/>
        <v>-6.199717724340835E-2</v>
      </c>
      <c r="O494">
        <f t="shared" si="140"/>
        <v>-3.4692292531867924E-2</v>
      </c>
      <c r="P494">
        <f t="shared" si="141"/>
        <v>0.51314808389654964</v>
      </c>
      <c r="Q494">
        <f t="shared" si="142"/>
        <v>-2.5214484712787897</v>
      </c>
      <c r="R494">
        <f t="shared" si="151"/>
        <v>-144.46835566398804</v>
      </c>
      <c r="S494">
        <f t="shared" si="147"/>
        <v>-377.72468059550943</v>
      </c>
      <c r="T494">
        <f t="shared" si="148"/>
        <v>-80.062321284424982</v>
      </c>
      <c r="U494">
        <f t="shared" si="143"/>
        <v>-17.998725891809208</v>
      </c>
      <c r="V494">
        <f t="shared" si="149"/>
        <v>29.99787648634868</v>
      </c>
      <c r="W494">
        <f t="shared" si="152"/>
        <v>0</v>
      </c>
    </row>
    <row r="495" spans="5:23">
      <c r="E495">
        <f t="shared" si="144"/>
        <v>0.47400000000000037</v>
      </c>
      <c r="F495">
        <f t="shared" si="150"/>
        <v>234.09793806258733</v>
      </c>
      <c r="G495">
        <f t="shared" si="145"/>
        <v>4.0857797913219045</v>
      </c>
      <c r="H495">
        <f t="shared" si="146"/>
        <v>14.832566419753736</v>
      </c>
      <c r="I495">
        <f t="shared" si="135"/>
        <v>145.16398917151545</v>
      </c>
      <c r="J495">
        <f t="shared" si="134"/>
        <v>9.8240815542849749</v>
      </c>
      <c r="K495">
        <f t="shared" si="136"/>
        <v>0</v>
      </c>
      <c r="L495">
        <f t="shared" si="137"/>
        <v>2.2466944926270189</v>
      </c>
      <c r="M495">
        <f t="shared" si="138"/>
        <v>7.5773870616579559</v>
      </c>
      <c r="N495">
        <f t="shared" si="139"/>
        <v>-5.8389979579890602E-2</v>
      </c>
      <c r="O495">
        <f t="shared" si="140"/>
        <v>-3.7344259918176831E-2</v>
      </c>
      <c r="P495">
        <f t="shared" si="141"/>
        <v>0.51177144777358352</v>
      </c>
      <c r="Q495">
        <f t="shared" si="142"/>
        <v>-2.5131351159666329</v>
      </c>
      <c r="R495">
        <f t="shared" si="151"/>
        <v>-143.99203549100878</v>
      </c>
      <c r="S495">
        <f t="shared" si="147"/>
        <v>-378.08997355359611</v>
      </c>
      <c r="T495">
        <f t="shared" si="148"/>
        <v>-80.062434634736476</v>
      </c>
      <c r="U495">
        <f t="shared" si="143"/>
        <v>-17.998751373973022</v>
      </c>
      <c r="V495">
        <f t="shared" si="149"/>
        <v>29.997918956621707</v>
      </c>
      <c r="W495">
        <f t="shared" si="152"/>
        <v>0</v>
      </c>
    </row>
    <row r="496" spans="5:23">
      <c r="E496">
        <f t="shared" si="144"/>
        <v>0.47500000000000037</v>
      </c>
      <c r="F496">
        <f t="shared" si="150"/>
        <v>234.94778151778669</v>
      </c>
      <c r="G496">
        <f t="shared" si="145"/>
        <v>4.1006123577416584</v>
      </c>
      <c r="H496">
        <f t="shared" si="146"/>
        <v>14.97773040892525</v>
      </c>
      <c r="I496">
        <f t="shared" si="135"/>
        <v>146.68284914375997</v>
      </c>
      <c r="J496">
        <f t="shared" si="134"/>
        <v>9.9268715390603255</v>
      </c>
      <c r="K496">
        <f t="shared" si="136"/>
        <v>0</v>
      </c>
      <c r="L496">
        <f t="shared" si="137"/>
        <v>2.2004168914122193</v>
      </c>
      <c r="M496">
        <f t="shared" si="138"/>
        <v>7.7264546476481071</v>
      </c>
      <c r="N496">
        <f t="shared" si="139"/>
        <v>-5.4708377390185622E-2</v>
      </c>
      <c r="O496">
        <f t="shared" si="140"/>
        <v>-3.9968105641450979E-2</v>
      </c>
      <c r="P496">
        <f t="shared" si="141"/>
        <v>0.51035382797472972</v>
      </c>
      <c r="Q496">
        <f t="shared" si="142"/>
        <v>-2.5047351059428444</v>
      </c>
      <c r="R496">
        <f t="shared" si="151"/>
        <v>-143.5107503687781</v>
      </c>
      <c r="S496">
        <f t="shared" si="147"/>
        <v>-378.4585318865648</v>
      </c>
      <c r="T496">
        <f t="shared" si="148"/>
        <v>-80.062545718041761</v>
      </c>
      <c r="U496">
        <f t="shared" si="143"/>
        <v>-17.998776346493564</v>
      </c>
      <c r="V496">
        <f t="shared" si="149"/>
        <v>29.997960577489273</v>
      </c>
      <c r="W496">
        <f t="shared" si="152"/>
        <v>0</v>
      </c>
    </row>
    <row r="497" spans="5:23">
      <c r="E497">
        <f t="shared" si="144"/>
        <v>0.47600000000000037</v>
      </c>
      <c r="F497">
        <f t="shared" si="150"/>
        <v>235.80594225690288</v>
      </c>
      <c r="G497">
        <f t="shared" si="145"/>
        <v>4.1155900881505838</v>
      </c>
      <c r="H497">
        <f t="shared" si="146"/>
        <v>15.12441325806901</v>
      </c>
      <c r="I497">
        <f t="shared" si="135"/>
        <v>148.20260681292964</v>
      </c>
      <c r="J497">
        <f t="shared" si="134"/>
        <v>10.02972227614659</v>
      </c>
      <c r="K497">
        <f t="shared" si="136"/>
        <v>0</v>
      </c>
      <c r="L497">
        <f t="shared" si="137"/>
        <v>2.1531951888680898</v>
      </c>
      <c r="M497">
        <f t="shared" si="138"/>
        <v>7.8765270872785003</v>
      </c>
      <c r="N497">
        <f t="shared" si="139"/>
        <v>-5.0951667471684767E-2</v>
      </c>
      <c r="O497">
        <f t="shared" si="140"/>
        <v>-4.2561925926537736E-2</v>
      </c>
      <c r="P497">
        <f t="shared" si="141"/>
        <v>0.50889435499636382</v>
      </c>
      <c r="Q497">
        <f t="shared" si="142"/>
        <v>-2.496247270476986</v>
      </c>
      <c r="R497">
        <f t="shared" si="151"/>
        <v>-143.02443321938296</v>
      </c>
      <c r="S497">
        <f t="shared" si="147"/>
        <v>-378.83037547628584</v>
      </c>
      <c r="T497">
        <f t="shared" si="148"/>
        <v>-80.06265457968091</v>
      </c>
      <c r="U497">
        <f t="shared" si="143"/>
        <v>-17.998800819563691</v>
      </c>
      <c r="V497">
        <f t="shared" si="149"/>
        <v>29.998001365939487</v>
      </c>
      <c r="W497">
        <f t="shared" si="152"/>
        <v>0</v>
      </c>
    </row>
    <row r="498" spans="5:23">
      <c r="E498">
        <f t="shared" si="144"/>
        <v>0.47700000000000037</v>
      </c>
      <c r="F498">
        <f t="shared" si="150"/>
        <v>236.67250730420193</v>
      </c>
      <c r="G498">
        <f t="shared" si="145"/>
        <v>4.1307145014086526</v>
      </c>
      <c r="H498">
        <f t="shared" si="146"/>
        <v>15.27261586488194</v>
      </c>
      <c r="I498">
        <f t="shared" si="135"/>
        <v>149.7230278511351</v>
      </c>
      <c r="J498">
        <f t="shared" si="134"/>
        <v>10.132617907228573</v>
      </c>
      <c r="K498">
        <f t="shared" si="136"/>
        <v>0</v>
      </c>
      <c r="L498">
        <f t="shared" si="137"/>
        <v>2.1050209195994847</v>
      </c>
      <c r="M498">
        <f t="shared" si="138"/>
        <v>8.0275969876290887</v>
      </c>
      <c r="N498">
        <f t="shared" si="139"/>
        <v>-4.7119176362140955E-2</v>
      </c>
      <c r="O498">
        <f t="shared" si="140"/>
        <v>-4.512375728496093E-2</v>
      </c>
      <c r="P498">
        <f t="shared" si="141"/>
        <v>0.50739214655269538</v>
      </c>
      <c r="Q498">
        <f t="shared" si="142"/>
        <v>-2.4876704222951251</v>
      </c>
      <c r="R498">
        <f t="shared" si="151"/>
        <v>-142.53301601703788</v>
      </c>
      <c r="S498">
        <f t="shared" si="147"/>
        <v>-379.20552332123981</v>
      </c>
      <c r="T498">
        <f t="shared" si="148"/>
        <v>-80.0627612640873</v>
      </c>
      <c r="U498">
        <f t="shared" si="143"/>
        <v>-17.998824803172418</v>
      </c>
      <c r="V498">
        <f t="shared" si="149"/>
        <v>29.998041338620698</v>
      </c>
      <c r="W498">
        <f t="shared" si="152"/>
        <v>0</v>
      </c>
    </row>
    <row r="499" spans="5:23">
      <c r="E499">
        <f t="shared" si="144"/>
        <v>0.47800000000000037</v>
      </c>
      <c r="F499">
        <f t="shared" si="150"/>
        <v>237.54756373538424</v>
      </c>
      <c r="G499">
        <f t="shared" si="145"/>
        <v>4.1459871172735347</v>
      </c>
      <c r="H499">
        <f t="shared" si="146"/>
        <v>15.422338892733075</v>
      </c>
      <c r="I499">
        <f t="shared" si="135"/>
        <v>151.2438713583004</v>
      </c>
      <c r="J499">
        <f t="shared" si="134"/>
        <v>10.23554212921343</v>
      </c>
      <c r="K499">
        <f t="shared" si="136"/>
        <v>0</v>
      </c>
      <c r="L499">
        <f t="shared" si="137"/>
        <v>2.0558860218997732</v>
      </c>
      <c r="M499">
        <f t="shared" si="138"/>
        <v>8.1796561073136562</v>
      </c>
      <c r="N499">
        <f t="shared" si="139"/>
        <v>-4.3210262714638889E-2</v>
      </c>
      <c r="O499">
        <f t="shared" si="140"/>
        <v>-4.7651575843151384E-2</v>
      </c>
      <c r="P499">
        <f t="shared" si="141"/>
        <v>0.50584630768642358</v>
      </c>
      <c r="Q499">
        <f t="shared" si="142"/>
        <v>-2.4790033568539913</v>
      </c>
      <c r="R499">
        <f t="shared" si="151"/>
        <v>-142.03642974649722</v>
      </c>
      <c r="S499">
        <f t="shared" si="147"/>
        <v>-379.58399348188146</v>
      </c>
      <c r="T499">
        <f t="shared" si="148"/>
        <v>-80.062865814805562</v>
      </c>
      <c r="U499">
        <f t="shared" si="143"/>
        <v>-17.998848307108972</v>
      </c>
      <c r="V499">
        <f t="shared" si="149"/>
        <v>29.998080511848286</v>
      </c>
      <c r="W499">
        <f t="shared" si="152"/>
        <v>0</v>
      </c>
    </row>
    <row r="500" spans="5:23">
      <c r="E500">
        <f t="shared" si="144"/>
        <v>0.47900000000000037</v>
      </c>
      <c r="F500">
        <f t="shared" si="150"/>
        <v>238.43119866415833</v>
      </c>
      <c r="G500">
        <f t="shared" si="145"/>
        <v>4.1614094561662682</v>
      </c>
      <c r="H500">
        <f t="shared" si="146"/>
        <v>15.573582764091375</v>
      </c>
      <c r="I500">
        <f t="shared" si="135"/>
        <v>152.7648898845087</v>
      </c>
      <c r="J500">
        <f t="shared" si="134"/>
        <v>10.338478195742944</v>
      </c>
      <c r="K500">
        <f t="shared" si="136"/>
        <v>0</v>
      </c>
      <c r="L500">
        <f t="shared" si="137"/>
        <v>2.0057828687255879</v>
      </c>
      <c r="M500">
        <f t="shared" si="138"/>
        <v>8.3326953270173565</v>
      </c>
      <c r="N500">
        <f t="shared" si="139"/>
        <v>-3.9224319761783019E-2</v>
      </c>
      <c r="O500">
        <f t="shared" si="140"/>
        <v>-5.0143296723257624E-2</v>
      </c>
      <c r="P500">
        <f t="shared" si="141"/>
        <v>0.50425593089682574</v>
      </c>
      <c r="Q500">
        <f t="shared" si="142"/>
        <v>-2.4702448515661608</v>
      </c>
      <c r="R500">
        <f t="shared" si="151"/>
        <v>-141.53460435866151</v>
      </c>
      <c r="S500">
        <f t="shared" si="147"/>
        <v>-379.96580302281984</v>
      </c>
      <c r="T500">
        <f t="shared" si="148"/>
        <v>-80.062968274509444</v>
      </c>
      <c r="U500">
        <f t="shared" si="143"/>
        <v>-17.99887134096679</v>
      </c>
      <c r="V500">
        <f t="shared" si="149"/>
        <v>29.998118901611321</v>
      </c>
      <c r="W500">
        <f t="shared" si="152"/>
        <v>0</v>
      </c>
    </row>
    <row r="501" spans="5:23">
      <c r="E501">
        <f t="shared" si="144"/>
        <v>0.48000000000000037</v>
      </c>
      <c r="F501">
        <f t="shared" si="150"/>
        <v>239.32349922843844</v>
      </c>
      <c r="G501">
        <f t="shared" si="145"/>
        <v>4.1769830389303593</v>
      </c>
      <c r="H501">
        <f t="shared" si="146"/>
        <v>15.726347653975884</v>
      </c>
      <c r="I501">
        <f t="shared" si="135"/>
        <v>154.2858294574489</v>
      </c>
      <c r="J501">
        <f t="shared" si="134"/>
        <v>10.441408919050978</v>
      </c>
      <c r="K501">
        <f t="shared" si="136"/>
        <v>0</v>
      </c>
      <c r="L501">
        <f t="shared" si="137"/>
        <v>1.9547042998070057</v>
      </c>
      <c r="M501">
        <f t="shared" si="138"/>
        <v>8.486704619243973</v>
      </c>
      <c r="N501">
        <f t="shared" si="139"/>
        <v>-3.516077787021428E-2</v>
      </c>
      <c r="O501">
        <f t="shared" si="140"/>
        <v>-5.2596773481247361E-2</v>
      </c>
      <c r="P501">
        <f t="shared" si="141"/>
        <v>0.50262009628611548</v>
      </c>
      <c r="Q501">
        <f t="shared" si="142"/>
        <v>-2.4613936649724328</v>
      </c>
      <c r="R501">
        <f t="shared" si="151"/>
        <v>-141.02746872315814</v>
      </c>
      <c r="S501">
        <f t="shared" si="147"/>
        <v>-380.35096795159654</v>
      </c>
      <c r="T501">
        <f t="shared" si="148"/>
        <v>-80.06306868501926</v>
      </c>
      <c r="U501">
        <f t="shared" si="143"/>
        <v>-17.998893914147455</v>
      </c>
      <c r="V501">
        <f t="shared" si="149"/>
        <v>29.998156523579095</v>
      </c>
      <c r="W501">
        <f t="shared" si="152"/>
        <v>0</v>
      </c>
    </row>
    <row r="502" spans="5:23">
      <c r="E502">
        <f t="shared" si="144"/>
        <v>0.48100000000000037</v>
      </c>
      <c r="F502">
        <f t="shared" si="150"/>
        <v>240.2245525761667</v>
      </c>
      <c r="G502">
        <f t="shared" si="145"/>
        <v>4.192709386584335</v>
      </c>
      <c r="H502">
        <f t="shared" si="146"/>
        <v>15.880633483433332</v>
      </c>
      <c r="I502">
        <f t="shared" si="135"/>
        <v>155.80642961482485</v>
      </c>
      <c r="J502">
        <f t="shared" si="134"/>
        <v>10.54431667215681</v>
      </c>
      <c r="K502">
        <f t="shared" si="136"/>
        <v>0</v>
      </c>
      <c r="L502">
        <f t="shared" si="137"/>
        <v>1.9026436549054146</v>
      </c>
      <c r="M502">
        <f t="shared" si="138"/>
        <v>8.6416730172513958</v>
      </c>
      <c r="N502">
        <f t="shared" si="139"/>
        <v>-3.1019107186430958E-2</v>
      </c>
      <c r="O502">
        <f t="shared" si="140"/>
        <v>-5.5009797607217248E-2</v>
      </c>
      <c r="P502">
        <f t="shared" si="141"/>
        <v>0.50093787172493143</v>
      </c>
      <c r="Q502">
        <f t="shared" si="142"/>
        <v>-2.4524485358572212</v>
      </c>
      <c r="R502">
        <f t="shared" si="151"/>
        <v>-140.51495057765692</v>
      </c>
      <c r="S502">
        <f t="shared" si="147"/>
        <v>-380.73950315382365</v>
      </c>
      <c r="T502">
        <f t="shared" si="148"/>
        <v>-80.063167087318874</v>
      </c>
      <c r="U502">
        <f t="shared" si="143"/>
        <v>-17.998916035864507</v>
      </c>
      <c r="V502">
        <f t="shared" si="149"/>
        <v>29.998193393107513</v>
      </c>
      <c r="W502">
        <f t="shared" si="152"/>
        <v>0</v>
      </c>
    </row>
    <row r="503" spans="5:23">
      <c r="E503">
        <f t="shared" si="144"/>
        <v>0.48200000000000037</v>
      </c>
      <c r="F503">
        <f t="shared" si="150"/>
        <v>241.13444585076155</v>
      </c>
      <c r="G503">
        <f t="shared" si="145"/>
        <v>4.2085900200677679</v>
      </c>
      <c r="H503">
        <f t="shared" si="146"/>
        <v>16.036439913048156</v>
      </c>
      <c r="I503">
        <f t="shared" si="135"/>
        <v>157.32642344155659</v>
      </c>
      <c r="J503">
        <f t="shared" si="134"/>
        <v>10.647183391382741</v>
      </c>
      <c r="K503">
        <f t="shared" si="136"/>
        <v>0</v>
      </c>
      <c r="L503">
        <f t="shared" si="137"/>
        <v>1.8495948082294926</v>
      </c>
      <c r="M503">
        <f t="shared" si="138"/>
        <v>8.7975885831532494</v>
      </c>
      <c r="N503">
        <f t="shared" si="139"/>
        <v>-2.6798820374742446E-2</v>
      </c>
      <c r="O503">
        <f t="shared" si="140"/>
        <v>-5.7380098093035181E-2</v>
      </c>
      <c r="P503">
        <f t="shared" si="141"/>
        <v>0.49920831303784907</v>
      </c>
      <c r="Q503">
        <f t="shared" si="142"/>
        <v>-2.4434081823024454</v>
      </c>
      <c r="R503">
        <f t="shared" si="151"/>
        <v>-139.99697647366216</v>
      </c>
      <c r="S503">
        <f t="shared" si="147"/>
        <v>-381.13142232442374</v>
      </c>
      <c r="T503">
        <f t="shared" si="148"/>
        <v>-80.063263521572509</v>
      </c>
      <c r="U503">
        <f t="shared" si="143"/>
        <v>-17.998937715147218</v>
      </c>
      <c r="V503">
        <f t="shared" si="149"/>
        <v>29.998229525245364</v>
      </c>
      <c r="W503">
        <f t="shared" si="152"/>
        <v>0</v>
      </c>
    </row>
    <row r="504" spans="5:23">
      <c r="E504">
        <f t="shared" si="144"/>
        <v>0.48300000000000037</v>
      </c>
      <c r="F504">
        <f t="shared" si="150"/>
        <v>242.05326617619434</v>
      </c>
      <c r="G504">
        <f t="shared" si="145"/>
        <v>4.2246264599808159</v>
      </c>
      <c r="H504">
        <f t="shared" si="146"/>
        <v>16.193766336489713</v>
      </c>
      <c r="I504">
        <f t="shared" si="135"/>
        <v>158.84553761153504</v>
      </c>
      <c r="J504">
        <f t="shared" si="134"/>
        <v>10.749990579179883</v>
      </c>
      <c r="K504">
        <f t="shared" si="136"/>
        <v>0</v>
      </c>
      <c r="L504">
        <f t="shared" si="137"/>
        <v>1.7955522040175949</v>
      </c>
      <c r="M504">
        <f t="shared" si="138"/>
        <v>8.9544383751622885</v>
      </c>
      <c r="N504">
        <f t="shared" si="139"/>
        <v>-2.2499475448016767E-2</v>
      </c>
      <c r="O504">
        <f t="shared" si="140"/>
        <v>-5.9705341072653073E-2</v>
      </c>
      <c r="P504">
        <f t="shared" si="141"/>
        <v>0.49743046420983217</v>
      </c>
      <c r="Q504">
        <f t="shared" si="142"/>
        <v>-2.4342713006749954</v>
      </c>
      <c r="R504">
        <f t="shared" si="151"/>
        <v>-139.47347171849867</v>
      </c>
      <c r="S504">
        <f t="shared" si="147"/>
        <v>-381.52673789469304</v>
      </c>
      <c r="T504">
        <f t="shared" si="148"/>
        <v>-80.063358027141049</v>
      </c>
      <c r="U504">
        <f t="shared" si="143"/>
        <v>-17.998958960844273</v>
      </c>
      <c r="V504">
        <f t="shared" si="149"/>
        <v>29.998264934740458</v>
      </c>
      <c r="W504">
        <f t="shared" si="152"/>
        <v>0</v>
      </c>
    </row>
    <row r="505" spans="5:23">
      <c r="E505">
        <f t="shared" si="144"/>
        <v>0.48400000000000037</v>
      </c>
      <c r="F505">
        <f t="shared" si="150"/>
        <v>242.98110064169623</v>
      </c>
      <c r="G505">
        <f t="shared" si="145"/>
        <v>4.2408202263173056</v>
      </c>
      <c r="H505">
        <f t="shared" si="146"/>
        <v>16.352611874101246</v>
      </c>
      <c r="I505">
        <f t="shared" si="135"/>
        <v>160.36349243363364</v>
      </c>
      <c r="J505">
        <f t="shared" si="134"/>
        <v>10.852719307242028</v>
      </c>
      <c r="K505">
        <f t="shared" si="136"/>
        <v>0</v>
      </c>
      <c r="L505">
        <f t="shared" si="137"/>
        <v>1.7405108932926792</v>
      </c>
      <c r="M505">
        <f t="shared" si="138"/>
        <v>9.1122084139493484</v>
      </c>
      <c r="N505">
        <f t="shared" si="139"/>
        <v>-1.8120678691708705E-2</v>
      </c>
      <c r="O505">
        <f t="shared" si="140"/>
        <v>-6.1983129540638171E-2</v>
      </c>
      <c r="P505">
        <f t="shared" si="141"/>
        <v>0.49560335761457092</v>
      </c>
      <c r="Q505">
        <f t="shared" si="142"/>
        <v>-2.425036564542423</v>
      </c>
      <c r="R505">
        <f t="shared" si="151"/>
        <v>-138.94436031318529</v>
      </c>
      <c r="S505">
        <f t="shared" si="147"/>
        <v>-381.92546095488149</v>
      </c>
      <c r="T505">
        <f t="shared" si="148"/>
        <v>-80.063450642598241</v>
      </c>
      <c r="U505">
        <f t="shared" si="143"/>
        <v>-17.998979781627391</v>
      </c>
      <c r="V505">
        <f t="shared" si="149"/>
        <v>29.998299636045651</v>
      </c>
      <c r="W505">
        <f t="shared" si="152"/>
        <v>0</v>
      </c>
    </row>
    <row r="506" spans="5:23">
      <c r="E506">
        <f t="shared" si="144"/>
        <v>0.48500000000000038</v>
      </c>
      <c r="F506">
        <f t="shared" si="150"/>
        <v>243.91803628609773</v>
      </c>
      <c r="G506">
        <f t="shared" si="145"/>
        <v>4.2571728381914067</v>
      </c>
      <c r="H506">
        <f t="shared" si="146"/>
        <v>16.512975366534878</v>
      </c>
      <c r="I506">
        <f t="shared" si="135"/>
        <v>161.88000190160616</v>
      </c>
      <c r="J506">
        <f t="shared" si="134"/>
        <v>10.955350219882522</v>
      </c>
      <c r="K506">
        <f t="shared" si="136"/>
        <v>0</v>
      </c>
      <c r="L506">
        <f t="shared" si="137"/>
        <v>1.6844665717934237</v>
      </c>
      <c r="M506">
        <f t="shared" si="138"/>
        <v>9.2708836480890984</v>
      </c>
      <c r="N506">
        <f t="shared" si="139"/>
        <v>-1.3662087681459809E-2</v>
      </c>
      <c r="O506">
        <f t="shared" si="140"/>
        <v>-6.4211003154683199E-2</v>
      </c>
      <c r="P506">
        <f t="shared" si="141"/>
        <v>0.49372601426568224</v>
      </c>
      <c r="Q506">
        <f t="shared" si="142"/>
        <v>-2.4157026235110379</v>
      </c>
      <c r="R506">
        <f t="shared" si="151"/>
        <v>-138.40956488586295</v>
      </c>
      <c r="S506">
        <f t="shared" si="147"/>
        <v>-382.32760117196068</v>
      </c>
      <c r="T506">
        <f t="shared" si="148"/>
        <v>-80.063541405746278</v>
      </c>
      <c r="U506">
        <f t="shared" si="143"/>
        <v>-17.999000185994841</v>
      </c>
      <c r="V506">
        <f t="shared" si="149"/>
        <v>29.998333643324738</v>
      </c>
      <c r="W506">
        <f t="shared" si="152"/>
        <v>0</v>
      </c>
    </row>
    <row r="507" spans="5:23">
      <c r="E507">
        <f t="shared" si="144"/>
        <v>0.48600000000000038</v>
      </c>
      <c r="F507">
        <f t="shared" si="150"/>
        <v>244.86416008180365</v>
      </c>
      <c r="G507">
        <f t="shared" si="145"/>
        <v>4.2736858135579414</v>
      </c>
      <c r="H507">
        <f t="shared" si="146"/>
        <v>16.674855368436486</v>
      </c>
      <c r="I507">
        <f t="shared" si="135"/>
        <v>163.39477374742228</v>
      </c>
      <c r="J507">
        <f t="shared" si="134"/>
        <v>11.057863537643787</v>
      </c>
      <c r="K507">
        <f t="shared" si="136"/>
        <v>0</v>
      </c>
      <c r="L507">
        <f t="shared" si="137"/>
        <v>1.6274156190825746</v>
      </c>
      <c r="M507">
        <f t="shared" si="138"/>
        <v>9.430447918561212</v>
      </c>
      <c r="N507">
        <f t="shared" si="139"/>
        <v>-9.1234143943524498E-3</v>
      </c>
      <c r="O507">
        <f t="shared" si="140"/>
        <v>-6.6386438128070491E-2</v>
      </c>
      <c r="P507">
        <f t="shared" si="141"/>
        <v>0.49179744409177878</v>
      </c>
      <c r="Q507">
        <f t="shared" si="142"/>
        <v>-2.4062681019800634</v>
      </c>
      <c r="R507">
        <f t="shared" si="151"/>
        <v>-137.86900662041279</v>
      </c>
      <c r="S507">
        <f t="shared" si="147"/>
        <v>-382.73316670221641</v>
      </c>
      <c r="T507">
        <f t="shared" si="148"/>
        <v>-80.063630353631339</v>
      </c>
      <c r="U507">
        <f t="shared" si="143"/>
        <v>-17.999020182274943</v>
      </c>
      <c r="V507">
        <f t="shared" si="149"/>
        <v>29.998366970458243</v>
      </c>
      <c r="W507">
        <f t="shared" si="152"/>
        <v>0</v>
      </c>
    </row>
    <row r="508" spans="5:23">
      <c r="E508">
        <f t="shared" si="144"/>
        <v>0.48700000000000038</v>
      </c>
      <c r="F508">
        <f t="shared" si="150"/>
        <v>245.81955891840613</v>
      </c>
      <c r="G508">
        <f t="shared" si="145"/>
        <v>4.290360668926378</v>
      </c>
      <c r="H508">
        <f t="shared" si="146"/>
        <v>16.838250142183909</v>
      </c>
      <c r="I508">
        <f t="shared" si="135"/>
        <v>164.90750949750634</v>
      </c>
      <c r="J508">
        <f t="shared" si="134"/>
        <v>11.160239061103322</v>
      </c>
      <c r="K508">
        <f t="shared" si="136"/>
        <v>0</v>
      </c>
      <c r="L508">
        <f t="shared" si="137"/>
        <v>1.5693551388307347</v>
      </c>
      <c r="M508">
        <f t="shared" si="138"/>
        <v>9.590883922272587</v>
      </c>
      <c r="N508">
        <f t="shared" si="139"/>
        <v>-4.5044284136759594E-3</v>
      </c>
      <c r="O508">
        <f t="shared" si="140"/>
        <v>-6.8506847218274824E-2</v>
      </c>
      <c r="P508">
        <f t="shared" si="141"/>
        <v>0.48981664623644644</v>
      </c>
      <c r="Q508">
        <f t="shared" si="142"/>
        <v>-2.3967315978049366</v>
      </c>
      <c r="R508">
        <f t="shared" si="151"/>
        <v>-137.32260517986916</v>
      </c>
      <c r="S508">
        <f t="shared" si="147"/>
        <v>-383.14216409827532</v>
      </c>
      <c r="T508">
        <f t="shared" si="148"/>
        <v>-80.063717522558719</v>
      </c>
      <c r="U508">
        <f t="shared" si="143"/>
        <v>-17.999039778629445</v>
      </c>
      <c r="V508">
        <f t="shared" si="149"/>
        <v>29.998399631049079</v>
      </c>
      <c r="W508">
        <f t="shared" si="152"/>
        <v>0</v>
      </c>
    </row>
    <row r="509" spans="5:23">
      <c r="E509">
        <f t="shared" si="144"/>
        <v>0.48800000000000038</v>
      </c>
      <c r="F509">
        <f t="shared" si="150"/>
        <v>246.78431958593887</v>
      </c>
      <c r="G509">
        <f t="shared" si="145"/>
        <v>4.3071989190685622</v>
      </c>
      <c r="H509">
        <f t="shared" si="146"/>
        <v>17.003157651681416</v>
      </c>
      <c r="I509">
        <f t="shared" si="135"/>
        <v>166.41790453124514</v>
      </c>
      <c r="J509">
        <f t="shared" si="134"/>
        <v>11.262456174833265</v>
      </c>
      <c r="K509">
        <f t="shared" si="136"/>
        <v>0</v>
      </c>
      <c r="L509">
        <f t="shared" si="137"/>
        <v>1.5102830002707235</v>
      </c>
      <c r="M509">
        <f t="shared" si="138"/>
        <v>9.7521731745625413</v>
      </c>
      <c r="N509">
        <f t="shared" si="139"/>
        <v>1.9503977318295618E-4</v>
      </c>
      <c r="O509">
        <f t="shared" si="140"/>
        <v>-7.0569579818102302E-2</v>
      </c>
      <c r="P509">
        <f t="shared" si="141"/>
        <v>0.4877826093842007</v>
      </c>
      <c r="Q509">
        <f t="shared" si="142"/>
        <v>-2.3870916808622096</v>
      </c>
      <c r="R509">
        <f t="shared" si="151"/>
        <v>-136.77027862419422</v>
      </c>
      <c r="S509">
        <f t="shared" si="147"/>
        <v>-383.55459821013312</v>
      </c>
      <c r="T509">
        <f t="shared" si="148"/>
        <v>-80.063802948107551</v>
      </c>
      <c r="U509">
        <f t="shared" si="143"/>
        <v>-17.999058983056859</v>
      </c>
      <c r="V509">
        <f t="shared" si="149"/>
        <v>29.998431638428098</v>
      </c>
      <c r="W509">
        <f t="shared" si="152"/>
        <v>0</v>
      </c>
    </row>
    <row r="510" spans="5:23">
      <c r="E510">
        <f t="shared" si="144"/>
        <v>0.48900000000000038</v>
      </c>
      <c r="F510">
        <f t="shared" si="150"/>
        <v>247.75852875777582</v>
      </c>
      <c r="G510">
        <f t="shared" si="145"/>
        <v>4.324202076720244</v>
      </c>
      <c r="H510">
        <f t="shared" si="146"/>
        <v>17.16957555621266</v>
      </c>
      <c r="I510">
        <f t="shared" si="135"/>
        <v>167.92564814102008</v>
      </c>
      <c r="J510">
        <f t="shared" si="134"/>
        <v>11.364493851463108</v>
      </c>
      <c r="K510">
        <f t="shared" si="136"/>
        <v>0</v>
      </c>
      <c r="L510">
        <f t="shared" si="137"/>
        <v>1.4501978808143787</v>
      </c>
      <c r="M510">
        <f t="shared" si="138"/>
        <v>9.9142959706487286</v>
      </c>
      <c r="N510">
        <f t="shared" si="139"/>
        <v>4.9750953843718526E-3</v>
      </c>
      <c r="O510">
        <f t="shared" si="140"/>
        <v>-7.2571922155969693E-2</v>
      </c>
      <c r="P510">
        <f t="shared" si="141"/>
        <v>0.4856943121135292</v>
      </c>
      <c r="Q510">
        <f t="shared" si="142"/>
        <v>-2.3773468915078029</v>
      </c>
      <c r="R510">
        <f t="shared" si="151"/>
        <v>-136.21194332194273</v>
      </c>
      <c r="S510">
        <f t="shared" si="147"/>
        <v>-383.97047207971855</v>
      </c>
      <c r="T510">
        <f t="shared" si="148"/>
        <v>-80.063886665145404</v>
      </c>
      <c r="U510">
        <f t="shared" si="143"/>
        <v>-17.999077803395721</v>
      </c>
      <c r="V510">
        <f t="shared" si="149"/>
        <v>29.998463005659538</v>
      </c>
      <c r="W510">
        <f t="shared" si="152"/>
        <v>0</v>
      </c>
    </row>
    <row r="511" spans="5:23">
      <c r="E511">
        <f t="shared" si="144"/>
        <v>0.49000000000000038</v>
      </c>
      <c r="F511">
        <f t="shared" si="150"/>
        <v>248.74227297317776</v>
      </c>
      <c r="G511">
        <f t="shared" si="145"/>
        <v>4.3413716522764565</v>
      </c>
      <c r="H511">
        <f t="shared" si="146"/>
        <v>17.337501204353678</v>
      </c>
      <c r="I511">
        <f t="shared" si="135"/>
        <v>169.43042359290814</v>
      </c>
      <c r="J511">
        <f t="shared" si="134"/>
        <v>11.466330655787683</v>
      </c>
      <c r="K511">
        <f t="shared" si="136"/>
        <v>0</v>
      </c>
      <c r="L511">
        <f t="shared" si="137"/>
        <v>1.3890993098201512</v>
      </c>
      <c r="M511">
        <f t="shared" si="138"/>
        <v>10.077231345967531</v>
      </c>
      <c r="N511">
        <f t="shared" si="139"/>
        <v>9.8357758616533369E-3</v>
      </c>
      <c r="O511">
        <f t="shared" si="140"/>
        <v>-7.4511097612135202E-2</v>
      </c>
      <c r="P511">
        <f t="shared" si="141"/>
        <v>0.48355072327816223</v>
      </c>
      <c r="Q511">
        <f t="shared" si="142"/>
        <v>-2.3674957389196032</v>
      </c>
      <c r="R511">
        <f t="shared" si="151"/>
        <v>-135.64751385529951</v>
      </c>
      <c r="S511">
        <f t="shared" si="147"/>
        <v>-384.38978682847727</v>
      </c>
      <c r="T511">
        <f t="shared" si="148"/>
        <v>-80.063968707842506</v>
      </c>
      <c r="U511">
        <f t="shared" si="143"/>
        <v>-17.99909624732781</v>
      </c>
      <c r="V511">
        <f t="shared" si="149"/>
        <v>29.998493745546348</v>
      </c>
      <c r="W511">
        <f t="shared" si="152"/>
        <v>0</v>
      </c>
    </row>
    <row r="512" spans="5:23">
      <c r="E512">
        <f t="shared" si="144"/>
        <v>0.49100000000000038</v>
      </c>
      <c r="F512">
        <f t="shared" si="150"/>
        <v>249.7356386194902</v>
      </c>
      <c r="G512">
        <f t="shared" si="145"/>
        <v>4.3587091534808104</v>
      </c>
      <c r="H512">
        <f t="shared" si="146"/>
        <v>17.506931627946585</v>
      </c>
      <c r="I512">
        <f t="shared" si="135"/>
        <v>170.93190818704699</v>
      </c>
      <c r="J512">
        <f t="shared" ref="J512:J575" si="153">K512+L512+M512</f>
        <v>11.567944748852417</v>
      </c>
      <c r="K512">
        <f t="shared" si="136"/>
        <v>0</v>
      </c>
      <c r="L512">
        <f t="shared" si="137"/>
        <v>1.3269877134960868</v>
      </c>
      <c r="M512">
        <f t="shared" si="138"/>
        <v>10.240957035356331</v>
      </c>
      <c r="N512">
        <f t="shared" si="139"/>
        <v>1.4777047298160262E-2</v>
      </c>
      <c r="O512">
        <f t="shared" si="140"/>
        <v>-7.6384267157892483E-2</v>
      </c>
      <c r="P512">
        <f t="shared" si="141"/>
        <v>0.48135080241775441</v>
      </c>
      <c r="Q512">
        <f t="shared" si="142"/>
        <v>-2.357536699314545</v>
      </c>
      <c r="R512">
        <f t="shared" si="151"/>
        <v>-135.07690291792602</v>
      </c>
      <c r="S512">
        <f t="shared" si="147"/>
        <v>-384.81254153741622</v>
      </c>
      <c r="T512">
        <f t="shared" si="148"/>
        <v>-80.064049109685655</v>
      </c>
      <c r="U512">
        <f t="shared" si="143"/>
        <v>-17.999114322381253</v>
      </c>
      <c r="V512">
        <f t="shared" si="149"/>
        <v>29.99852387063542</v>
      </c>
      <c r="W512">
        <f t="shared" si="152"/>
        <v>0</v>
      </c>
    </row>
    <row r="513" spans="5:23">
      <c r="E513">
        <f t="shared" si="144"/>
        <v>0.49200000000000038</v>
      </c>
      <c r="F513">
        <f t="shared" si="150"/>
        <v>250.73871191399562</v>
      </c>
      <c r="G513">
        <f t="shared" si="145"/>
        <v>4.3762160851087568</v>
      </c>
      <c r="H513">
        <f t="shared" si="146"/>
        <v>17.677863536133632</v>
      </c>
      <c r="I513">
        <f t="shared" si="135"/>
        <v>172.42977331652736</v>
      </c>
      <c r="J513">
        <f t="shared" si="153"/>
        <v>11.66931389193892</v>
      </c>
      <c r="K513">
        <f t="shared" si="136"/>
        <v>0</v>
      </c>
      <c r="L513">
        <f t="shared" si="137"/>
        <v>1.2638644609188328</v>
      </c>
      <c r="M513">
        <f t="shared" si="138"/>
        <v>10.405449431020088</v>
      </c>
      <c r="N513">
        <f t="shared" si="139"/>
        <v>1.979880077736608E-2</v>
      </c>
      <c r="O513">
        <f t="shared" si="140"/>
        <v>-7.8188529924934969E-2</v>
      </c>
      <c r="P513">
        <f t="shared" si="141"/>
        <v>0.47909350019919761</v>
      </c>
      <c r="Q513">
        <f t="shared" si="142"/>
        <v>-2.347468214029369</v>
      </c>
      <c r="R513">
        <f t="shared" si="151"/>
        <v>-134.50002120499587</v>
      </c>
      <c r="S513">
        <f t="shared" si="147"/>
        <v>-385.23873311899149</v>
      </c>
      <c r="T513">
        <f t="shared" si="148"/>
        <v>-80.064127903491936</v>
      </c>
      <c r="U513">
        <f t="shared" si="143"/>
        <v>-17.999132035933627</v>
      </c>
      <c r="V513">
        <f t="shared" si="149"/>
        <v>29.998553393222714</v>
      </c>
      <c r="W513">
        <f t="shared" si="152"/>
        <v>0</v>
      </c>
    </row>
    <row r="514" spans="5:23">
      <c r="E514">
        <f t="shared" si="144"/>
        <v>0.49300000000000038</v>
      </c>
      <c r="F514">
        <f t="shared" si="150"/>
        <v>251.75157888542427</v>
      </c>
      <c r="G514">
        <f t="shared" si="145"/>
        <v>4.39389394864489</v>
      </c>
      <c r="H514">
        <f t="shared" si="146"/>
        <v>17.850293309450159</v>
      </c>
      <c r="I514">
        <f t="shared" si="135"/>
        <v>173.92368452349646</v>
      </c>
      <c r="J514">
        <f t="shared" si="153"/>
        <v>11.770415450361817</v>
      </c>
      <c r="K514">
        <f t="shared" si="136"/>
        <v>0</v>
      </c>
      <c r="L514">
        <f t="shared" si="137"/>
        <v>1.199731911144986</v>
      </c>
      <c r="M514">
        <f t="shared" si="138"/>
        <v>10.57068353921683</v>
      </c>
      <c r="N514">
        <f t="shared" si="139"/>
        <v>2.4900848625154057E-2</v>
      </c>
      <c r="O514">
        <f t="shared" si="140"/>
        <v>-7.9920923912290276E-2</v>
      </c>
      <c r="P514">
        <f t="shared" si="141"/>
        <v>0.47677775888983115</v>
      </c>
      <c r="Q514">
        <f t="shared" si="142"/>
        <v>-2.3372886874532193</v>
      </c>
      <c r="R514">
        <f t="shared" si="151"/>
        <v>-133.91677729474125</v>
      </c>
      <c r="S514">
        <f t="shared" si="147"/>
        <v>-385.66835618016552</v>
      </c>
      <c r="T514">
        <f t="shared" si="148"/>
        <v>-80.064205121422106</v>
      </c>
      <c r="U514">
        <f t="shared" si="143"/>
        <v>-17.999149395214957</v>
      </c>
      <c r="V514">
        <f t="shared" si="149"/>
        <v>29.99858232535826</v>
      </c>
      <c r="W514">
        <f t="shared" si="152"/>
        <v>0</v>
      </c>
    </row>
    <row r="515" spans="5:23">
      <c r="E515">
        <f t="shared" si="144"/>
        <v>0.49400000000000038</v>
      </c>
      <c r="F515">
        <f t="shared" si="150"/>
        <v>252.77432535512636</v>
      </c>
      <c r="G515">
        <f t="shared" si="145"/>
        <v>4.4117442419543398</v>
      </c>
      <c r="H515">
        <f t="shared" si="146"/>
        <v>18.024216993973656</v>
      </c>
      <c r="I515">
        <f t="shared" si="135"/>
        <v>175.41330155098672</v>
      </c>
      <c r="J515">
        <f t="shared" si="153"/>
        <v>11.871226396976304</v>
      </c>
      <c r="K515">
        <f t="shared" si="136"/>
        <v>0</v>
      </c>
      <c r="L515">
        <f t="shared" si="137"/>
        <v>1.1345934613866795</v>
      </c>
      <c r="M515">
        <f t="shared" si="138"/>
        <v>10.736632935589626</v>
      </c>
      <c r="N515">
        <f t="shared" si="139"/>
        <v>3.0082920577221381E-2</v>
      </c>
      <c r="O515">
        <f t="shared" si="140"/>
        <v>-8.1578426838404494E-2</v>
      </c>
      <c r="P515">
        <f t="shared" si="141"/>
        <v>0.47440251286386076</v>
      </c>
      <c r="Q515">
        <f t="shared" si="142"/>
        <v>-2.3269964847990723</v>
      </c>
      <c r="R515">
        <f t="shared" si="151"/>
        <v>-133.32707752076527</v>
      </c>
      <c r="S515">
        <f t="shared" si="147"/>
        <v>-386.10140287589161</v>
      </c>
      <c r="T515">
        <f t="shared" si="148"/>
        <v>-80.064280794993664</v>
      </c>
      <c r="U515">
        <f t="shared" si="143"/>
        <v>-17.999166407310657</v>
      </c>
      <c r="V515">
        <f t="shared" si="149"/>
        <v>29.998610678851097</v>
      </c>
      <c r="W515">
        <f t="shared" si="152"/>
        <v>0</v>
      </c>
    </row>
    <row r="516" spans="5:23">
      <c r="E516">
        <f t="shared" si="144"/>
        <v>0.49500000000000038</v>
      </c>
      <c r="F516">
        <f t="shared" si="150"/>
        <v>253.80703691790902</v>
      </c>
      <c r="G516">
        <f t="shared" si="145"/>
        <v>4.4297684589483133</v>
      </c>
      <c r="H516">
        <f t="shared" si="146"/>
        <v>18.199630295524642</v>
      </c>
      <c r="I516">
        <f t="shared" si="135"/>
        <v>176.89827838876789</v>
      </c>
      <c r="J516">
        <f t="shared" si="153"/>
        <v>11.971723315281228</v>
      </c>
      <c r="K516">
        <f t="shared" si="136"/>
        <v>0</v>
      </c>
      <c r="L516">
        <f t="shared" si="137"/>
        <v>1.0684535962184725</v>
      </c>
      <c r="M516">
        <f t="shared" si="138"/>
        <v>10.903269719062756</v>
      </c>
      <c r="N516">
        <f t="shared" si="139"/>
        <v>3.5344659864438188E-2</v>
      </c>
      <c r="O516">
        <f t="shared" si="140"/>
        <v>-8.3157957146133554E-2</v>
      </c>
      <c r="P516">
        <f t="shared" si="141"/>
        <v>0.4719666891433465</v>
      </c>
      <c r="Q516">
        <f t="shared" si="142"/>
        <v>-2.3165899296997199</v>
      </c>
      <c r="R516">
        <f t="shared" si="151"/>
        <v>-132.73082583430204</v>
      </c>
      <c r="S516">
        <f t="shared" si="147"/>
        <v>-386.53786275221103</v>
      </c>
      <c r="T516">
        <f t="shared" si="148"/>
        <v>-80.064354955093805</v>
      </c>
      <c r="U516">
        <f t="shared" si="143"/>
        <v>-17.999183079164446</v>
      </c>
      <c r="V516">
        <f t="shared" si="149"/>
        <v>29.998638465274077</v>
      </c>
      <c r="W516">
        <f t="shared" si="152"/>
        <v>0</v>
      </c>
    </row>
    <row r="517" spans="5:23">
      <c r="E517">
        <f t="shared" si="144"/>
        <v>0.49600000000000039</v>
      </c>
      <c r="F517">
        <f t="shared" si="150"/>
        <v>254.849798922541</v>
      </c>
      <c r="G517">
        <f t="shared" si="145"/>
        <v>4.4479680892438376</v>
      </c>
      <c r="H517">
        <f t="shared" si="146"/>
        <v>18.376528573913411</v>
      </c>
      <c r="I517">
        <f t="shared" si="135"/>
        <v>178.37826331129833</v>
      </c>
      <c r="J517">
        <f t="shared" si="153"/>
        <v>12.071882401987452</v>
      </c>
      <c r="K517">
        <f t="shared" si="136"/>
        <v>0</v>
      </c>
      <c r="L517">
        <f t="shared" si="137"/>
        <v>1.0013179377776034</v>
      </c>
      <c r="M517">
        <f t="shared" si="138"/>
        <v>11.070564464209848</v>
      </c>
      <c r="N517">
        <f t="shared" si="139"/>
        <v>4.0685619219179903E-2</v>
      </c>
      <c r="O517">
        <f t="shared" si="140"/>
        <v>-8.4656375168560893E-2</v>
      </c>
      <c r="P517">
        <f t="shared" si="141"/>
        <v>0.46946920797517439</v>
      </c>
      <c r="Q517">
        <f t="shared" si="142"/>
        <v>-2.3060673016125843</v>
      </c>
      <c r="R517">
        <f t="shared" si="151"/>
        <v>-132.12792365552335</v>
      </c>
      <c r="S517">
        <f t="shared" si="147"/>
        <v>-386.97772257806434</v>
      </c>
      <c r="T517">
        <f t="shared" si="148"/>
        <v>-80.064427631991919</v>
      </c>
      <c r="U517">
        <f t="shared" si="143"/>
        <v>-17.999199417581156</v>
      </c>
      <c r="V517">
        <f t="shared" si="149"/>
        <v>29.998665695968597</v>
      </c>
      <c r="W517">
        <f t="shared" si="152"/>
        <v>0</v>
      </c>
    </row>
    <row r="518" spans="5:23">
      <c r="E518">
        <f t="shared" si="144"/>
        <v>0.49700000000000039</v>
      </c>
      <c r="F518">
        <f t="shared" si="150"/>
        <v>255.9026964519278</v>
      </c>
      <c r="G518">
        <f t="shared" si="145"/>
        <v>4.4663446178177511</v>
      </c>
      <c r="H518">
        <f t="shared" si="146"/>
        <v>18.55490683722471</v>
      </c>
      <c r="I518">
        <f t="shared" si="135"/>
        <v>179.85289890560529</v>
      </c>
      <c r="J518">
        <f t="shared" si="153"/>
        <v>12.17167946890469</v>
      </c>
      <c r="K518">
        <f t="shared" si="136"/>
        <v>0</v>
      </c>
      <c r="L518">
        <f t="shared" si="137"/>
        <v>0.93319329691432729</v>
      </c>
      <c r="M518">
        <f t="shared" si="138"/>
        <v>11.238486171990363</v>
      </c>
      <c r="N518">
        <f t="shared" si="139"/>
        <v>4.6105256806075703E-2</v>
      </c>
      <c r="O518">
        <f t="shared" si="140"/>
        <v>-8.6070484463717234E-2</v>
      </c>
      <c r="P518">
        <f t="shared" si="141"/>
        <v>0.46690898344548298</v>
      </c>
      <c r="Q518">
        <f t="shared" si="142"/>
        <v>-2.295426833016069</v>
      </c>
      <c r="R518">
        <f t="shared" si="151"/>
        <v>-131.51826971290151</v>
      </c>
      <c r="S518">
        <f t="shared" si="147"/>
        <v>-387.42096616482934</v>
      </c>
      <c r="T518">
        <f t="shared" si="148"/>
        <v>-80.064498855352099</v>
      </c>
      <c r="U518">
        <f t="shared" si="143"/>
        <v>-17.999215429229537</v>
      </c>
      <c r="V518">
        <f t="shared" si="149"/>
        <v>29.998692382049228</v>
      </c>
      <c r="W518">
        <f t="shared" si="152"/>
        <v>0</v>
      </c>
    </row>
    <row r="519" spans="5:23">
      <c r="E519">
        <f t="shared" si="144"/>
        <v>0.49800000000000039</v>
      </c>
      <c r="F519">
        <f t="shared" si="150"/>
        <v>256.96581430295925</v>
      </c>
      <c r="G519">
        <f t="shared" si="145"/>
        <v>4.4848995246549759</v>
      </c>
      <c r="H519">
        <f t="shared" si="146"/>
        <v>18.734759736130314</v>
      </c>
      <c r="I519">
        <f t="shared" si="135"/>
        <v>181.32182208662681</v>
      </c>
      <c r="J519">
        <f t="shared" si="153"/>
        <v>12.271089943979778</v>
      </c>
      <c r="K519">
        <f t="shared" si="136"/>
        <v>0</v>
      </c>
      <c r="L519">
        <f t="shared" si="137"/>
        <v>0.86408772524351263</v>
      </c>
      <c r="M519">
        <f t="shared" si="138"/>
        <v>11.407002218736265</v>
      </c>
      <c r="N519">
        <f t="shared" si="139"/>
        <v>5.1602932081057831E-2</v>
      </c>
      <c r="O519">
        <f t="shared" si="140"/>
        <v>-8.7397033326417239E-2</v>
      </c>
      <c r="P519">
        <f t="shared" si="141"/>
        <v>0.46428492413308131</v>
      </c>
      <c r="Q519">
        <f t="shared" si="142"/>
        <v>-2.2846667063783599</v>
      </c>
      <c r="R519">
        <f t="shared" si="151"/>
        <v>-130.90175986953449</v>
      </c>
      <c r="S519">
        <f t="shared" si="147"/>
        <v>-387.86757417249373</v>
      </c>
      <c r="T519">
        <f t="shared" si="148"/>
        <v>-80.064568654245065</v>
      </c>
      <c r="U519">
        <f t="shared" si="143"/>
        <v>-17.999231120644946</v>
      </c>
      <c r="V519">
        <f t="shared" si="149"/>
        <v>29.998718534408244</v>
      </c>
      <c r="W519">
        <f t="shared" si="152"/>
        <v>0</v>
      </c>
    </row>
    <row r="520" spans="5:23">
      <c r="E520">
        <f t="shared" si="144"/>
        <v>0.49900000000000039</v>
      </c>
      <c r="F520">
        <f t="shared" si="150"/>
        <v>258.03923696603113</v>
      </c>
      <c r="G520">
        <f t="shared" si="145"/>
        <v>4.5036342843911061</v>
      </c>
      <c r="H520">
        <f t="shared" si="146"/>
        <v>18.916081558216941</v>
      </c>
      <c r="I520">
        <f t="shared" si="135"/>
        <v>182.78466409724808</v>
      </c>
      <c r="J520">
        <f t="shared" si="153"/>
        <v>12.370088871299126</v>
      </c>
      <c r="K520">
        <f t="shared" si="136"/>
        <v>0</v>
      </c>
      <c r="L520">
        <f t="shared" si="137"/>
        <v>0.79401056804274295</v>
      </c>
      <c r="M520">
        <f t="shared" si="138"/>
        <v>11.576078303256383</v>
      </c>
      <c r="N520">
        <f t="shared" si="139"/>
        <v>5.7177901583067084E-2</v>
      </c>
      <c r="O520">
        <f t="shared" si="140"/>
        <v>-8.8632716485557095E-2</v>
      </c>
      <c r="P520">
        <f t="shared" si="141"/>
        <v>0.46159593380345937</v>
      </c>
      <c r="Q520">
        <f t="shared" si="142"/>
        <v>-2.2737850508776258</v>
      </c>
      <c r="R520">
        <f t="shared" si="151"/>
        <v>-130.27828693522713</v>
      </c>
      <c r="S520">
        <f t="shared" si="147"/>
        <v>-388.31752390125826</v>
      </c>
      <c r="T520">
        <f t="shared" si="148"/>
        <v>-80.064637057160155</v>
      </c>
      <c r="U520">
        <f t="shared" si="143"/>
        <v>-17.999246498232047</v>
      </c>
      <c r="V520">
        <f t="shared" si="149"/>
        <v>29.99874416372008</v>
      </c>
      <c r="W520">
        <f t="shared" si="152"/>
        <v>0</v>
      </c>
    </row>
    <row r="521" spans="5:23">
      <c r="E521">
        <f t="shared" si="144"/>
        <v>0.50000000000000033</v>
      </c>
      <c r="F521">
        <f t="shared" si="150"/>
        <v>259.12304860424217</v>
      </c>
      <c r="G521">
        <f t="shared" si="145"/>
        <v>4.5225503659493231</v>
      </c>
      <c r="H521">
        <f t="shared" si="146"/>
        <v>19.098866222314189</v>
      </c>
      <c r="I521">
        <f t="shared" si="135"/>
        <v>184.24105048990549</v>
      </c>
      <c r="J521">
        <f t="shared" si="153"/>
        <v>12.46865090984377</v>
      </c>
      <c r="K521">
        <f t="shared" si="136"/>
        <v>0</v>
      </c>
      <c r="L521">
        <f t="shared" si="137"/>
        <v>0.72297251793606809</v>
      </c>
      <c r="M521">
        <f t="shared" si="138"/>
        <v>11.745678391907703</v>
      </c>
      <c r="N521">
        <f t="shared" si="139"/>
        <v>6.2829314663256475E-2</v>
      </c>
      <c r="O521">
        <f t="shared" si="140"/>
        <v>-8.9774176995328192E-2</v>
      </c>
      <c r="P521">
        <f t="shared" si="141"/>
        <v>0.45884091214507317</v>
      </c>
      <c r="Q521">
        <f t="shared" si="142"/>
        <v>-2.2627799388503376</v>
      </c>
      <c r="R521">
        <f t="shared" si="151"/>
        <v>-129.64774046299485</v>
      </c>
      <c r="S521">
        <f t="shared" si="147"/>
        <v>-388.77078906723705</v>
      </c>
      <c r="T521">
        <f t="shared" si="148"/>
        <v>-80.064704092016953</v>
      </c>
      <c r="U521">
        <f t="shared" si="143"/>
        <v>-17.999261568267407</v>
      </c>
      <c r="V521">
        <f t="shared" si="149"/>
        <v>29.998769280445678</v>
      </c>
      <c r="W521">
        <f t="shared" si="152"/>
        <v>0</v>
      </c>
    </row>
    <row r="522" spans="5:23">
      <c r="E522">
        <f t="shared" si="144"/>
        <v>0.50100000000000033</v>
      </c>
      <c r="F522">
        <f t="shared" si="150"/>
        <v>260.21733303226574</v>
      </c>
      <c r="G522">
        <f t="shared" si="145"/>
        <v>4.5416492321716371</v>
      </c>
      <c r="H522">
        <f t="shared" si="146"/>
        <v>19.283107272804095</v>
      </c>
      <c r="I522">
        <f t="shared" si="135"/>
        <v>185.69060108623455</v>
      </c>
      <c r="J522">
        <f t="shared" si="153"/>
        <v>12.566750330758509</v>
      </c>
      <c r="K522">
        <f t="shared" si="136"/>
        <v>0</v>
      </c>
      <c r="L522">
        <f t="shared" si="137"/>
        <v>0.65098566929608426</v>
      </c>
      <c r="M522">
        <f t="shared" si="138"/>
        <v>11.915764661462426</v>
      </c>
      <c r="N522">
        <f t="shared" si="139"/>
        <v>6.8556209157048228E-2</v>
      </c>
      <c r="O522">
        <f t="shared" si="140"/>
        <v>-9.0818008328897526E-2</v>
      </c>
      <c r="P522">
        <f t="shared" si="141"/>
        <v>0.45601875554966531</v>
      </c>
      <c r="Q522">
        <f t="shared" si="142"/>
        <v>-2.2516493819419585</v>
      </c>
      <c r="R522">
        <f t="shared" si="151"/>
        <v>-129.01000652851454</v>
      </c>
      <c r="S522">
        <f t="shared" si="147"/>
        <v>-389.22733956078025</v>
      </c>
      <c r="T522">
        <f t="shared" si="148"/>
        <v>-80.064769786176626</v>
      </c>
      <c r="U522">
        <f t="shared" si="143"/>
        <v>-17.99927633690206</v>
      </c>
      <c r="V522">
        <f t="shared" si="149"/>
        <v>29.998793894836766</v>
      </c>
      <c r="W522">
        <f t="shared" si="152"/>
        <v>0</v>
      </c>
    </row>
    <row r="523" spans="5:23">
      <c r="E523">
        <f t="shared" si="144"/>
        <v>0.50200000000000033</v>
      </c>
      <c r="F523">
        <f t="shared" si="150"/>
        <v>261.32217369489541</v>
      </c>
      <c r="G523">
        <f t="shared" si="145"/>
        <v>4.5609323394444408</v>
      </c>
      <c r="H523">
        <f t="shared" si="146"/>
        <v>19.468797873890331</v>
      </c>
      <c r="I523">
        <f t="shared" si="135"/>
        <v>187.13292991080559</v>
      </c>
      <c r="J523">
        <f t="shared" si="153"/>
        <v>12.664361012867419</v>
      </c>
      <c r="K523">
        <f t="shared" si="136"/>
        <v>0</v>
      </c>
      <c r="L523">
        <f t="shared" si="137"/>
        <v>0.57806357329029401</v>
      </c>
      <c r="M523">
        <f t="shared" si="138"/>
        <v>12.086297439577125</v>
      </c>
      <c r="N523">
        <f t="shared" si="139"/>
        <v>7.4357507004935333E-2</v>
      </c>
      <c r="O523">
        <f t="shared" si="140"/>
        <v>-9.1760756683181954E-2</v>
      </c>
      <c r="P523">
        <f t="shared" si="141"/>
        <v>0.45312835793847661</v>
      </c>
      <c r="Q523">
        <f t="shared" si="142"/>
        <v>-2.2403913269314719</v>
      </c>
      <c r="R523">
        <f t="shared" si="151"/>
        <v>-128.36496749088755</v>
      </c>
      <c r="S523">
        <f t="shared" si="147"/>
        <v>-389.68714118578293</v>
      </c>
      <c r="T523">
        <f t="shared" si="148"/>
        <v>-80.064834166453096</v>
      </c>
      <c r="U523">
        <f t="shared" si="143"/>
        <v>-17.99929081016402</v>
      </c>
      <c r="V523">
        <f t="shared" si="149"/>
        <v>29.998818016940032</v>
      </c>
      <c r="W523">
        <f t="shared" si="152"/>
        <v>0</v>
      </c>
    </row>
    <row r="524" spans="5:23">
      <c r="E524">
        <f t="shared" si="144"/>
        <v>0.50300000000000034</v>
      </c>
      <c r="F524">
        <f t="shared" si="150"/>
        <v>262.43765364526263</v>
      </c>
      <c r="G524">
        <f t="shared" si="145"/>
        <v>4.5804011373183311</v>
      </c>
      <c r="H524">
        <f t="shared" si="146"/>
        <v>19.655930803801137</v>
      </c>
      <c r="I524">
        <f t="shared" si="135"/>
        <v>188.56764509448101</v>
      </c>
      <c r="J524">
        <f t="shared" si="153"/>
        <v>12.76145643613348</v>
      </c>
      <c r="K524">
        <f t="shared" si="136"/>
        <v>0</v>
      </c>
      <c r="L524">
        <f t="shared" si="137"/>
        <v>0.50422129349070677</v>
      </c>
      <c r="M524">
        <f t="shared" si="138"/>
        <v>12.257235142642774</v>
      </c>
      <c r="N524">
        <f t="shared" si="139"/>
        <v>8.0232009828474699E-2</v>
      </c>
      <c r="O524">
        <f t="shared" si="140"/>
        <v>-9.2598923503399322E-2</v>
      </c>
      <c r="P524">
        <f t="shared" si="141"/>
        <v>0.45016861163630711</v>
      </c>
      <c r="Q524">
        <f t="shared" si="142"/>
        <v>-2.2290036511980906</v>
      </c>
      <c r="R524">
        <f t="shared" si="151"/>
        <v>-127.71250173290126</v>
      </c>
      <c r="S524">
        <f t="shared" si="147"/>
        <v>-390.1501553781639</v>
      </c>
      <c r="T524">
        <f t="shared" si="148"/>
        <v>-80.064897259124024</v>
      </c>
      <c r="U524">
        <f t="shared" si="143"/>
        <v>-17.999304993960738</v>
      </c>
      <c r="V524">
        <f t="shared" si="149"/>
        <v>29.998841656601233</v>
      </c>
      <c r="W524">
        <f t="shared" si="152"/>
        <v>0</v>
      </c>
    </row>
    <row r="525" spans="5:23">
      <c r="E525">
        <f t="shared" si="144"/>
        <v>0.50400000000000034</v>
      </c>
      <c r="F525">
        <f t="shared" si="150"/>
        <v>263.56385552272161</v>
      </c>
      <c r="G525">
        <f t="shared" si="145"/>
        <v>4.6000570681221324</v>
      </c>
      <c r="H525">
        <f t="shared" si="146"/>
        <v>19.844498448895617</v>
      </c>
      <c r="I525">
        <f t="shared" si="135"/>
        <v>189.9943487423804</v>
      </c>
      <c r="J525">
        <f t="shared" si="153"/>
        <v>12.858009672723025</v>
      </c>
      <c r="K525">
        <f t="shared" si="136"/>
        <v>0</v>
      </c>
      <c r="L525">
        <f t="shared" si="137"/>
        <v>0.42947546195833552</v>
      </c>
      <c r="M525">
        <f t="shared" si="138"/>
        <v>12.42853421076469</v>
      </c>
      <c r="N525">
        <f t="shared" si="139"/>
        <v>8.6178394468499953E-2</v>
      </c>
      <c r="O525">
        <f t="shared" si="140"/>
        <v>-9.332896823611353E-2</v>
      </c>
      <c r="P525">
        <f t="shared" si="141"/>
        <v>0.447138408295499</v>
      </c>
      <c r="Q525">
        <f t="shared" si="142"/>
        <v>-2.2174841577949866</v>
      </c>
      <c r="R525">
        <f t="shared" si="151"/>
        <v>-127.05248337877461</v>
      </c>
      <c r="S525">
        <f t="shared" si="147"/>
        <v>-390.61633890149619</v>
      </c>
      <c r="T525">
        <f t="shared" si="148"/>
        <v>-80.064959089941553</v>
      </c>
      <c r="U525">
        <f t="shared" si="143"/>
        <v>-17.999318894081526</v>
      </c>
      <c r="V525">
        <f t="shared" si="149"/>
        <v>29.998864823469209</v>
      </c>
      <c r="W525">
        <f t="shared" si="152"/>
        <v>0</v>
      </c>
    </row>
    <row r="526" spans="5:23">
      <c r="E526">
        <f t="shared" si="144"/>
        <v>0.50500000000000034</v>
      </c>
      <c r="F526">
        <f t="shared" si="150"/>
        <v>264.70086153039722</v>
      </c>
      <c r="G526">
        <f t="shared" si="145"/>
        <v>4.6199015665710279</v>
      </c>
      <c r="H526">
        <f t="shared" si="146"/>
        <v>20.034492797637999</v>
      </c>
      <c r="I526">
        <f t="shared" si="135"/>
        <v>191.41263676079942</v>
      </c>
      <c r="J526">
        <f t="shared" si="153"/>
        <v>12.953993375292338</v>
      </c>
      <c r="K526">
        <f t="shared" si="136"/>
        <v>0</v>
      </c>
      <c r="L526">
        <f t="shared" si="137"/>
        <v>0.35384433570666329</v>
      </c>
      <c r="M526">
        <f t="shared" si="138"/>
        <v>12.600149039585675</v>
      </c>
      <c r="N526">
        <f t="shared" si="139"/>
        <v>9.2195208493185493E-2</v>
      </c>
      <c r="O526">
        <f t="shared" si="140"/>
        <v>-9.3947311319501292E-2</v>
      </c>
      <c r="P526">
        <f t="shared" si="141"/>
        <v>0.44403663987204356</v>
      </c>
      <c r="Q526">
        <f t="shared" si="142"/>
        <v>-2.2058305700909187</v>
      </c>
      <c r="R526">
        <f t="shared" si="151"/>
        <v>-126.38478198714596</v>
      </c>
      <c r="S526">
        <f t="shared" si="147"/>
        <v>-391.08564351754319</v>
      </c>
      <c r="T526">
        <f t="shared" si="148"/>
        <v>-80.065019684142726</v>
      </c>
      <c r="U526">
        <f t="shared" si="143"/>
        <v>-17.999332516199896</v>
      </c>
      <c r="V526">
        <f t="shared" si="149"/>
        <v>29.998887526999827</v>
      </c>
      <c r="W526">
        <f t="shared" si="152"/>
        <v>0</v>
      </c>
    </row>
    <row r="527" spans="5:23">
      <c r="E527">
        <f t="shared" si="144"/>
        <v>0.50600000000000034</v>
      </c>
      <c r="F527">
        <f t="shared" si="150"/>
        <v>265.84875341238711</v>
      </c>
      <c r="G527">
        <f t="shared" si="145"/>
        <v>4.639936059368666</v>
      </c>
      <c r="H527">
        <f t="shared" si="146"/>
        <v>20.225905434398797</v>
      </c>
      <c r="I527">
        <f t="shared" si="135"/>
        <v>192.82209863672119</v>
      </c>
      <c r="J527">
        <f t="shared" si="153"/>
        <v>13.049379762065925</v>
      </c>
      <c r="K527">
        <f t="shared" si="136"/>
        <v>0</v>
      </c>
      <c r="L527">
        <f t="shared" si="137"/>
        <v>0.27734785344030916</v>
      </c>
      <c r="M527">
        <f t="shared" si="138"/>
        <v>12.772031908625616</v>
      </c>
      <c r="N527">
        <f t="shared" si="139"/>
        <v>9.8280865684217095E-2</v>
      </c>
      <c r="O527">
        <f t="shared" si="140"/>
        <v>-9.4450337419551833E-2</v>
      </c>
      <c r="P527">
        <f t="shared" si="141"/>
        <v>0.44086219965615775</v>
      </c>
      <c r="Q527">
        <f t="shared" si="142"/>
        <v>-2.1940405259361797</v>
      </c>
      <c r="R527">
        <f t="shared" si="151"/>
        <v>-125.70926221680652</v>
      </c>
      <c r="S527">
        <f t="shared" si="147"/>
        <v>-391.55801562919362</v>
      </c>
      <c r="T527">
        <f t="shared" si="148"/>
        <v>-80.065079066459873</v>
      </c>
      <c r="U527">
        <f t="shared" si="143"/>
        <v>-17.999345865875899</v>
      </c>
      <c r="V527">
        <f t="shared" si="149"/>
        <v>29.998909776459833</v>
      </c>
      <c r="W527">
        <f t="shared" si="152"/>
        <v>0</v>
      </c>
    </row>
    <row r="528" spans="5:23">
      <c r="E528">
        <f t="shared" si="144"/>
        <v>0.50700000000000034</v>
      </c>
      <c r="F528">
        <f t="shared" si="150"/>
        <v>267.0076124306089</v>
      </c>
      <c r="G528">
        <f t="shared" si="145"/>
        <v>4.6601619648030645</v>
      </c>
      <c r="H528">
        <f t="shared" si="146"/>
        <v>20.418727533035518</v>
      </c>
      <c r="I528">
        <f t="shared" si="135"/>
        <v>194.22231716274331</v>
      </c>
      <c r="J528">
        <f t="shared" si="153"/>
        <v>13.144140598220744</v>
      </c>
      <c r="K528">
        <f t="shared" si="136"/>
        <v>0</v>
      </c>
      <c r="L528">
        <f t="shared" si="137"/>
        <v>0.2000076924570201</v>
      </c>
      <c r="M528">
        <f t="shared" si="138"/>
        <v>12.944132905763723</v>
      </c>
      <c r="N528">
        <f t="shared" si="139"/>
        <v>0.10443364150996916</v>
      </c>
      <c r="O528">
        <f t="shared" si="140"/>
        <v>-9.4834398920868368E-2</v>
      </c>
      <c r="P528">
        <f t="shared" si="141"/>
        <v>0.43761398335984281</v>
      </c>
      <c r="Q528">
        <f t="shared" si="142"/>
        <v>-2.1821115713042518</v>
      </c>
      <c r="R528">
        <f t="shared" si="151"/>
        <v>-125.02578346239403</v>
      </c>
      <c r="S528">
        <f t="shared" si="147"/>
        <v>-392.03339589300293</v>
      </c>
      <c r="T528">
        <f t="shared" si="148"/>
        <v>-80.065137261130687</v>
      </c>
      <c r="U528">
        <f t="shared" si="143"/>
        <v>-17.999358948558381</v>
      </c>
      <c r="V528">
        <f t="shared" si="149"/>
        <v>29.998931580930638</v>
      </c>
      <c r="W528">
        <f t="shared" si="152"/>
        <v>0</v>
      </c>
    </row>
    <row r="529" spans="5:23">
      <c r="E529">
        <f t="shared" si="144"/>
        <v>0.50800000000000034</v>
      </c>
      <c r="F529">
        <f t="shared" si="150"/>
        <v>268.17751934127944</v>
      </c>
      <c r="G529">
        <f t="shared" si="145"/>
        <v>4.6805806923361004</v>
      </c>
      <c r="H529">
        <f t="shared" si="146"/>
        <v>20.612949850198262</v>
      </c>
      <c r="I529">
        <f t="shared" si="135"/>
        <v>195.612868099335</v>
      </c>
      <c r="J529">
        <f t="shared" si="153"/>
        <v>13.238247173029208</v>
      </c>
      <c r="K529">
        <f t="shared" si="136"/>
        <v>0</v>
      </c>
      <c r="L529">
        <f t="shared" si="137"/>
        <v>0.12184732559266828</v>
      </c>
      <c r="M529">
        <f t="shared" si="138"/>
        <v>13.11639984743654</v>
      </c>
      <c r="N529">
        <f t="shared" si="139"/>
        <v>0.11065166859526067</v>
      </c>
      <c r="O529">
        <f t="shared" si="140"/>
        <v>-9.5095819680666771E-2</v>
      </c>
      <c r="P529">
        <f t="shared" si="141"/>
        <v>0.43429089026411705</v>
      </c>
      <c r="Q529">
        <f t="shared" si="142"/>
        <v>-2.1700411533548336</v>
      </c>
      <c r="R529">
        <f t="shared" si="151"/>
        <v>-124.33419945693342</v>
      </c>
      <c r="S529">
        <f t="shared" si="147"/>
        <v>-392.51171879821288</v>
      </c>
      <c r="T529">
        <f t="shared" si="148"/>
        <v>-80.065194291908085</v>
      </c>
      <c r="U529">
        <f t="shared" si="143"/>
        <v>-17.999371769587217</v>
      </c>
      <c r="V529">
        <f t="shared" si="149"/>
        <v>29.998952949312027</v>
      </c>
      <c r="W529">
        <f t="shared" si="152"/>
        <v>0</v>
      </c>
    </row>
    <row r="530" spans="5:23">
      <c r="E530">
        <f t="shared" si="144"/>
        <v>0.50900000000000034</v>
      </c>
      <c r="F530">
        <f t="shared" si="150"/>
        <v>269.3585543710106</v>
      </c>
      <c r="G530">
        <f t="shared" si="145"/>
        <v>4.7011936421862988</v>
      </c>
      <c r="H530">
        <f t="shared" si="146"/>
        <v>20.808562718297598</v>
      </c>
      <c r="I530">
        <f t="shared" si="135"/>
        <v>196.99331976528148</v>
      </c>
      <c r="J530">
        <f t="shared" si="153"/>
        <v>13.331670272142192</v>
      </c>
      <c r="K530">
        <f t="shared" si="136"/>
        <v>0</v>
      </c>
      <c r="L530">
        <f t="shared" si="137"/>
        <v>4.289207808036867E-2</v>
      </c>
      <c r="M530">
        <f t="shared" si="138"/>
        <v>13.288778194061823</v>
      </c>
      <c r="N530">
        <f t="shared" si="139"/>
        <v>0.11693293219794329</v>
      </c>
      <c r="O530">
        <f t="shared" si="140"/>
        <v>-9.5230899054463469E-2</v>
      </c>
      <c r="P530">
        <f t="shared" si="141"/>
        <v>0.43089182442883267</v>
      </c>
      <c r="Q530">
        <f t="shared" si="142"/>
        <v>-2.157826612857471</v>
      </c>
      <c r="R530">
        <f t="shared" si="151"/>
        <v>-123.63435783774291</v>
      </c>
      <c r="S530">
        <f t="shared" si="147"/>
        <v>-392.99291220875352</v>
      </c>
      <c r="T530">
        <f t="shared" si="148"/>
        <v>-80.065250182069917</v>
      </c>
      <c r="U530">
        <f t="shared" si="143"/>
        <v>-17.999384334195472</v>
      </c>
      <c r="V530">
        <f t="shared" si="149"/>
        <v>29.998973890325786</v>
      </c>
      <c r="W530">
        <f t="shared" si="152"/>
        <v>0</v>
      </c>
    </row>
    <row r="531" spans="5:23">
      <c r="E531">
        <f t="shared" si="144"/>
        <v>0.51000000000000034</v>
      </c>
      <c r="F531">
        <f t="shared" si="150"/>
        <v>270.55079719250233</v>
      </c>
      <c r="G531">
        <f t="shared" si="145"/>
        <v>4.7220022049045962</v>
      </c>
      <c r="H531">
        <f t="shared" si="146"/>
        <v>21.005556038062878</v>
      </c>
      <c r="I531">
        <f t="shared" si="135"/>
        <v>198.36323254599193</v>
      </c>
      <c r="J531">
        <f t="shared" si="153"/>
        <v>13.424380144313421</v>
      </c>
      <c r="K531">
        <f t="shared" si="136"/>
        <v>0</v>
      </c>
      <c r="L531">
        <f t="shared" si="137"/>
        <v>-3.6830815814160388E-2</v>
      </c>
      <c r="M531">
        <f t="shared" si="138"/>
        <v>13.461210960127582</v>
      </c>
      <c r="N531">
        <f t="shared" si="139"/>
        <v>0.12327526570329042</v>
      </c>
      <c r="O531">
        <f t="shared" si="140"/>
        <v>-9.5235916201806159E-2</v>
      </c>
      <c r="P531">
        <f t="shared" si="141"/>
        <v>0.42741569596821793</v>
      </c>
      <c r="Q531">
        <f t="shared" si="142"/>
        <v>-2.1454651759076437</v>
      </c>
      <c r="R531">
        <f t="shared" si="151"/>
        <v>-122.92609967180073</v>
      </c>
      <c r="S531">
        <f t="shared" si="147"/>
        <v>-393.47689686430306</v>
      </c>
      <c r="T531">
        <f t="shared" si="148"/>
        <v>-80.065304954428512</v>
      </c>
      <c r="U531">
        <f t="shared" si="143"/>
        <v>-17.99939664751156</v>
      </c>
      <c r="V531">
        <f t="shared" si="149"/>
        <v>29.99899441251927</v>
      </c>
      <c r="W531">
        <f t="shared" si="152"/>
        <v>0</v>
      </c>
    </row>
    <row r="532" spans="5:23">
      <c r="E532">
        <f t="shared" si="144"/>
        <v>0.51100000000000034</v>
      </c>
      <c r="F532">
        <f t="shared" si="150"/>
        <v>271.75432689980892</v>
      </c>
      <c r="G532">
        <f t="shared" si="145"/>
        <v>4.7430077609426595</v>
      </c>
      <c r="H532">
        <f t="shared" si="146"/>
        <v>21.203919270608871</v>
      </c>
      <c r="I532">
        <f t="shared" si="135"/>
        <v>199.72215830797458</v>
      </c>
      <c r="J532">
        <f t="shared" si="153"/>
        <v>13.516346461773619</v>
      </c>
      <c r="K532">
        <f t="shared" si="136"/>
        <v>0</v>
      </c>
      <c r="L532">
        <f t="shared" si="137"/>
        <v>-0.11729215652791908</v>
      </c>
      <c r="M532">
        <f t="shared" si="138"/>
        <v>13.633638618301537</v>
      </c>
      <c r="N532">
        <f t="shared" si="139"/>
        <v>0.12967634614787577</v>
      </c>
      <c r="O532">
        <f t="shared" si="140"/>
        <v>-9.5107134680228689E-2</v>
      </c>
      <c r="P532">
        <f t="shared" si="141"/>
        <v>0.42386142239556568</v>
      </c>
      <c r="Q532">
        <f t="shared" si="142"/>
        <v>-2.1329539448588388</v>
      </c>
      <c r="R532">
        <f t="shared" si="151"/>
        <v>-122.20925893619118</v>
      </c>
      <c r="S532">
        <f t="shared" si="147"/>
        <v>-393.96358583600011</v>
      </c>
      <c r="T532">
        <f t="shared" si="148"/>
        <v>-80.065358631339947</v>
      </c>
      <c r="U532">
        <f t="shared" si="143"/>
        <v>-17.99940871456133</v>
      </c>
      <c r="V532">
        <f t="shared" si="149"/>
        <v>29.999014524268887</v>
      </c>
      <c r="W532">
        <f t="shared" si="152"/>
        <v>0</v>
      </c>
    </row>
    <row r="533" spans="5:23">
      <c r="E533">
        <f t="shared" si="144"/>
        <v>0.51200000000000034</v>
      </c>
      <c r="F533">
        <f t="shared" si="150"/>
        <v>272.96922198315093</v>
      </c>
      <c r="G533">
        <f t="shared" si="145"/>
        <v>4.7642116802132684</v>
      </c>
      <c r="H533">
        <f t="shared" si="146"/>
        <v>21.403641428916846</v>
      </c>
      <c r="I533">
        <f t="shared" ref="I533:I596" si="154">J533/$B$32</f>
        <v>201.06963970621604</v>
      </c>
      <c r="J533">
        <f t="shared" si="153"/>
        <v>13.607538273356898</v>
      </c>
      <c r="K533">
        <f t="shared" ref="K533:K596" si="155">IF(G533&lt;$B$27,-(MAX(($K$13*(G533-$B$27)),-$K$14)),0)</f>
        <v>0</v>
      </c>
      <c r="L533">
        <f t="shared" ref="L533:L596" si="156">-$B$60*$B$30*$B$31*COS(G533)</f>
        <v>-0.19846072346295085</v>
      </c>
      <c r="M533">
        <f t="shared" ref="M533:M596" si="157">$B$35*T533*SIN(Q533-G533)</f>
        <v>13.805998996819849</v>
      </c>
      <c r="N533">
        <f t="shared" ref="N533:N596" si="158">$B$39+$B$35*COS(G533)</f>
        <v>0.13613368978537752</v>
      </c>
      <c r="O533">
        <f t="shared" ref="O533:O596" si="159">$B$41+$B$35*SIN(G533)</f>
        <v>-9.4840807335400679E-2</v>
      </c>
      <c r="P533">
        <f t="shared" ref="P533:P596" si="160">SQRT((N533-$B$45)^2+(O533-$B$47)^2)</f>
        <v>0.42022793004079873</v>
      </c>
      <c r="Q533">
        <f t="shared" ref="Q533:Q596" si="161">ATAN2((N533-$B$45),(O533-$B$47))</f>
        <v>-2.1202898883845998</v>
      </c>
      <c r="R533">
        <f t="shared" si="151"/>
        <v>-121.48366194870196</v>
      </c>
      <c r="S533">
        <f t="shared" si="147"/>
        <v>-394.45288393185291</v>
      </c>
      <c r="T533">
        <f t="shared" si="148"/>
        <v>-80.065411234713153</v>
      </c>
      <c r="U533">
        <f t="shared" ref="U533:U596" si="162">-$B$51*V533*$B$50</f>
        <v>-17.999420540270105</v>
      </c>
      <c r="V533">
        <f t="shared" si="149"/>
        <v>29.999034233783512</v>
      </c>
      <c r="W533">
        <f t="shared" si="152"/>
        <v>0</v>
      </c>
    </row>
    <row r="534" spans="5:23">
      <c r="E534">
        <f t="shared" ref="E534:E597" si="163">E533+$B$21</f>
        <v>0.51300000000000034</v>
      </c>
      <c r="F534">
        <f t="shared" si="150"/>
        <v>274.19556030323918</v>
      </c>
      <c r="G534">
        <f t="shared" ref="G534:G597" si="164">G533+$B$21*H533</f>
        <v>4.7856153216421848</v>
      </c>
      <c r="H534">
        <f t="shared" ref="H534:H597" si="165">H533+$B$21*I533</f>
        <v>21.604711068623061</v>
      </c>
      <c r="I534">
        <f t="shared" si="154"/>
        <v>202.40520936941451</v>
      </c>
      <c r="J534">
        <f t="shared" si="153"/>
        <v>13.697923949360801</v>
      </c>
      <c r="K534">
        <f t="shared" si="155"/>
        <v>0</v>
      </c>
      <c r="L534">
        <f t="shared" si="156"/>
        <v>-0.28030321994159019</v>
      </c>
      <c r="M534">
        <f t="shared" si="157"/>
        <v>13.978227169302391</v>
      </c>
      <c r="N534">
        <f t="shared" si="158"/>
        <v>0.1426446477075077</v>
      </c>
      <c r="O534">
        <f t="shared" si="159"/>
        <v>-9.4433181495194141E-2</v>
      </c>
      <c r="P534">
        <f t="shared" si="160"/>
        <v>0.41651415554500171</v>
      </c>
      <c r="Q534">
        <f t="shared" si="161"/>
        <v>-2.1074698305736899</v>
      </c>
      <c r="R534">
        <f t="shared" si="151"/>
        <v>-120.74912674302308</v>
      </c>
      <c r="S534">
        <f t="shared" ref="S534:S597" si="166">R534-F534</f>
        <v>-394.94468704626229</v>
      </c>
      <c r="T534">
        <f t="shared" ref="T534:T597" si="167" xml:space="preserve"> 4.4482216*U534</f>
        <v>-80.065462786018898</v>
      </c>
      <c r="U534">
        <f t="shared" si="162"/>
        <v>-17.999432129464704</v>
      </c>
      <c r="V534">
        <f t="shared" ref="V534:V597" si="168">$B$58*($B$57)+(1-$B$58)*V533</f>
        <v>29.999053549107842</v>
      </c>
      <c r="W534">
        <f t="shared" si="152"/>
        <v>0</v>
      </c>
    </row>
    <row r="535" spans="5:23">
      <c r="E535">
        <f t="shared" si="163"/>
        <v>0.51400000000000035</v>
      </c>
      <c r="F535">
        <f t="shared" ref="F535:F598" si="169">G535*180/PI()</f>
        <v>275.43341906507089</v>
      </c>
      <c r="G535">
        <f t="shared" si="164"/>
        <v>4.8072200327108083</v>
      </c>
      <c r="H535">
        <f t="shared" si="165"/>
        <v>21.807116277992474</v>
      </c>
      <c r="I535">
        <f t="shared" si="154"/>
        <v>203.72838894591837</v>
      </c>
      <c r="J535">
        <f t="shared" si="153"/>
        <v>13.787471116979482</v>
      </c>
      <c r="K535">
        <f t="shared" si="155"/>
        <v>0</v>
      </c>
      <c r="L535">
        <f t="shared" si="156"/>
        <v>-0.3627842190302521</v>
      </c>
      <c r="M535">
        <f t="shared" si="157"/>
        <v>14.150255336009733</v>
      </c>
      <c r="N535">
        <f t="shared" si="158"/>
        <v>0.14920640153403841</v>
      </c>
      <c r="O535">
        <f t="shared" si="159"/>
        <v>-9.3880504475096604E-2</v>
      </c>
      <c r="P535">
        <f t="shared" si="160"/>
        <v>0.41271904743642118</v>
      </c>
      <c r="Q535">
        <f t="shared" si="161"/>
        <v>-2.0944904389490517</v>
      </c>
      <c r="R535">
        <f t="shared" ref="R535:R598" si="170">Q535*180/PI()</f>
        <v>-120.00546238228388</v>
      </c>
      <c r="S535">
        <f t="shared" si="166"/>
        <v>-395.43888144735479</v>
      </c>
      <c r="T535">
        <f t="shared" si="167"/>
        <v>-80.065513306298513</v>
      </c>
      <c r="U535">
        <f t="shared" si="162"/>
        <v>-17.999443486875411</v>
      </c>
      <c r="V535">
        <f t="shared" si="168"/>
        <v>29.999072478125687</v>
      </c>
      <c r="W535">
        <f t="shared" ref="W535:W598" si="171">IF(F535&gt;$B$26,IF(W534&gt;0,E535,0),0)</f>
        <v>0</v>
      </c>
    </row>
    <row r="536" spans="5:23">
      <c r="E536">
        <f t="shared" si="163"/>
        <v>0.51500000000000035</v>
      </c>
      <c r="F536">
        <f t="shared" si="169"/>
        <v>276.68287479115088</v>
      </c>
      <c r="G536">
        <f t="shared" si="164"/>
        <v>4.8290271489888008</v>
      </c>
      <c r="H536">
        <f t="shared" si="165"/>
        <v>22.010844666938393</v>
      </c>
      <c r="I536">
        <f t="shared" si="154"/>
        <v>205.03868799084489</v>
      </c>
      <c r="J536">
        <f t="shared" si="153"/>
        <v>13.876146584988637</v>
      </c>
      <c r="K536">
        <f t="shared" si="155"/>
        <v>0</v>
      </c>
      <c r="L536">
        <f t="shared" si="156"/>
        <v>-0.4458661104173588</v>
      </c>
      <c r="M536">
        <f t="shared" si="157"/>
        <v>14.322012695405997</v>
      </c>
      <c r="N536">
        <f t="shared" si="158"/>
        <v>0.15581595918668928</v>
      </c>
      <c r="O536">
        <f t="shared" si="159"/>
        <v>-9.3179029402070901E-2</v>
      </c>
      <c r="P536">
        <f t="shared" si="160"/>
        <v>0.4088415677929142</v>
      </c>
      <c r="Q536">
        <f t="shared" si="161"/>
        <v>-2.0813482112870254</v>
      </c>
      <c r="R536">
        <f t="shared" si="170"/>
        <v>-119.25246820384969</v>
      </c>
      <c r="S536">
        <f t="shared" si="166"/>
        <v>-395.93534299500055</v>
      </c>
      <c r="T536">
        <f t="shared" si="167"/>
        <v>-80.065562816172559</v>
      </c>
      <c r="U536">
        <f t="shared" si="162"/>
        <v>-17.999454617137904</v>
      </c>
      <c r="V536">
        <f t="shared" si="168"/>
        <v>29.999091028563175</v>
      </c>
      <c r="W536">
        <f t="shared" si="171"/>
        <v>0</v>
      </c>
    </row>
    <row r="537" spans="5:23">
      <c r="E537">
        <f t="shared" si="163"/>
        <v>0.51600000000000035</v>
      </c>
      <c r="F537">
        <f t="shared" si="169"/>
        <v>277.94400329408444</v>
      </c>
      <c r="G537">
        <f t="shared" si="164"/>
        <v>4.8510379936557388</v>
      </c>
      <c r="H537">
        <f t="shared" si="165"/>
        <v>22.21588335492924</v>
      </c>
      <c r="I537">
        <f t="shared" si="154"/>
        <v>206.33560267204547</v>
      </c>
      <c r="J537">
        <f t="shared" si="153"/>
        <v>13.963916256170725</v>
      </c>
      <c r="K537">
        <f t="shared" si="155"/>
        <v>0</v>
      </c>
      <c r="L537">
        <f t="shared" si="156"/>
        <v>-0.52950904854113878</v>
      </c>
      <c r="M537">
        <f t="shared" si="157"/>
        <v>14.493425304711863</v>
      </c>
      <c r="N537">
        <f t="shared" si="158"/>
        <v>0.16247015076244858</v>
      </c>
      <c r="O537">
        <f t="shared" si="159"/>
        <v>-9.2325021363579007E-2</v>
      </c>
      <c r="P537">
        <f t="shared" si="160"/>
        <v>0.404880693996366</v>
      </c>
      <c r="Q537">
        <f t="shared" si="161"/>
        <v>-2.0680394610968706</v>
      </c>
      <c r="R537">
        <f t="shared" si="170"/>
        <v>-118.48993298735989</v>
      </c>
      <c r="S537">
        <f t="shared" si="166"/>
        <v>-396.43393628144435</v>
      </c>
      <c r="T537">
        <f t="shared" si="167"/>
        <v>-80.065611335849098</v>
      </c>
      <c r="U537">
        <f t="shared" si="162"/>
        <v>-17.999465524795145</v>
      </c>
      <c r="V537">
        <f t="shared" si="168"/>
        <v>29.999109207991911</v>
      </c>
      <c r="W537">
        <f t="shared" si="171"/>
        <v>0</v>
      </c>
    </row>
    <row r="538" spans="5:23">
      <c r="E538">
        <f t="shared" si="163"/>
        <v>0.51700000000000035</v>
      </c>
      <c r="F538">
        <f t="shared" si="169"/>
        <v>279.21687964847683</v>
      </c>
      <c r="G538">
        <f t="shared" si="164"/>
        <v>4.8732538770106677</v>
      </c>
      <c r="H538">
        <f t="shared" si="165"/>
        <v>22.422218957601284</v>
      </c>
      <c r="I538">
        <f t="shared" si="154"/>
        <v>207.61861426936198</v>
      </c>
      <c r="J538">
        <f t="shared" si="153"/>
        <v>14.050745025751025</v>
      </c>
      <c r="K538">
        <f t="shared" si="155"/>
        <v>0</v>
      </c>
      <c r="L538">
        <f t="shared" si="156"/>
        <v>-0.61367090217319065</v>
      </c>
      <c r="M538">
        <f t="shared" si="157"/>
        <v>14.664415927924216</v>
      </c>
      <c r="N538">
        <f t="shared" si="158"/>
        <v>0.16916562452270698</v>
      </c>
      <c r="O538">
        <f t="shared" si="159"/>
        <v>-9.131476388806764E-2</v>
      </c>
      <c r="P538">
        <f t="shared" si="160"/>
        <v>0.40083542058524202</v>
      </c>
      <c r="Q538">
        <f t="shared" si="161"/>
        <v>-2.0545603016018501</v>
      </c>
      <c r="R538">
        <f t="shared" si="170"/>
        <v>-117.71763403691152</v>
      </c>
      <c r="S538">
        <f t="shared" si="166"/>
        <v>-396.93451368538837</v>
      </c>
      <c r="T538">
        <f t="shared" si="167"/>
        <v>-80.065658885132123</v>
      </c>
      <c r="U538">
        <f t="shared" si="162"/>
        <v>-17.999476214299243</v>
      </c>
      <c r="V538">
        <f t="shared" si="168"/>
        <v>29.999127023832074</v>
      </c>
      <c r="W538">
        <f t="shared" si="171"/>
        <v>0</v>
      </c>
    </row>
    <row r="539" spans="5:23">
      <c r="E539">
        <f t="shared" si="163"/>
        <v>0.51800000000000035</v>
      </c>
      <c r="F539">
        <f t="shared" si="169"/>
        <v>280.50157816206558</v>
      </c>
      <c r="G539">
        <f t="shared" si="164"/>
        <v>4.8956760959682688</v>
      </c>
      <c r="H539">
        <f t="shared" si="165"/>
        <v>22.629837571870645</v>
      </c>
      <c r="I539">
        <f t="shared" si="154"/>
        <v>208.88718743782852</v>
      </c>
      <c r="J539">
        <f t="shared" si="153"/>
        <v>14.136596663858517</v>
      </c>
      <c r="K539">
        <f t="shared" si="155"/>
        <v>0</v>
      </c>
      <c r="L539">
        <f t="shared" si="156"/>
        <v>-0.69830720567412119</v>
      </c>
      <c r="M539">
        <f t="shared" si="157"/>
        <v>14.834903869532639</v>
      </c>
      <c r="N539">
        <f t="shared" si="158"/>
        <v>0.17589884301541298</v>
      </c>
      <c r="O539">
        <f t="shared" si="159"/>
        <v>-9.0144565762737938E-2</v>
      </c>
      <c r="P539">
        <f t="shared" si="160"/>
        <v>0.39670476121216747</v>
      </c>
      <c r="Q539">
        <f t="shared" si="161"/>
        <v>-2.040906628041367</v>
      </c>
      <c r="R539">
        <f t="shared" si="170"/>
        <v>-116.93533616704649</v>
      </c>
      <c r="S539">
        <f t="shared" si="166"/>
        <v>-397.43691432911208</v>
      </c>
      <c r="T539">
        <f t="shared" si="167"/>
        <v>-80.065705483429483</v>
      </c>
      <c r="U539">
        <f t="shared" si="162"/>
        <v>-17.99948669001326</v>
      </c>
      <c r="V539">
        <f t="shared" si="168"/>
        <v>29.999144483355433</v>
      </c>
      <c r="W539">
        <f t="shared" si="171"/>
        <v>0</v>
      </c>
    </row>
    <row r="540" spans="5:23">
      <c r="E540">
        <f t="shared" si="163"/>
        <v>0.51900000000000035</v>
      </c>
      <c r="F540">
        <f t="shared" si="169"/>
        <v>281.79817234600034</v>
      </c>
      <c r="G540">
        <f t="shared" si="164"/>
        <v>4.9183059335401396</v>
      </c>
      <c r="H540">
        <f t="shared" si="165"/>
        <v>22.838724759308473</v>
      </c>
      <c r="I540">
        <f t="shared" si="154"/>
        <v>210.14076820105572</v>
      </c>
      <c r="J540">
        <f t="shared" si="153"/>
        <v>14.221433679726662</v>
      </c>
      <c r="K540">
        <f t="shared" si="155"/>
        <v>0</v>
      </c>
      <c r="L540">
        <f t="shared" si="156"/>
        <v>-0.78337111214800093</v>
      </c>
      <c r="M540">
        <f t="shared" si="157"/>
        <v>15.004804791874664</v>
      </c>
      <c r="N540">
        <f t="shared" si="158"/>
        <v>0.18266607934828805</v>
      </c>
      <c r="O540">
        <f t="shared" si="159"/>
        <v>-8.8810768193903378E-2</v>
      </c>
      <c r="P540">
        <f t="shared" si="160"/>
        <v>0.39248775071428743</v>
      </c>
      <c r="Q540">
        <f t="shared" si="161"/>
        <v>-2.0270740980885416</v>
      </c>
      <c r="R540">
        <f t="shared" si="170"/>
        <v>-116.14279058076129</v>
      </c>
      <c r="S540">
        <f t="shared" si="166"/>
        <v>-397.94096292676164</v>
      </c>
      <c r="T540">
        <f t="shared" si="167"/>
        <v>-80.065751149760899</v>
      </c>
      <c r="U540">
        <f t="shared" si="162"/>
        <v>-17.999496956212994</v>
      </c>
      <c r="V540">
        <f t="shared" si="168"/>
        <v>29.999161593688324</v>
      </c>
      <c r="W540">
        <f t="shared" si="171"/>
        <v>0</v>
      </c>
    </row>
    <row r="541" spans="5:23">
      <c r="E541">
        <f t="shared" si="163"/>
        <v>0.52000000000000035</v>
      </c>
      <c r="F541">
        <f t="shared" si="169"/>
        <v>283.10673488416967</v>
      </c>
      <c r="G541">
        <f t="shared" si="164"/>
        <v>4.9411446582994483</v>
      </c>
      <c r="H541">
        <f t="shared" si="165"/>
        <v>23.04886552750953</v>
      </c>
      <c r="I541">
        <f t="shared" si="154"/>
        <v>211.37878163583781</v>
      </c>
      <c r="J541">
        <f t="shared" si="153"/>
        <v>14.305217164997444</v>
      </c>
      <c r="K541">
        <f t="shared" si="155"/>
        <v>0</v>
      </c>
      <c r="L541">
        <f t="shared" si="156"/>
        <v>-0.86881334873289162</v>
      </c>
      <c r="M541">
        <f t="shared" si="157"/>
        <v>15.174030513730335</v>
      </c>
      <c r="N541">
        <f t="shared" si="158"/>
        <v>0.18946341363197661</v>
      </c>
      <c r="O541">
        <f t="shared" si="159"/>
        <v>-8.7309752314665312E-2</v>
      </c>
      <c r="P541">
        <f t="shared" si="160"/>
        <v>0.3881834473051527</v>
      </c>
      <c r="Q541">
        <f t="shared" si="161"/>
        <v>-2.0130581101485179</v>
      </c>
      <c r="R541">
        <f t="shared" si="170"/>
        <v>-115.33973362609167</v>
      </c>
      <c r="S541">
        <f t="shared" si="166"/>
        <v>-398.44646851026135</v>
      </c>
      <c r="T541">
        <f t="shared" si="167"/>
        <v>-80.065795902765686</v>
      </c>
      <c r="U541">
        <f t="shared" si="162"/>
        <v>-17.999507017088735</v>
      </c>
      <c r="V541">
        <f t="shared" si="168"/>
        <v>29.999178361814558</v>
      </c>
      <c r="W541">
        <f t="shared" si="171"/>
        <v>0</v>
      </c>
    </row>
    <row r="542" spans="5:23">
      <c r="E542">
        <f t="shared" si="163"/>
        <v>0.52100000000000035</v>
      </c>
      <c r="F542">
        <f t="shared" si="169"/>
        <v>284.42733760146052</v>
      </c>
      <c r="G542">
        <f t="shared" si="164"/>
        <v>4.9641935238269577</v>
      </c>
      <c r="H542">
        <f t="shared" si="165"/>
        <v>23.260244309145367</v>
      </c>
      <c r="I542">
        <f t="shared" si="154"/>
        <v>212.60062920291909</v>
      </c>
      <c r="J542">
        <f t="shared" si="153"/>
        <v>14.387906613079011</v>
      </c>
      <c r="K542">
        <f t="shared" si="155"/>
        <v>0</v>
      </c>
      <c r="L542">
        <f t="shared" si="156"/>
        <v>-0.95458217427526337</v>
      </c>
      <c r="M542">
        <f t="shared" si="157"/>
        <v>15.342488787354274</v>
      </c>
      <c r="N542">
        <f t="shared" si="158"/>
        <v>0.19628672961284555</v>
      </c>
      <c r="O542">
        <f t="shared" si="159"/>
        <v>-8.5637947044016893E-2</v>
      </c>
      <c r="P542">
        <f t="shared" si="160"/>
        <v>0.38379093489804256</v>
      </c>
      <c r="Q542">
        <f t="shared" si="161"/>
        <v>-1.998853779269004</v>
      </c>
      <c r="R542">
        <f t="shared" si="170"/>
        <v>-114.52588541588817</v>
      </c>
      <c r="S542">
        <f t="shared" si="166"/>
        <v>-398.95322301734871</v>
      </c>
      <c r="T542">
        <f t="shared" si="167"/>
        <v>-80.065839760710361</v>
      </c>
      <c r="U542">
        <f t="shared" si="162"/>
        <v>-17.999516876746959</v>
      </c>
      <c r="V542">
        <f t="shared" si="168"/>
        <v>29.999194794578266</v>
      </c>
      <c r="W542">
        <f t="shared" si="171"/>
        <v>0</v>
      </c>
    </row>
    <row r="543" spans="5:23">
      <c r="E543">
        <f t="shared" si="163"/>
        <v>0.52200000000000035</v>
      </c>
      <c r="F543">
        <f t="shared" si="169"/>
        <v>285.76005143081773</v>
      </c>
      <c r="G543">
        <f t="shared" si="164"/>
        <v>4.9874537681361026</v>
      </c>
      <c r="H543">
        <f t="shared" si="165"/>
        <v>23.472844938348285</v>
      </c>
      <c r="I543">
        <f t="shared" si="154"/>
        <v>213.80568567163229</v>
      </c>
      <c r="J543">
        <f t="shared" si="153"/>
        <v>14.469459711018263</v>
      </c>
      <c r="K543">
        <f t="shared" si="155"/>
        <v>0</v>
      </c>
      <c r="L543">
        <f t="shared" si="156"/>
        <v>-1.0406233396466995</v>
      </c>
      <c r="M543">
        <f t="shared" si="157"/>
        <v>15.510083050664964</v>
      </c>
      <c r="N543">
        <f t="shared" si="158"/>
        <v>0.20313171151599019</v>
      </c>
      <c r="O543">
        <f t="shared" si="159"/>
        <v>-8.3791837300806471E-2</v>
      </c>
      <c r="P543">
        <f t="shared" si="160"/>
        <v>0.37930932557199026</v>
      </c>
      <c r="Q543">
        <f t="shared" si="161"/>
        <v>-1.9844559103552222</v>
      </c>
      <c r="R543">
        <f t="shared" si="170"/>
        <v>-113.70094829314587</v>
      </c>
      <c r="S543">
        <f t="shared" si="166"/>
        <v>-399.4609997239636</v>
      </c>
      <c r="T543">
        <f t="shared" si="167"/>
        <v>-80.065882741496154</v>
      </c>
      <c r="U543">
        <f t="shared" si="162"/>
        <v>-17.99952653921202</v>
      </c>
      <c r="V543">
        <f t="shared" si="168"/>
        <v>29.999210898686702</v>
      </c>
      <c r="W543">
        <f t="shared" si="171"/>
        <v>0</v>
      </c>
    </row>
    <row r="544" spans="5:23">
      <c r="E544">
        <f t="shared" si="163"/>
        <v>0.52300000000000035</v>
      </c>
      <c r="F544">
        <f t="shared" si="169"/>
        <v>287.1049463789501</v>
      </c>
      <c r="G544">
        <f t="shared" si="164"/>
        <v>5.0109266130744512</v>
      </c>
      <c r="H544">
        <f t="shared" si="165"/>
        <v>23.686650624019919</v>
      </c>
      <c r="I544">
        <f t="shared" si="154"/>
        <v>214.99329557757008</v>
      </c>
      <c r="J544">
        <f t="shared" si="153"/>
        <v>14.549832099771127</v>
      </c>
      <c r="K544">
        <f t="shared" si="155"/>
        <v>0</v>
      </c>
      <c r="L544">
        <f t="shared" si="156"/>
        <v>-1.1268800509718351</v>
      </c>
      <c r="M544">
        <f t="shared" si="157"/>
        <v>15.676712150742961</v>
      </c>
      <c r="N544">
        <f t="shared" si="158"/>
        <v>0.20999384111984298</v>
      </c>
      <c r="O544">
        <f t="shared" si="159"/>
        <v>-8.1767972575269743E-2</v>
      </c>
      <c r="P544">
        <f t="shared" si="160"/>
        <v>0.3747377621933764</v>
      </c>
      <c r="Q544">
        <f t="shared" si="161"/>
        <v>-1.9698589683355527</v>
      </c>
      <c r="R544">
        <f t="shared" si="170"/>
        <v>-112.86460512162165</v>
      </c>
      <c r="S544">
        <f t="shared" si="166"/>
        <v>-399.96955150057175</v>
      </c>
      <c r="T544">
        <f t="shared" si="167"/>
        <v>-80.06592486266625</v>
      </c>
      <c r="U544">
        <f t="shared" si="162"/>
        <v>-17.999536008427782</v>
      </c>
      <c r="V544">
        <f t="shared" si="168"/>
        <v>29.999226680712969</v>
      </c>
      <c r="W544">
        <f t="shared" si="171"/>
        <v>0</v>
      </c>
    </row>
    <row r="545" spans="5:23">
      <c r="E545">
        <f t="shared" si="163"/>
        <v>0.52400000000000035</v>
      </c>
      <c r="F545">
        <f t="shared" si="169"/>
        <v>288.46209149050736</v>
      </c>
      <c r="G545">
        <f t="shared" si="164"/>
        <v>5.0346132636984713</v>
      </c>
      <c r="H545">
        <f t="shared" si="165"/>
        <v>23.90164391959749</v>
      </c>
      <c r="I545">
        <f t="shared" si="154"/>
        <v>216.16276914228507</v>
      </c>
      <c r="J545">
        <f t="shared" si="153"/>
        <v>14.628977098065199</v>
      </c>
      <c r="K545">
        <f t="shared" si="155"/>
        <v>0</v>
      </c>
      <c r="L545">
        <f t="shared" si="156"/>
        <v>-1.2132929360470066</v>
      </c>
      <c r="M545">
        <f t="shared" si="157"/>
        <v>15.842270034112206</v>
      </c>
      <c r="N545">
        <f t="shared" si="158"/>
        <v>0.21686839508461797</v>
      </c>
      <c r="O545">
        <f t="shared" si="159"/>
        <v>-7.9562975860055063E-2</v>
      </c>
      <c r="P545">
        <f t="shared" si="160"/>
        <v>0.37007542120782266</v>
      </c>
      <c r="Q545">
        <f t="shared" si="161"/>
        <v>-1.9550570448705078</v>
      </c>
      <c r="R545">
        <f t="shared" si="170"/>
        <v>-112.01651737839892</v>
      </c>
      <c r="S545">
        <f t="shared" si="166"/>
        <v>-400.47860886890629</v>
      </c>
      <c r="T545">
        <f t="shared" si="167"/>
        <v>-80.065966141412915</v>
      </c>
      <c r="U545">
        <f t="shared" si="162"/>
        <v>-17.999545288259224</v>
      </c>
      <c r="V545">
        <f t="shared" si="168"/>
        <v>29.999242147098709</v>
      </c>
      <c r="W545">
        <f t="shared" si="171"/>
        <v>0</v>
      </c>
    </row>
    <row r="546" spans="5:23">
      <c r="E546">
        <f t="shared" si="163"/>
        <v>0.52500000000000036</v>
      </c>
      <c r="F546">
        <f t="shared" si="169"/>
        <v>289.83155481052484</v>
      </c>
      <c r="G546">
        <f t="shared" si="164"/>
        <v>5.0585149076180684</v>
      </c>
      <c r="H546">
        <f t="shared" si="165"/>
        <v>24.117806688739776</v>
      </c>
      <c r="I546">
        <f t="shared" si="154"/>
        <v>217.31337757189283</v>
      </c>
      <c r="J546">
        <f t="shared" si="153"/>
        <v>14.706845384229194</v>
      </c>
      <c r="K546">
        <f t="shared" si="155"/>
        <v>0</v>
      </c>
      <c r="L546">
        <f t="shared" si="156"/>
        <v>-1.2998000142395716</v>
      </c>
      <c r="M546">
        <f t="shared" si="157"/>
        <v>16.006645398468766</v>
      </c>
      <c r="N546">
        <f t="shared" si="158"/>
        <v>0.22375044255765936</v>
      </c>
      <c r="O546">
        <f t="shared" si="159"/>
        <v>-7.7173552941839141E-2</v>
      </c>
      <c r="P546">
        <f t="shared" si="160"/>
        <v>0.36532151561932985</v>
      </c>
      <c r="Q546">
        <f t="shared" si="161"/>
        <v>-1.9400438211346926</v>
      </c>
      <c r="R546">
        <f t="shared" si="170"/>
        <v>-111.15632302145106</v>
      </c>
      <c r="S546">
        <f t="shared" si="166"/>
        <v>-400.98787783197588</v>
      </c>
      <c r="T546">
        <f t="shared" si="167"/>
        <v>-80.06600659458465</v>
      </c>
      <c r="U546">
        <f t="shared" si="162"/>
        <v>-17.99955438249404</v>
      </c>
      <c r="V546">
        <f t="shared" si="168"/>
        <v>29.999257304156735</v>
      </c>
      <c r="W546">
        <f t="shared" si="171"/>
        <v>0</v>
      </c>
    </row>
    <row r="547" spans="5:23">
      <c r="E547">
        <f t="shared" si="163"/>
        <v>0.52600000000000036</v>
      </c>
      <c r="F547">
        <f t="shared" si="169"/>
        <v>291.21340334490208</v>
      </c>
      <c r="G547">
        <f t="shared" si="164"/>
        <v>5.0826327143068086</v>
      </c>
      <c r="H547">
        <f t="shared" si="165"/>
        <v>24.335120066311671</v>
      </c>
      <c r="I547">
        <f t="shared" si="154"/>
        <v>218.44434763693545</v>
      </c>
      <c r="J547">
        <f t="shared" si="153"/>
        <v>14.783384629381144</v>
      </c>
      <c r="K547">
        <f t="shared" si="155"/>
        <v>0</v>
      </c>
      <c r="L547">
        <f t="shared" si="156"/>
        <v>-1.3863366701681785</v>
      </c>
      <c r="M547">
        <f t="shared" si="157"/>
        <v>16.169721299549323</v>
      </c>
      <c r="N547">
        <f t="shared" si="158"/>
        <v>0.23063484307958226</v>
      </c>
      <c r="O547">
        <f t="shared" si="159"/>
        <v>-7.4596502053744018E-2</v>
      </c>
      <c r="P547">
        <f t="shared" si="160"/>
        <v>0.36047529817620605</v>
      </c>
      <c r="Q547">
        <f t="shared" si="161"/>
        <v>-1.9248125261274307</v>
      </c>
      <c r="R547">
        <f t="shared" si="170"/>
        <v>-110.28363410101628</v>
      </c>
      <c r="S547">
        <f t="shared" si="166"/>
        <v>-401.49703744591835</v>
      </c>
      <c r="T547">
        <f t="shared" si="167"/>
        <v>-80.066046238692977</v>
      </c>
      <c r="U547">
        <f t="shared" si="162"/>
        <v>-17.999563294844162</v>
      </c>
      <c r="V547">
        <f t="shared" si="168"/>
        <v>29.999272158073602</v>
      </c>
      <c r="W547">
        <f t="shared" si="171"/>
        <v>0</v>
      </c>
    </row>
    <row r="548" spans="5:23">
      <c r="E548">
        <f t="shared" si="163"/>
        <v>0.52700000000000036</v>
      </c>
      <c r="F548">
        <f t="shared" si="169"/>
        <v>292.60770301864579</v>
      </c>
      <c r="G548">
        <f t="shared" si="164"/>
        <v>5.10696783437312</v>
      </c>
      <c r="H548">
        <f t="shared" si="165"/>
        <v>24.553564413948607</v>
      </c>
      <c r="I548">
        <f t="shared" si="154"/>
        <v>219.55485541844737</v>
      </c>
      <c r="J548">
        <f t="shared" si="153"/>
        <v>14.858539074188741</v>
      </c>
      <c r="K548">
        <f t="shared" si="155"/>
        <v>0</v>
      </c>
      <c r="L548">
        <f t="shared" si="156"/>
        <v>-1.472835631474517</v>
      </c>
      <c r="M548">
        <f t="shared" si="157"/>
        <v>16.331374705663258</v>
      </c>
      <c r="N548">
        <f t="shared" si="158"/>
        <v>0.23751624481591038</v>
      </c>
      <c r="O548">
        <f t="shared" si="159"/>
        <v>-7.1828723887837564E-2</v>
      </c>
      <c r="P548">
        <f t="shared" si="160"/>
        <v>0.35553606478642363</v>
      </c>
      <c r="Q548">
        <f t="shared" si="161"/>
        <v>-1.9093558898804384</v>
      </c>
      <c r="R548">
        <f t="shared" si="170"/>
        <v>-109.39803407859468</v>
      </c>
      <c r="S548">
        <f t="shared" si="166"/>
        <v>-402.00573709724046</v>
      </c>
      <c r="T548">
        <f t="shared" si="167"/>
        <v>-80.066085089919099</v>
      </c>
      <c r="U548">
        <f t="shared" si="162"/>
        <v>-17.999572028947277</v>
      </c>
      <c r="V548">
        <f t="shared" si="168"/>
        <v>29.999286714912131</v>
      </c>
      <c r="W548">
        <f t="shared" si="171"/>
        <v>0</v>
      </c>
    </row>
    <row r="549" spans="5:23">
      <c r="E549">
        <f t="shared" si="163"/>
        <v>0.52800000000000036</v>
      </c>
      <c r="F549">
        <f t="shared" si="169"/>
        <v>294.01451863156763</v>
      </c>
      <c r="G549">
        <f t="shared" si="164"/>
        <v>5.1315213987870685</v>
      </c>
      <c r="H549">
        <f t="shared" si="165"/>
        <v>24.773119269367054</v>
      </c>
      <c r="I549">
        <f t="shared" si="154"/>
        <v>220.64401908416497</v>
      </c>
      <c r="J549">
        <f t="shared" si="153"/>
        <v>14.932249039993904</v>
      </c>
      <c r="K549">
        <f t="shared" si="155"/>
        <v>0</v>
      </c>
      <c r="L549">
        <f t="shared" si="156"/>
        <v>-1.559226951007241</v>
      </c>
      <c r="M549">
        <f t="shared" si="157"/>
        <v>16.491475991001145</v>
      </c>
      <c r="N549">
        <f t="shared" si="158"/>
        <v>0.24438908313972274</v>
      </c>
      <c r="O549">
        <f t="shared" si="159"/>
        <v>-6.8867231966016795E-2</v>
      </c>
      <c r="P549">
        <f t="shared" si="160"/>
        <v>0.35050315818870142</v>
      </c>
      <c r="Q549">
        <f t="shared" si="161"/>
        <v>-1.8936660908277394</v>
      </c>
      <c r="R549">
        <f t="shared" si="170"/>
        <v>-108.49907481146668</v>
      </c>
      <c r="S549">
        <f t="shared" si="166"/>
        <v>-402.51359344303432</v>
      </c>
      <c r="T549">
        <f t="shared" si="167"/>
        <v>-80.066123164120725</v>
      </c>
      <c r="U549">
        <f t="shared" si="162"/>
        <v>-17.999580588368332</v>
      </c>
      <c r="V549">
        <f t="shared" si="168"/>
        <v>29.999300980613889</v>
      </c>
      <c r="W549">
        <f t="shared" si="171"/>
        <v>0</v>
      </c>
    </row>
    <row r="550" spans="5:23">
      <c r="E550">
        <f t="shared" si="163"/>
        <v>0.52900000000000036</v>
      </c>
      <c r="F550">
        <f t="shared" si="169"/>
        <v>295.43391381107665</v>
      </c>
      <c r="G550">
        <f t="shared" si="164"/>
        <v>5.1562945180564359</v>
      </c>
      <c r="H550">
        <f t="shared" si="165"/>
        <v>24.99376328845122</v>
      </c>
      <c r="I550">
        <f t="shared" si="154"/>
        <v>221.71089053342914</v>
      </c>
      <c r="J550">
        <f t="shared" si="153"/>
        <v>15.004450363375323</v>
      </c>
      <c r="K550">
        <f t="shared" si="155"/>
        <v>0</v>
      </c>
      <c r="L550">
        <f t="shared" si="156"/>
        <v>-1.6454379937485943</v>
      </c>
      <c r="M550">
        <f t="shared" si="157"/>
        <v>16.649888357123917</v>
      </c>
      <c r="N550">
        <f t="shared" si="158"/>
        <v>0.25124757959160482</v>
      </c>
      <c r="O550">
        <f t="shared" si="159"/>
        <v>-6.5709163366554246E-2</v>
      </c>
      <c r="P550">
        <f t="shared" si="160"/>
        <v>0.34537597190998304</v>
      </c>
      <c r="Q550">
        <f t="shared" si="161"/>
        <v>-1.8777346964806416</v>
      </c>
      <c r="R550">
        <f t="shared" si="170"/>
        <v>-107.5862731536194</v>
      </c>
      <c r="S550">
        <f t="shared" si="166"/>
        <v>-403.02018696469605</v>
      </c>
      <c r="T550">
        <f t="shared" si="167"/>
        <v>-80.06616047683832</v>
      </c>
      <c r="U550">
        <f t="shared" si="162"/>
        <v>-17.999588976600968</v>
      </c>
      <c r="V550">
        <f t="shared" si="168"/>
        <v>29.999314961001613</v>
      </c>
      <c r="W550">
        <f t="shared" si="171"/>
        <v>0</v>
      </c>
    </row>
    <row r="551" spans="5:23">
      <c r="E551">
        <f t="shared" si="163"/>
        <v>0.53000000000000036</v>
      </c>
      <c r="F551">
        <f t="shared" si="169"/>
        <v>296.86595096165394</v>
      </c>
      <c r="G551">
        <f t="shared" si="164"/>
        <v>5.1812882813448873</v>
      </c>
      <c r="H551">
        <f t="shared" si="165"/>
        <v>25.21547417898465</v>
      </c>
      <c r="I551">
        <f t="shared" si="154"/>
        <v>222.75444571850815</v>
      </c>
      <c r="J551">
        <f t="shared" si="153"/>
        <v>15.075073741136734</v>
      </c>
      <c r="K551">
        <f t="shared" si="155"/>
        <v>0</v>
      </c>
      <c r="L551">
        <f t="shared" si="156"/>
        <v>-1.7313934288241197</v>
      </c>
      <c r="M551">
        <f t="shared" si="157"/>
        <v>16.806467169960854</v>
      </c>
      <c r="N551">
        <f t="shared" si="158"/>
        <v>0.25808574124398315</v>
      </c>
      <c r="O551">
        <f t="shared" si="159"/>
        <v>-6.2351789802521485E-2</v>
      </c>
      <c r="P551">
        <f t="shared" si="160"/>
        <v>0.34015395454519148</v>
      </c>
      <c r="Q551">
        <f t="shared" si="161"/>
        <v>-1.8615525964050137</v>
      </c>
      <c r="R551">
        <f t="shared" si="170"/>
        <v>-106.65910711562758</v>
      </c>
      <c r="S551">
        <f t="shared" si="166"/>
        <v>-403.52505807728153</v>
      </c>
      <c r="T551">
        <f t="shared" si="167"/>
        <v>-80.066197043301557</v>
      </c>
      <c r="U551">
        <f t="shared" si="162"/>
        <v>-17.999597197068947</v>
      </c>
      <c r="V551">
        <f t="shared" si="168"/>
        <v>29.999328661781583</v>
      </c>
      <c r="W551">
        <f t="shared" si="171"/>
        <v>0</v>
      </c>
    </row>
    <row r="552" spans="5:23">
      <c r="E552">
        <f t="shared" si="163"/>
        <v>0.53100000000000036</v>
      </c>
      <c r="F552">
        <f t="shared" si="169"/>
        <v>298.31069121053082</v>
      </c>
      <c r="G552">
        <f t="shared" si="164"/>
        <v>5.2065037555238716</v>
      </c>
      <c r="H552">
        <f t="shared" si="165"/>
        <v>25.438228624703157</v>
      </c>
      <c r="I552">
        <f t="shared" si="154"/>
        <v>223.77357341250374</v>
      </c>
      <c r="J552">
        <f t="shared" si="153"/>
        <v>15.144043970166562</v>
      </c>
      <c r="K552">
        <f t="shared" si="155"/>
        <v>0</v>
      </c>
      <c r="L552">
        <f t="shared" si="156"/>
        <v>-1.8170152269453783</v>
      </c>
      <c r="M552">
        <f t="shared" si="157"/>
        <v>16.96105919711194</v>
      </c>
      <c r="N552">
        <f t="shared" si="158"/>
        <v>0.26489736049768153</v>
      </c>
      <c r="O552">
        <f t="shared" si="159"/>
        <v>-5.8792529047209607E-2</v>
      </c>
      <c r="P552">
        <f t="shared" si="160"/>
        <v>0.33483661440139184</v>
      </c>
      <c r="Q552">
        <f t="shared" si="161"/>
        <v>-1.8451099263244184</v>
      </c>
      <c r="R552">
        <f t="shared" si="170"/>
        <v>-105.71701151608345</v>
      </c>
      <c r="S552">
        <f t="shared" si="166"/>
        <v>-404.02770272661428</v>
      </c>
      <c r="T552">
        <f t="shared" si="167"/>
        <v>-80.066232878435528</v>
      </c>
      <c r="U552">
        <f t="shared" si="162"/>
        <v>-17.999605253127569</v>
      </c>
      <c r="V552">
        <f t="shared" si="168"/>
        <v>29.999342088545951</v>
      </c>
      <c r="W552">
        <f t="shared" si="171"/>
        <v>0</v>
      </c>
    </row>
    <row r="553" spans="5:23">
      <c r="E553">
        <f t="shared" si="163"/>
        <v>0.53200000000000036</v>
      </c>
      <c r="F553">
        <f t="shared" si="169"/>
        <v>299.76819434901523</v>
      </c>
      <c r="G553">
        <f t="shared" si="164"/>
        <v>5.231941984148575</v>
      </c>
      <c r="H553">
        <f t="shared" si="165"/>
        <v>25.662002198115662</v>
      </c>
      <c r="I553">
        <f t="shared" si="154"/>
        <v>224.76706214806623</v>
      </c>
      <c r="J553">
        <f t="shared" si="153"/>
        <v>15.211279063505707</v>
      </c>
      <c r="K553">
        <f t="shared" si="155"/>
        <v>0</v>
      </c>
      <c r="L553">
        <f t="shared" si="156"/>
        <v>-1.9022226636449875</v>
      </c>
      <c r="M553">
        <f t="shared" si="157"/>
        <v>17.113501727150695</v>
      </c>
      <c r="N553">
        <f t="shared" si="158"/>
        <v>0.27167601533928359</v>
      </c>
      <c r="O553">
        <f t="shared" si="159"/>
        <v>-5.5028956700542697E-2</v>
      </c>
      <c r="P553">
        <f t="shared" si="160"/>
        <v>0.32942352455600893</v>
      </c>
      <c r="Q553">
        <f t="shared" si="161"/>
        <v>-1.8283959819647611</v>
      </c>
      <c r="R553">
        <f t="shared" si="170"/>
        <v>-104.75937304525858</v>
      </c>
      <c r="S553">
        <f t="shared" si="166"/>
        <v>-404.52756739427383</v>
      </c>
      <c r="T553">
        <f t="shared" si="167"/>
        <v>-80.066267996866827</v>
      </c>
      <c r="U553">
        <f t="shared" si="162"/>
        <v>-17.99961314806502</v>
      </c>
      <c r="V553">
        <f t="shared" si="168"/>
        <v>29.999355246775032</v>
      </c>
      <c r="W553">
        <f t="shared" si="171"/>
        <v>0</v>
      </c>
    </row>
    <row r="554" spans="5:23">
      <c r="E554">
        <f t="shared" si="163"/>
        <v>0.53300000000000036</v>
      </c>
      <c r="F554">
        <f t="shared" si="169"/>
        <v>301.2385187688227</v>
      </c>
      <c r="G554">
        <f t="shared" si="164"/>
        <v>5.257603986346691</v>
      </c>
      <c r="H554">
        <f t="shared" si="165"/>
        <v>25.88676926026373</v>
      </c>
      <c r="I554">
        <f t="shared" si="154"/>
        <v>225.73358499470658</v>
      </c>
      <c r="J554">
        <f t="shared" si="153"/>
        <v>15.276689220140735</v>
      </c>
      <c r="K554">
        <f t="shared" si="155"/>
        <v>0</v>
      </c>
      <c r="L554">
        <f t="shared" si="156"/>
        <v>-1.9869323286725054</v>
      </c>
      <c r="M554">
        <f t="shared" si="157"/>
        <v>17.263621548813241</v>
      </c>
      <c r="N554">
        <f t="shared" si="158"/>
        <v>0.27841507008861988</v>
      </c>
      <c r="O554">
        <f t="shared" si="159"/>
        <v>-5.1058818289341168E-2</v>
      </c>
      <c r="P554">
        <f t="shared" si="160"/>
        <v>0.32391432838780981</v>
      </c>
      <c r="Q554">
        <f t="shared" si="161"/>
        <v>-1.8113991210064382</v>
      </c>
      <c r="R554">
        <f t="shared" si="170"/>
        <v>-103.78552464737601</v>
      </c>
      <c r="S554">
        <f t="shared" si="166"/>
        <v>-405.02404341619871</v>
      </c>
      <c r="T554">
        <f t="shared" si="167"/>
        <v>-80.066302412929488</v>
      </c>
      <c r="U554">
        <f t="shared" si="162"/>
        <v>-17.99962088510372</v>
      </c>
      <c r="V554">
        <f t="shared" si="168"/>
        <v>29.999368141839533</v>
      </c>
      <c r="W554">
        <f t="shared" si="171"/>
        <v>0</v>
      </c>
    </row>
    <row r="555" spans="5:23">
      <c r="E555">
        <f t="shared" si="163"/>
        <v>0.53400000000000036</v>
      </c>
      <c r="F555">
        <f t="shared" si="169"/>
        <v>302.72172139266479</v>
      </c>
      <c r="G555">
        <f t="shared" si="164"/>
        <v>5.2834907556069544</v>
      </c>
      <c r="H555">
        <f t="shared" si="165"/>
        <v>26.112502845258437</v>
      </c>
      <c r="I555">
        <f t="shared" si="154"/>
        <v>226.67168177291876</v>
      </c>
      <c r="J555">
        <f t="shared" si="153"/>
        <v>15.340175621331319</v>
      </c>
      <c r="K555">
        <f t="shared" si="155"/>
        <v>0</v>
      </c>
      <c r="L555">
        <f t="shared" si="156"/>
        <v>-2.0710581419287948</v>
      </c>
      <c r="M555">
        <f t="shared" si="157"/>
        <v>17.411233763260114</v>
      </c>
      <c r="N555">
        <f t="shared" si="158"/>
        <v>0.28510767666642195</v>
      </c>
      <c r="O555">
        <f t="shared" si="159"/>
        <v>-4.6880041693142471E-2</v>
      </c>
      <c r="P555">
        <f t="shared" si="160"/>
        <v>0.31830874565033118</v>
      </c>
      <c r="Q555">
        <f t="shared" si="161"/>
        <v>-1.7941066512091308</v>
      </c>
      <c r="R555">
        <f t="shared" si="170"/>
        <v>-102.79473911063285</v>
      </c>
      <c r="S555">
        <f t="shared" si="166"/>
        <v>-405.51646050329765</v>
      </c>
      <c r="T555">
        <f t="shared" si="167"/>
        <v>-80.066336140670899</v>
      </c>
      <c r="U555">
        <f t="shared" si="162"/>
        <v>-17.999628467401646</v>
      </c>
      <c r="V555">
        <f t="shared" si="168"/>
        <v>29.999380779002742</v>
      </c>
      <c r="W555">
        <f t="shared" si="171"/>
        <v>0</v>
      </c>
    </row>
    <row r="556" spans="5:23">
      <c r="E556">
        <f t="shared" si="163"/>
        <v>0.53500000000000036</v>
      </c>
      <c r="F556">
        <f t="shared" si="169"/>
        <v>304.21785759822143</v>
      </c>
      <c r="G556">
        <f t="shared" si="164"/>
        <v>5.3096032584522126</v>
      </c>
      <c r="H556">
        <f t="shared" si="165"/>
        <v>26.339174527031357</v>
      </c>
      <c r="I556">
        <f t="shared" si="154"/>
        <v>227.57973821713861</v>
      </c>
      <c r="J556">
        <f t="shared" si="153"/>
        <v>15.401629020447885</v>
      </c>
      <c r="K556">
        <f t="shared" si="155"/>
        <v>0</v>
      </c>
      <c r="L556">
        <f t="shared" si="156"/>
        <v>-2.1545113763254302</v>
      </c>
      <c r="M556">
        <f t="shared" si="157"/>
        <v>17.556140396773316</v>
      </c>
      <c r="N556">
        <f t="shared" si="158"/>
        <v>0.29174677641289626</v>
      </c>
      <c r="O556">
        <f t="shared" si="159"/>
        <v>-4.2490749886152535E-2</v>
      </c>
      <c r="P556">
        <f t="shared" si="160"/>
        <v>0.3126065791707669</v>
      </c>
      <c r="Q556">
        <f t="shared" si="161"/>
        <v>-1.7765047024106184</v>
      </c>
      <c r="R556">
        <f t="shared" si="170"/>
        <v>-101.78622173327271</v>
      </c>
      <c r="S556">
        <f t="shared" si="166"/>
        <v>-406.00407933149415</v>
      </c>
      <c r="T556">
        <f t="shared" si="167"/>
        <v>-80.066369193857469</v>
      </c>
      <c r="U556">
        <f t="shared" si="162"/>
        <v>-17.999635898053612</v>
      </c>
      <c r="V556">
        <f t="shared" si="168"/>
        <v>29.999393163422688</v>
      </c>
      <c r="W556">
        <f t="shared" si="171"/>
        <v>0</v>
      </c>
    </row>
    <row r="557" spans="5:23">
      <c r="E557">
        <f t="shared" si="163"/>
        <v>0.53600000000000037</v>
      </c>
      <c r="F557">
        <f t="shared" si="169"/>
        <v>305.72698113447882</v>
      </c>
      <c r="G557">
        <f t="shared" si="164"/>
        <v>5.3359424329792438</v>
      </c>
      <c r="H557">
        <f t="shared" si="165"/>
        <v>26.566754265248495</v>
      </c>
      <c r="I557">
        <f t="shared" si="154"/>
        <v>228.45596149237323</v>
      </c>
      <c r="J557">
        <f t="shared" si="153"/>
        <v>15.460928086041191</v>
      </c>
      <c r="K557">
        <f t="shared" si="155"/>
        <v>0</v>
      </c>
      <c r="L557">
        <f t="shared" si="156"/>
        <v>-2.2372006879646253</v>
      </c>
      <c r="M557">
        <f t="shared" si="157"/>
        <v>17.698128774005816</v>
      </c>
      <c r="N557">
        <f t="shared" si="158"/>
        <v>0.29832510248868049</v>
      </c>
      <c r="O557">
        <f t="shared" si="159"/>
        <v>-3.7889273984789668E-2</v>
      </c>
      <c r="P557">
        <f t="shared" si="160"/>
        <v>0.30680772227359276</v>
      </c>
      <c r="Q557">
        <f t="shared" si="161"/>
        <v>-1.7585780796595676</v>
      </c>
      <c r="R557">
        <f t="shared" si="170"/>
        <v>-100.7591019087143</v>
      </c>
      <c r="S557">
        <f t="shared" si="166"/>
        <v>-406.4860830431931</v>
      </c>
      <c r="T557">
        <f t="shared" si="167"/>
        <v>-80.06640158598033</v>
      </c>
      <c r="U557">
        <f t="shared" si="162"/>
        <v>-17.999643180092541</v>
      </c>
      <c r="V557">
        <f t="shared" si="168"/>
        <v>29.999405300154237</v>
      </c>
      <c r="W557">
        <f t="shared" si="171"/>
        <v>0</v>
      </c>
    </row>
    <row r="558" spans="5:23">
      <c r="E558">
        <f t="shared" si="163"/>
        <v>0.53700000000000037</v>
      </c>
      <c r="F558">
        <f t="shared" si="169"/>
        <v>307.24914402923872</v>
      </c>
      <c r="G558">
        <f t="shared" si="164"/>
        <v>5.3625091872444921</v>
      </c>
      <c r="H558">
        <f t="shared" si="165"/>
        <v>26.795210226740867</v>
      </c>
      <c r="I558">
        <f t="shared" si="154"/>
        <v>229.2983513353991</v>
      </c>
      <c r="J558">
        <f t="shared" si="153"/>
        <v>15.517937448801327</v>
      </c>
      <c r="K558">
        <f t="shared" si="155"/>
        <v>0</v>
      </c>
      <c r="L558">
        <f t="shared" si="156"/>
        <v>-2.319032154044216</v>
      </c>
      <c r="M558">
        <f t="shared" si="157"/>
        <v>17.836969602845542</v>
      </c>
      <c r="N558">
        <f t="shared" si="158"/>
        <v>0.30483518289036393</v>
      </c>
      <c r="O558">
        <f t="shared" si="159"/>
        <v>-3.30741665892193E-2</v>
      </c>
      <c r="P558">
        <f t="shared" si="160"/>
        <v>0.30091216704811768</v>
      </c>
      <c r="Q558">
        <f t="shared" si="161"/>
        <v>-1.7403100942046001</v>
      </c>
      <c r="R558">
        <f t="shared" si="170"/>
        <v>-99.712423441938299</v>
      </c>
      <c r="S558">
        <f t="shared" si="166"/>
        <v>-406.96156747117703</v>
      </c>
      <c r="T558">
        <f t="shared" si="167"/>
        <v>-80.066433330260722</v>
      </c>
      <c r="U558">
        <f t="shared" si="162"/>
        <v>-17.99965031649069</v>
      </c>
      <c r="V558">
        <f t="shared" si="168"/>
        <v>29.999417194151153</v>
      </c>
      <c r="W558">
        <f t="shared" si="171"/>
        <v>0</v>
      </c>
    </row>
    <row r="559" spans="5:23">
      <c r="E559">
        <f t="shared" si="163"/>
        <v>0.53800000000000037</v>
      </c>
      <c r="F559">
        <f t="shared" si="169"/>
        <v>308.7843964863967</v>
      </c>
      <c r="G559">
        <f t="shared" si="164"/>
        <v>5.3893043974712329</v>
      </c>
      <c r="H559">
        <f t="shared" si="165"/>
        <v>27.024508578076265</v>
      </c>
      <c r="I559">
        <f t="shared" si="154"/>
        <v>230.1046659233061</v>
      </c>
      <c r="J559">
        <f t="shared" si="153"/>
        <v>15.572505391685901</v>
      </c>
      <c r="K559">
        <f t="shared" si="155"/>
        <v>0</v>
      </c>
      <c r="L559">
        <f t="shared" si="156"/>
        <v>-2.3999093189013641</v>
      </c>
      <c r="M559">
        <f t="shared" si="157"/>
        <v>17.972414710587266</v>
      </c>
      <c r="N559">
        <f t="shared" si="158"/>
        <v>0.3112693441134825</v>
      </c>
      <c r="O559">
        <f t="shared" si="159"/>
        <v>-2.8044215406297673E-2</v>
      </c>
      <c r="P559">
        <f t="shared" si="160"/>
        <v>0.29492001360364278</v>
      </c>
      <c r="Q559">
        <f t="shared" si="161"/>
        <v>-1.7216823684046614</v>
      </c>
      <c r="R559">
        <f t="shared" si="170"/>
        <v>-98.645133371674859</v>
      </c>
      <c r="S559">
        <f t="shared" si="166"/>
        <v>-407.42952985807153</v>
      </c>
      <c r="T559">
        <f t="shared" si="167"/>
        <v>-80.066464439655519</v>
      </c>
      <c r="U559">
        <f t="shared" si="162"/>
        <v>-17.999657310160877</v>
      </c>
      <c r="V559">
        <f t="shared" si="168"/>
        <v>29.999428850268131</v>
      </c>
      <c r="W559">
        <f t="shared" si="171"/>
        <v>0</v>
      </c>
    </row>
    <row r="560" spans="5:23">
      <c r="E560">
        <f t="shared" si="163"/>
        <v>0.53900000000000037</v>
      </c>
      <c r="F560">
        <f t="shared" si="169"/>
        <v>310.33278677133563</v>
      </c>
      <c r="G560">
        <f t="shared" si="164"/>
        <v>5.4163289060493094</v>
      </c>
      <c r="H560">
        <f t="shared" si="165"/>
        <v>27.254613243999572</v>
      </c>
      <c r="I560">
        <f t="shared" si="154"/>
        <v>230.87238136010316</v>
      </c>
      <c r="J560">
        <f t="shared" si="153"/>
        <v>15.624461108145763</v>
      </c>
      <c r="K560">
        <f t="shared" si="155"/>
        <v>0</v>
      </c>
      <c r="L560">
        <f t="shared" si="156"/>
        <v>-2.479733248618281</v>
      </c>
      <c r="M560">
        <f t="shared" si="157"/>
        <v>18.104194356764044</v>
      </c>
      <c r="N560">
        <f t="shared" si="158"/>
        <v>0.31761971549666207</v>
      </c>
      <c r="O560">
        <f t="shared" si="159"/>
        <v>-2.2798457140470935E-2</v>
      </c>
      <c r="P560">
        <f t="shared" si="160"/>
        <v>0.28883148048615748</v>
      </c>
      <c r="Q560">
        <f t="shared" si="161"/>
        <v>-1.7026746098190344</v>
      </c>
      <c r="R560">
        <f t="shared" si="170"/>
        <v>-97.55606902671488</v>
      </c>
      <c r="S560">
        <f t="shared" si="166"/>
        <v>-407.88885579805049</v>
      </c>
      <c r="T560">
        <f t="shared" si="167"/>
        <v>-80.066494926862404</v>
      </c>
      <c r="U560">
        <f t="shared" si="162"/>
        <v>-17.999664163957661</v>
      </c>
      <c r="V560">
        <f t="shared" si="168"/>
        <v>29.999440273262771</v>
      </c>
      <c r="W560">
        <f t="shared" si="171"/>
        <v>0</v>
      </c>
    </row>
    <row r="561" spans="5:23">
      <c r="E561">
        <f t="shared" si="163"/>
        <v>0.54000000000000037</v>
      </c>
      <c r="F561">
        <f t="shared" si="169"/>
        <v>311.89436108247816</v>
      </c>
      <c r="G561">
        <f t="shared" si="164"/>
        <v>5.4435835192933091</v>
      </c>
      <c r="H561">
        <f t="shared" si="165"/>
        <v>27.485485625359676</v>
      </c>
      <c r="I561">
        <f t="shared" si="154"/>
        <v>231.59864340333266</v>
      </c>
      <c r="J561">
        <f t="shared" si="153"/>
        <v>15.673611435187535</v>
      </c>
      <c r="K561">
        <f t="shared" si="155"/>
        <v>0</v>
      </c>
      <c r="L561">
        <f t="shared" si="156"/>
        <v>-2.5584025946234901</v>
      </c>
      <c r="M561">
        <f t="shared" si="157"/>
        <v>18.232014029811026</v>
      </c>
      <c r="N561">
        <f t="shared" si="158"/>
        <v>0.32387823428140006</v>
      </c>
      <c r="O561">
        <f t="shared" si="159"/>
        <v>-1.733619163846542E-2</v>
      </c>
      <c r="P561">
        <f t="shared" si="160"/>
        <v>0.28264691646802831</v>
      </c>
      <c r="Q561">
        <f t="shared" si="161"/>
        <v>-1.6832643487414019</v>
      </c>
      <c r="R561">
        <f t="shared" si="170"/>
        <v>-96.443942987719481</v>
      </c>
      <c r="S561">
        <f t="shared" si="166"/>
        <v>-408.33830407019764</v>
      </c>
      <c r="T561">
        <f t="shared" si="167"/>
        <v>-80.066524804325169</v>
      </c>
      <c r="U561">
        <f t="shared" si="162"/>
        <v>-17.999670880678508</v>
      </c>
      <c r="V561">
        <f t="shared" si="168"/>
        <v>29.999451467797517</v>
      </c>
      <c r="W561">
        <f t="shared" si="171"/>
        <v>0</v>
      </c>
    </row>
    <row r="562" spans="5:23">
      <c r="E562">
        <f t="shared" si="163"/>
        <v>0.54100000000000037</v>
      </c>
      <c r="F562">
        <f t="shared" si="169"/>
        <v>313.46916340667877</v>
      </c>
      <c r="G562">
        <f t="shared" si="164"/>
        <v>5.471069004918669</v>
      </c>
      <c r="H562">
        <f t="shared" si="165"/>
        <v>27.71708426876301</v>
      </c>
      <c r="I562">
        <f t="shared" si="154"/>
        <v>232.28020971020754</v>
      </c>
      <c r="J562">
        <f t="shared" si="153"/>
        <v>15.719736944837731</v>
      </c>
      <c r="K562">
        <f t="shared" si="155"/>
        <v>0</v>
      </c>
      <c r="L562">
        <f t="shared" si="156"/>
        <v>-2.6358136667334047</v>
      </c>
      <c r="M562">
        <f t="shared" si="157"/>
        <v>18.355550611571136</v>
      </c>
      <c r="N562">
        <f t="shared" si="158"/>
        <v>0.3300366514228687</v>
      </c>
      <c r="O562">
        <f t="shared" si="159"/>
        <v>-1.1656996273107761E-2</v>
      </c>
      <c r="P562">
        <f t="shared" si="160"/>
        <v>0.27636681396891455</v>
      </c>
      <c r="Q562">
        <f t="shared" si="161"/>
        <v>-1.6634266322127711</v>
      </c>
      <c r="R562">
        <f t="shared" si="170"/>
        <v>-95.30732555545201</v>
      </c>
      <c r="S562">
        <f t="shared" si="166"/>
        <v>-408.77648896213077</v>
      </c>
      <c r="T562">
        <f t="shared" si="167"/>
        <v>-80.066554084238675</v>
      </c>
      <c r="U562">
        <f t="shared" si="162"/>
        <v>-17.999677463064941</v>
      </c>
      <c r="V562">
        <f t="shared" si="168"/>
        <v>29.999462438441569</v>
      </c>
      <c r="W562">
        <f t="shared" si="171"/>
        <v>0</v>
      </c>
    </row>
    <row r="563" spans="5:23">
      <c r="E563">
        <f t="shared" si="163"/>
        <v>0.54200000000000037</v>
      </c>
      <c r="F563">
        <f t="shared" si="169"/>
        <v>315.05723535568728</v>
      </c>
      <c r="G563">
        <f t="shared" si="164"/>
        <v>5.4987860891874316</v>
      </c>
      <c r="H563">
        <f t="shared" si="165"/>
        <v>27.949364478473218</v>
      </c>
      <c r="I563">
        <f t="shared" si="154"/>
        <v>232.91338044426973</v>
      </c>
      <c r="J563">
        <f t="shared" si="153"/>
        <v>15.762587247896459</v>
      </c>
      <c r="K563">
        <f t="shared" si="155"/>
        <v>0</v>
      </c>
      <c r="L563">
        <f t="shared" si="156"/>
        <v>-2.7118605160916758</v>
      </c>
      <c r="M563">
        <f t="shared" si="157"/>
        <v>18.474447763988135</v>
      </c>
      <c r="N563">
        <f t="shared" si="158"/>
        <v>0.33608653818813261</v>
      </c>
      <c r="O563">
        <f t="shared" si="159"/>
        <v>-5.7607405514035481E-3</v>
      </c>
      <c r="P563">
        <f t="shared" si="160"/>
        <v>0.26999182442474257</v>
      </c>
      <c r="Q563">
        <f t="shared" si="161"/>
        <v>-1.6431336660206834</v>
      </c>
      <c r="R563">
        <f t="shared" si="170"/>
        <v>-94.144624238843718</v>
      </c>
      <c r="S563">
        <f t="shared" si="166"/>
        <v>-409.20185959453102</v>
      </c>
      <c r="T563">
        <f t="shared" si="167"/>
        <v>-80.066582778553908</v>
      </c>
      <c r="U563">
        <f t="shared" si="162"/>
        <v>-17.999683913803644</v>
      </c>
      <c r="V563">
        <f t="shared" si="168"/>
        <v>29.999473189672738</v>
      </c>
      <c r="W563">
        <f t="shared" si="171"/>
        <v>0</v>
      </c>
    </row>
    <row r="564" spans="5:23">
      <c r="E564">
        <f t="shared" si="163"/>
        <v>0.54300000000000037</v>
      </c>
      <c r="F564">
        <f t="shared" si="169"/>
        <v>316.65861598037668</v>
      </c>
      <c r="G564">
        <f t="shared" si="164"/>
        <v>5.5267354536659052</v>
      </c>
      <c r="H564">
        <f t="shared" si="165"/>
        <v>28.182277858917487</v>
      </c>
      <c r="I564">
        <f t="shared" si="154"/>
        <v>233.4939145189357</v>
      </c>
      <c r="J564">
        <f t="shared" si="153"/>
        <v>15.801875325656718</v>
      </c>
      <c r="K564">
        <f t="shared" si="155"/>
        <v>0</v>
      </c>
      <c r="L564">
        <f t="shared" si="156"/>
        <v>-2.786435028478524</v>
      </c>
      <c r="M564">
        <f t="shared" si="157"/>
        <v>18.588310354135242</v>
      </c>
      <c r="N564">
        <f t="shared" si="158"/>
        <v>0.34201929357934763</v>
      </c>
      <c r="O564">
        <f t="shared" si="159"/>
        <v>3.5239906783193775E-4</v>
      </c>
      <c r="P564">
        <f t="shared" si="160"/>
        <v>0.26352277599533241</v>
      </c>
      <c r="Q564">
        <f t="shared" si="161"/>
        <v>-1.6223543942869807</v>
      </c>
      <c r="R564">
        <f t="shared" si="170"/>
        <v>-92.954059667147064</v>
      </c>
      <c r="S564">
        <f t="shared" si="166"/>
        <v>-409.61267564752376</v>
      </c>
      <c r="T564">
        <f t="shared" si="167"/>
        <v>-80.06661089898283</v>
      </c>
      <c r="U564">
        <f t="shared" si="162"/>
        <v>-17.99969023552757</v>
      </c>
      <c r="V564">
        <f t="shared" si="168"/>
        <v>29.999483725879283</v>
      </c>
      <c r="W564">
        <f t="shared" si="171"/>
        <v>0</v>
      </c>
    </row>
    <row r="565" spans="5:23">
      <c r="E565">
        <f t="shared" si="163"/>
        <v>0.54400000000000037</v>
      </c>
      <c r="F565">
        <f t="shared" si="169"/>
        <v>318.27334155875764</v>
      </c>
      <c r="G565">
        <f t="shared" si="164"/>
        <v>5.5549177315248226</v>
      </c>
      <c r="H565">
        <f t="shared" si="165"/>
        <v>28.415771773436422</v>
      </c>
      <c r="I565">
        <f t="shared" si="154"/>
        <v>234.01692802324465</v>
      </c>
      <c r="J565">
        <f t="shared" si="153"/>
        <v>15.83727065579092</v>
      </c>
      <c r="K565">
        <f t="shared" si="155"/>
        <v>0</v>
      </c>
      <c r="L565">
        <f t="shared" si="156"/>
        <v>-2.8594270284798324</v>
      </c>
      <c r="M565">
        <f t="shared" si="157"/>
        <v>18.696697684270752</v>
      </c>
      <c r="N565">
        <f t="shared" si="158"/>
        <v>0.34782615262090538</v>
      </c>
      <c r="O565">
        <f t="shared" si="159"/>
        <v>6.6819241608345181E-3</v>
      </c>
      <c r="P565">
        <f t="shared" si="160"/>
        <v>0.2569606940946354</v>
      </c>
      <c r="Q565">
        <f t="shared" si="161"/>
        <v>-1.6010540038600845</v>
      </c>
      <c r="R565">
        <f t="shared" si="170"/>
        <v>-91.73363719370505</v>
      </c>
      <c r="S565">
        <f t="shared" si="166"/>
        <v>-410.00697875246271</v>
      </c>
      <c r="T565">
        <f t="shared" si="167"/>
        <v>-80.066638457003165</v>
      </c>
      <c r="U565">
        <f t="shared" si="162"/>
        <v>-17.999696430817018</v>
      </c>
      <c r="V565">
        <f t="shared" si="168"/>
        <v>29.999494051361697</v>
      </c>
      <c r="W565">
        <f t="shared" si="171"/>
        <v>0</v>
      </c>
    </row>
    <row r="566" spans="5:23">
      <c r="E566">
        <f t="shared" si="163"/>
        <v>0.54500000000000037</v>
      </c>
      <c r="F566">
        <f t="shared" si="169"/>
        <v>319.90144535298253</v>
      </c>
      <c r="G566">
        <f t="shared" si="164"/>
        <v>5.5833335032982587</v>
      </c>
      <c r="H566">
        <f t="shared" si="165"/>
        <v>28.649788701459666</v>
      </c>
      <c r="I566">
        <f t="shared" si="154"/>
        <v>234.4767704232535</v>
      </c>
      <c r="J566">
        <f t="shared" si="153"/>
        <v>15.868390834187695</v>
      </c>
      <c r="K566">
        <f t="shared" si="155"/>
        <v>0</v>
      </c>
      <c r="L566">
        <f t="shared" si="156"/>
        <v>-2.9307243950273389</v>
      </c>
      <c r="M566">
        <f t="shared" si="157"/>
        <v>18.799115229215033</v>
      </c>
      <c r="N566">
        <f t="shared" si="158"/>
        <v>0.35349819555120221</v>
      </c>
      <c r="O566">
        <f t="shared" si="159"/>
        <v>1.3226999142991136E-2</v>
      </c>
      <c r="P566">
        <f t="shared" si="160"/>
        <v>0.25030682534632609</v>
      </c>
      <c r="Q566">
        <f t="shared" si="161"/>
        <v>-1.5791933377262826</v>
      </c>
      <c r="R566">
        <f t="shared" si="170"/>
        <v>-90.481113286893645</v>
      </c>
      <c r="S566">
        <f t="shared" si="166"/>
        <v>-410.38255863987615</v>
      </c>
      <c r="T566">
        <f t="shared" si="167"/>
        <v>-80.066665463863103</v>
      </c>
      <c r="U566">
        <f t="shared" si="162"/>
        <v>-17.999702502200677</v>
      </c>
      <c r="V566">
        <f t="shared" si="168"/>
        <v>29.999504170334465</v>
      </c>
      <c r="W566">
        <f t="shared" si="171"/>
        <v>0</v>
      </c>
    </row>
    <row r="567" spans="5:23">
      <c r="E567">
        <f t="shared" si="163"/>
        <v>0.54600000000000037</v>
      </c>
      <c r="F567">
        <f t="shared" si="169"/>
        <v>321.54295732951772</v>
      </c>
      <c r="G567">
        <f t="shared" si="164"/>
        <v>5.6119832919997181</v>
      </c>
      <c r="H567">
        <f t="shared" si="165"/>
        <v>28.884265471882919</v>
      </c>
      <c r="I567">
        <f t="shared" si="154"/>
        <v>234.86687288589502</v>
      </c>
      <c r="J567">
        <f t="shared" si="153"/>
        <v>15.894791310155529</v>
      </c>
      <c r="K567">
        <f t="shared" si="155"/>
        <v>0</v>
      </c>
      <c r="L567">
        <f t="shared" si="156"/>
        <v>-3.0002131888479551</v>
      </c>
      <c r="M567">
        <f t="shared" si="157"/>
        <v>18.895004499003484</v>
      </c>
      <c r="N567">
        <f t="shared" si="158"/>
        <v>0.35902635796183568</v>
      </c>
      <c r="O567">
        <f t="shared" si="159"/>
        <v>1.9986435900784805E-2</v>
      </c>
      <c r="P567">
        <f t="shared" si="160"/>
        <v>0.24356266571950264</v>
      </c>
      <c r="Q567">
        <f t="shared" si="161"/>
        <v>-1.5567281978637797</v>
      </c>
      <c r="R567">
        <f t="shared" si="170"/>
        <v>-89.19395558660112</v>
      </c>
      <c r="S567">
        <f t="shared" si="166"/>
        <v>-410.73691291611885</v>
      </c>
      <c r="T567">
        <f t="shared" si="167"/>
        <v>-80.066691930585847</v>
      </c>
      <c r="U567">
        <f t="shared" si="162"/>
        <v>-17.999708452156664</v>
      </c>
      <c r="V567">
        <f t="shared" si="168"/>
        <v>29.999514086927775</v>
      </c>
      <c r="W567">
        <f t="shared" si="171"/>
        <v>0</v>
      </c>
    </row>
    <row r="568" spans="5:23">
      <c r="E568">
        <f t="shared" si="163"/>
        <v>0.54700000000000037</v>
      </c>
      <c r="F568">
        <f t="shared" si="169"/>
        <v>323.19790383539214</v>
      </c>
      <c r="G568">
        <f t="shared" si="164"/>
        <v>5.6408675574716014</v>
      </c>
      <c r="H568">
        <f t="shared" si="165"/>
        <v>29.119132344768815</v>
      </c>
      <c r="I568">
        <f t="shared" si="154"/>
        <v>235.17956142983041</v>
      </c>
      <c r="J568">
        <f t="shared" si="153"/>
        <v>15.915952741266951</v>
      </c>
      <c r="K568">
        <f t="shared" si="155"/>
        <v>0</v>
      </c>
      <c r="L568">
        <f t="shared" si="156"/>
        <v>-3.0677777923942116</v>
      </c>
      <c r="M568">
        <f t="shared" si="157"/>
        <v>18.983730533661163</v>
      </c>
      <c r="N568">
        <f t="shared" si="158"/>
        <v>0.36440144192973367</v>
      </c>
      <c r="O568">
        <f t="shared" si="159"/>
        <v>2.6958678258972746E-2</v>
      </c>
      <c r="P568">
        <f t="shared" si="160"/>
        <v>0.2367299937948753</v>
      </c>
      <c r="Q568">
        <f t="shared" si="161"/>
        <v>-1.5336085131564403</v>
      </c>
      <c r="R568">
        <f t="shared" si="170"/>
        <v>-87.869295229197419</v>
      </c>
      <c r="S568">
        <f t="shared" si="166"/>
        <v>-411.06719906458954</v>
      </c>
      <c r="T568">
        <f t="shared" si="167"/>
        <v>-80.06671786797412</v>
      </c>
      <c r="U568">
        <f t="shared" si="162"/>
        <v>-17.99971428311353</v>
      </c>
      <c r="V568">
        <f t="shared" si="168"/>
        <v>29.99952380518922</v>
      </c>
      <c r="W568">
        <f t="shared" si="171"/>
        <v>0</v>
      </c>
    </row>
    <row r="569" spans="5:23">
      <c r="E569">
        <f t="shared" si="163"/>
        <v>0.54800000000000038</v>
      </c>
      <c r="F569">
        <f t="shared" si="169"/>
        <v>324.8663072218302</v>
      </c>
      <c r="G569">
        <f t="shared" si="164"/>
        <v>5.66998668981637</v>
      </c>
      <c r="H569">
        <f t="shared" si="165"/>
        <v>29.354311906198646</v>
      </c>
      <c r="I569">
        <f t="shared" si="154"/>
        <v>235.40582543137683</v>
      </c>
      <c r="J569">
        <f t="shared" si="153"/>
        <v>15.931265326823995</v>
      </c>
      <c r="K569">
        <f t="shared" si="155"/>
        <v>0</v>
      </c>
      <c r="L569">
        <f t="shared" si="156"/>
        <v>-3.1333010628712317</v>
      </c>
      <c r="M569">
        <f t="shared" si="157"/>
        <v>19.064566389695226</v>
      </c>
      <c r="N569">
        <f t="shared" si="158"/>
        <v>0.36961412819117462</v>
      </c>
      <c r="O569">
        <f t="shared" si="159"/>
        <v>3.4141786285752707E-2</v>
      </c>
      <c r="P569">
        <f t="shared" si="160"/>
        <v>0.22981091036509718</v>
      </c>
      <c r="Q569">
        <f t="shared" si="161"/>
        <v>-1.5097773418656448</v>
      </c>
      <c r="R569">
        <f t="shared" si="170"/>
        <v>-86.503869693381503</v>
      </c>
      <c r="S569">
        <f t="shared" si="166"/>
        <v>-411.37017691521169</v>
      </c>
      <c r="T569">
        <f t="shared" si="167"/>
        <v>-80.066743286614653</v>
      </c>
      <c r="U569">
        <f t="shared" si="162"/>
        <v>-17.999719997451262</v>
      </c>
      <c r="V569">
        <f t="shared" si="168"/>
        <v>29.999533329085438</v>
      </c>
      <c r="W569">
        <f t="shared" si="171"/>
        <v>0</v>
      </c>
    </row>
    <row r="570" spans="5:23">
      <c r="E570">
        <f t="shared" si="163"/>
        <v>0.54900000000000038</v>
      </c>
      <c r="F570">
        <f t="shared" si="169"/>
        <v>326.54818540456597</v>
      </c>
      <c r="G570">
        <f t="shared" si="164"/>
        <v>5.6993410017225683</v>
      </c>
      <c r="H570">
        <f t="shared" si="165"/>
        <v>29.589717731630024</v>
      </c>
      <c r="I570">
        <f t="shared" si="154"/>
        <v>235.53502911196304</v>
      </c>
      <c r="J570">
        <f t="shared" si="153"/>
        <v>15.940009282555971</v>
      </c>
      <c r="K570">
        <f t="shared" si="155"/>
        <v>0</v>
      </c>
      <c r="L570">
        <f t="shared" si="156"/>
        <v>-3.1966644990319839</v>
      </c>
      <c r="M570">
        <f t="shared" si="157"/>
        <v>19.136673781587955</v>
      </c>
      <c r="N570">
        <f t="shared" si="158"/>
        <v>0.37465498941113901</v>
      </c>
      <c r="O570">
        <f t="shared" si="159"/>
        <v>4.1533420432202123E-2</v>
      </c>
      <c r="P570">
        <f t="shared" si="160"/>
        <v>0.22280788590277623</v>
      </c>
      <c r="Q570">
        <f t="shared" si="161"/>
        <v>-1.4851696703431836</v>
      </c>
      <c r="R570">
        <f t="shared" si="170"/>
        <v>-85.093953971500213</v>
      </c>
      <c r="S570">
        <f t="shared" si="166"/>
        <v>-411.64213937606621</v>
      </c>
      <c r="T570">
        <f t="shared" si="167"/>
        <v>-80.066768196882364</v>
      </c>
      <c r="U570">
        <f t="shared" si="162"/>
        <v>-17.999725597502238</v>
      </c>
      <c r="V570">
        <f t="shared" si="168"/>
        <v>29.999542662503728</v>
      </c>
      <c r="W570">
        <f t="shared" si="171"/>
        <v>0</v>
      </c>
    </row>
    <row r="571" spans="5:23">
      <c r="E571">
        <f t="shared" si="163"/>
        <v>0.55000000000000038</v>
      </c>
      <c r="F571">
        <f t="shared" si="169"/>
        <v>328.24355134757184</v>
      </c>
      <c r="G571">
        <f t="shared" si="164"/>
        <v>5.7289307194541985</v>
      </c>
      <c r="H571">
        <f t="shared" si="165"/>
        <v>29.825252760741986</v>
      </c>
      <c r="I571">
        <f t="shared" si="154"/>
        <v>235.5545497421858</v>
      </c>
      <c r="J571">
        <f t="shared" si="153"/>
        <v>15.941330355808326</v>
      </c>
      <c r="K571">
        <f t="shared" si="155"/>
        <v>0</v>
      </c>
      <c r="L571">
        <f t="shared" si="156"/>
        <v>-3.2577484224859785</v>
      </c>
      <c r="M571">
        <f t="shared" si="157"/>
        <v>19.199078778294304</v>
      </c>
      <c r="N571">
        <f t="shared" si="158"/>
        <v>0.37951450460727409</v>
      </c>
      <c r="O571">
        <f t="shared" si="159"/>
        <v>4.9130825493390595E-2</v>
      </c>
      <c r="P571">
        <f t="shared" si="160"/>
        <v>0.21572381786205672</v>
      </c>
      <c r="Q571">
        <f t="shared" si="161"/>
        <v>-1.4597109596547266</v>
      </c>
      <c r="R571">
        <f t="shared" si="170"/>
        <v>-83.635277297207011</v>
      </c>
      <c r="S571">
        <f t="shared" si="166"/>
        <v>-411.87882864477888</v>
      </c>
      <c r="T571">
        <f t="shared" si="167"/>
        <v>-80.066792608944709</v>
      </c>
      <c r="U571">
        <f t="shared" si="162"/>
        <v>-17.999731085552192</v>
      </c>
      <c r="V571">
        <f t="shared" si="168"/>
        <v>29.999551809253653</v>
      </c>
      <c r="W571">
        <f t="shared" si="171"/>
        <v>0</v>
      </c>
    </row>
    <row r="572" spans="5:23">
      <c r="E572">
        <f t="shared" si="163"/>
        <v>0.55100000000000038</v>
      </c>
      <c r="F572">
        <f t="shared" si="169"/>
        <v>329.95241245367328</v>
      </c>
      <c r="G572">
        <f t="shared" si="164"/>
        <v>5.7587559722149404</v>
      </c>
      <c r="H572">
        <f t="shared" si="165"/>
        <v>30.060807310484172</v>
      </c>
      <c r="I572">
        <f t="shared" si="154"/>
        <v>235.44932104864094</v>
      </c>
      <c r="J572">
        <f t="shared" si="153"/>
        <v>15.934208925258396</v>
      </c>
      <c r="K572">
        <f t="shared" si="155"/>
        <v>0</v>
      </c>
      <c r="L572">
        <f t="shared" si="156"/>
        <v>-3.3164321743632348</v>
      </c>
      <c r="M572">
        <f t="shared" si="157"/>
        <v>19.250641099621632</v>
      </c>
      <c r="N572">
        <f t="shared" si="158"/>
        <v>0.38418307479544361</v>
      </c>
      <c r="O572">
        <f t="shared" si="159"/>
        <v>5.6930814366529081E-2</v>
      </c>
      <c r="P572">
        <f t="shared" si="160"/>
        <v>0.20856210034979741</v>
      </c>
      <c r="Q572">
        <f t="shared" si="161"/>
        <v>-1.4333153789239985</v>
      </c>
      <c r="R572">
        <f t="shared" si="170"/>
        <v>-82.122921923539465</v>
      </c>
      <c r="S572">
        <f t="shared" si="166"/>
        <v>-412.07533437721276</v>
      </c>
      <c r="T572">
        <f t="shared" si="167"/>
        <v>-80.066816532765813</v>
      </c>
      <c r="U572">
        <f t="shared" si="162"/>
        <v>-17.999736463841149</v>
      </c>
      <c r="V572">
        <f t="shared" si="168"/>
        <v>29.99956077306858</v>
      </c>
      <c r="W572">
        <f t="shared" si="171"/>
        <v>0</v>
      </c>
    </row>
    <row r="573" spans="5:23">
      <c r="E573">
        <f t="shared" si="163"/>
        <v>0.55200000000000038</v>
      </c>
      <c r="F573">
        <f t="shared" si="169"/>
        <v>331.67476984131997</v>
      </c>
      <c r="G573">
        <f t="shared" si="164"/>
        <v>5.7888167795254244</v>
      </c>
      <c r="H573">
        <f t="shared" si="165"/>
        <v>30.296256631532813</v>
      </c>
      <c r="I573">
        <f t="shared" si="154"/>
        <v>235.20125319100231</v>
      </c>
      <c r="J573">
        <f t="shared" si="153"/>
        <v>15.917420747430359</v>
      </c>
      <c r="K573">
        <f t="shared" si="155"/>
        <v>0</v>
      </c>
      <c r="L573">
        <f t="shared" si="156"/>
        <v>-3.3725943283031254</v>
      </c>
      <c r="M573">
        <f t="shared" si="157"/>
        <v>19.290015075733486</v>
      </c>
      <c r="N573">
        <f t="shared" si="158"/>
        <v>0.38865103993399802</v>
      </c>
      <c r="O573">
        <f t="shared" si="159"/>
        <v>6.4929751565308613E-2</v>
      </c>
      <c r="P573">
        <f t="shared" si="160"/>
        <v>0.20132670945891787</v>
      </c>
      <c r="Q573">
        <f t="shared" si="161"/>
        <v>-1.4058836476720944</v>
      </c>
      <c r="R573">
        <f t="shared" si="170"/>
        <v>-80.551199498068229</v>
      </c>
      <c r="S573">
        <f t="shared" si="166"/>
        <v>-412.2259693393882</v>
      </c>
      <c r="T573">
        <f t="shared" si="167"/>
        <v>-80.066839978110494</v>
      </c>
      <c r="U573">
        <f t="shared" si="162"/>
        <v>-17.999741734564324</v>
      </c>
      <c r="V573">
        <f t="shared" si="168"/>
        <v>29.999569557607209</v>
      </c>
      <c r="W573">
        <f t="shared" si="171"/>
        <v>0</v>
      </c>
    </row>
    <row r="574" spans="5:23">
      <c r="E574">
        <f t="shared" si="163"/>
        <v>0.55300000000000038</v>
      </c>
      <c r="F574">
        <f t="shared" si="169"/>
        <v>333.41061748135206</v>
      </c>
      <c r="G574">
        <f t="shared" si="164"/>
        <v>5.8191130361569572</v>
      </c>
      <c r="H574">
        <f t="shared" si="165"/>
        <v>30.531457884723814</v>
      </c>
      <c r="I574">
        <f t="shared" si="154"/>
        <v>234.78849097429429</v>
      </c>
      <c r="J574">
        <f t="shared" si="153"/>
        <v>15.889486755655884</v>
      </c>
      <c r="K574">
        <f t="shared" si="155"/>
        <v>0</v>
      </c>
      <c r="L574">
        <f t="shared" si="156"/>
        <v>-3.4261129209076056</v>
      </c>
      <c r="M574">
        <f t="shared" si="157"/>
        <v>19.31559967656349</v>
      </c>
      <c r="N574">
        <f t="shared" si="158"/>
        <v>0.39290869725741984</v>
      </c>
      <c r="O574">
        <f t="shared" si="159"/>
        <v>7.3123536427845026E-2</v>
      </c>
      <c r="P574">
        <f t="shared" si="160"/>
        <v>0.19402230856647507</v>
      </c>
      <c r="Q574">
        <f t="shared" si="161"/>
        <v>-1.3773003881680985</v>
      </c>
      <c r="R574">
        <f t="shared" si="170"/>
        <v>-78.913499363762071</v>
      </c>
      <c r="S574">
        <f t="shared" si="166"/>
        <v>-412.32411684511413</v>
      </c>
      <c r="T574">
        <f t="shared" si="167"/>
        <v>-80.066862954548284</v>
      </c>
      <c r="U574">
        <f t="shared" si="162"/>
        <v>-17.999746899873038</v>
      </c>
      <c r="V574">
        <f t="shared" si="168"/>
        <v>29.999578166455066</v>
      </c>
      <c r="W574">
        <f t="shared" si="171"/>
        <v>0</v>
      </c>
    </row>
    <row r="575" spans="5:23">
      <c r="E575">
        <f t="shared" si="163"/>
        <v>0.55400000000000038</v>
      </c>
      <c r="F575">
        <f t="shared" si="169"/>
        <v>335.15994116052815</v>
      </c>
      <c r="G575">
        <f t="shared" si="164"/>
        <v>5.849644494041681</v>
      </c>
      <c r="H575">
        <f t="shared" si="165"/>
        <v>30.76624637569811</v>
      </c>
      <c r="I575">
        <f t="shared" si="154"/>
        <v>234.18445868231606</v>
      </c>
      <c r="J575">
        <f t="shared" si="153"/>
        <v>15.848608418461634</v>
      </c>
      <c r="K575">
        <f t="shared" si="155"/>
        <v>0</v>
      </c>
      <c r="L575">
        <f t="shared" si="156"/>
        <v>-3.4768657010256487</v>
      </c>
      <c r="M575">
        <f t="shared" si="157"/>
        <v>19.325474119487282</v>
      </c>
      <c r="N575">
        <f t="shared" si="158"/>
        <v>0.3969463211080797</v>
      </c>
      <c r="O575">
        <f t="shared" si="159"/>
        <v>8.1507585926563236E-2</v>
      </c>
      <c r="P575">
        <f t="shared" si="160"/>
        <v>0.18665437925522502</v>
      </c>
      <c r="Q575">
        <f t="shared" si="161"/>
        <v>-1.3474308615456274</v>
      </c>
      <c r="R575">
        <f t="shared" si="170"/>
        <v>-77.202101552240819</v>
      </c>
      <c r="S575">
        <f t="shared" si="166"/>
        <v>-412.36204271276898</v>
      </c>
      <c r="T575">
        <f t="shared" si="167"/>
        <v>-80.066885471457326</v>
      </c>
      <c r="U575">
        <f t="shared" si="162"/>
        <v>-17.999751961875578</v>
      </c>
      <c r="V575">
        <f t="shared" si="168"/>
        <v>29.999586603125966</v>
      </c>
      <c r="W575">
        <f t="shared" si="171"/>
        <v>0</v>
      </c>
    </row>
    <row r="576" spans="5:23">
      <c r="E576">
        <f t="shared" si="163"/>
        <v>0.55500000000000038</v>
      </c>
      <c r="F576">
        <f t="shared" si="169"/>
        <v>336.92271722931531</v>
      </c>
      <c r="G576">
        <f t="shared" si="164"/>
        <v>5.8804107404173793</v>
      </c>
      <c r="H576">
        <f t="shared" si="165"/>
        <v>31.000430834380424</v>
      </c>
      <c r="I576">
        <f t="shared" si="154"/>
        <v>233.35662169193427</v>
      </c>
      <c r="J576">
        <f t="shared" ref="J576:J639" si="172">K576+L576+M576</f>
        <v>15.792583930890164</v>
      </c>
      <c r="K576">
        <f t="shared" si="155"/>
        <v>0</v>
      </c>
      <c r="L576">
        <f t="shared" si="156"/>
        <v>-3.5247303995413226</v>
      </c>
      <c r="M576">
        <f t="shared" si="157"/>
        <v>19.317314330431486</v>
      </c>
      <c r="N576">
        <f t="shared" si="158"/>
        <v>0.40075418439915539</v>
      </c>
      <c r="O576">
        <f t="shared" si="159"/>
        <v>9.0076816949433175E-2</v>
      </c>
      <c r="P576">
        <f t="shared" si="160"/>
        <v>0.17922938534820643</v>
      </c>
      <c r="Q576">
        <f t="shared" si="161"/>
        <v>-1.316116926687247</v>
      </c>
      <c r="R576">
        <f t="shared" si="170"/>
        <v>-75.407945244908035</v>
      </c>
      <c r="S576">
        <f t="shared" si="166"/>
        <v>-412.33066247422335</v>
      </c>
      <c r="T576">
        <f t="shared" si="167"/>
        <v>-80.066907538028175</v>
      </c>
      <c r="U576">
        <f t="shared" si="162"/>
        <v>-17.999756922638067</v>
      </c>
      <c r="V576">
        <f t="shared" si="168"/>
        <v>29.999594871063447</v>
      </c>
      <c r="W576">
        <f t="shared" si="171"/>
        <v>0</v>
      </c>
    </row>
    <row r="577" spans="5:23">
      <c r="E577">
        <f t="shared" si="163"/>
        <v>0.55600000000000038</v>
      </c>
      <c r="F577">
        <f t="shared" si="169"/>
        <v>338.69891107921256</v>
      </c>
      <c r="G577">
        <f t="shared" si="164"/>
        <v>5.9114111712517596</v>
      </c>
      <c r="H577">
        <f t="shared" si="165"/>
        <v>31.23378745607236</v>
      </c>
      <c r="I577">
        <f t="shared" si="154"/>
        <v>232.26486998781496</v>
      </c>
      <c r="J577">
        <f t="shared" si="172"/>
        <v>15.718698817650232</v>
      </c>
      <c r="K577">
        <f t="shared" si="155"/>
        <v>0</v>
      </c>
      <c r="L577">
        <f t="shared" si="156"/>
        <v>-3.569585021751382</v>
      </c>
      <c r="M577">
        <f t="shared" si="157"/>
        <v>19.288283839401615</v>
      </c>
      <c r="N577">
        <f t="shared" si="158"/>
        <v>0.40432258187465236</v>
      </c>
      <c r="O577">
        <f t="shared" si="159"/>
        <v>9.8825627869841073E-2</v>
      </c>
      <c r="P577">
        <f t="shared" si="160"/>
        <v>0.17175498002853012</v>
      </c>
      <c r="Q577">
        <f t="shared" si="161"/>
        <v>-1.2831720170787464</v>
      </c>
      <c r="R577">
        <f t="shared" si="170"/>
        <v>-73.520340967900964</v>
      </c>
      <c r="S577">
        <f t="shared" si="166"/>
        <v>-412.21925204711351</v>
      </c>
      <c r="T577">
        <f t="shared" si="167"/>
        <v>-80.066929163267616</v>
      </c>
      <c r="U577">
        <f t="shared" si="162"/>
        <v>-17.999761784185306</v>
      </c>
      <c r="V577">
        <f t="shared" si="168"/>
        <v>29.99960297364218</v>
      </c>
      <c r="W577">
        <f t="shared" si="171"/>
        <v>0</v>
      </c>
    </row>
    <row r="578" spans="5:23">
      <c r="E578">
        <f t="shared" si="163"/>
        <v>0.55700000000000038</v>
      </c>
      <c r="F578">
        <f t="shared" si="169"/>
        <v>340.48847527865416</v>
      </c>
      <c r="G578">
        <f t="shared" si="164"/>
        <v>5.9426449587078318</v>
      </c>
      <c r="H578">
        <f t="shared" si="165"/>
        <v>31.466052326060176</v>
      </c>
      <c r="I578">
        <f t="shared" si="154"/>
        <v>230.85939436680297</v>
      </c>
      <c r="J578">
        <f t="shared" si="172"/>
        <v>15.623582203659504</v>
      </c>
      <c r="K578">
        <f t="shared" si="155"/>
        <v>0</v>
      </c>
      <c r="L578">
        <f t="shared" si="156"/>
        <v>-3.6113081649808456</v>
      </c>
      <c r="M578">
        <f t="shared" si="157"/>
        <v>19.23489036864035</v>
      </c>
      <c r="N578">
        <f t="shared" si="158"/>
        <v>0.40764185537722625</v>
      </c>
      <c r="O578">
        <f t="shared" si="159"/>
        <v>0.10774787915244927</v>
      </c>
      <c r="P578">
        <f t="shared" si="160"/>
        <v>0.1642402693941305</v>
      </c>
      <c r="Q578">
        <f t="shared" si="161"/>
        <v>-1.2483748767497553</v>
      </c>
      <c r="R578">
        <f t="shared" si="170"/>
        <v>-71.526611687925296</v>
      </c>
      <c r="S578">
        <f t="shared" si="166"/>
        <v>-412.01508696657947</v>
      </c>
      <c r="T578">
        <f t="shared" si="167"/>
        <v>-80.066950356002266</v>
      </c>
      <c r="U578">
        <f t="shared" si="162"/>
        <v>-17.999766548501601</v>
      </c>
      <c r="V578">
        <f t="shared" si="168"/>
        <v>29.999610914169338</v>
      </c>
      <c r="W578">
        <f t="shared" si="171"/>
        <v>0</v>
      </c>
    </row>
    <row r="579" spans="5:23">
      <c r="E579">
        <f t="shared" si="163"/>
        <v>0.55800000000000038</v>
      </c>
      <c r="F579">
        <f t="shared" si="169"/>
        <v>342.29134727487519</v>
      </c>
      <c r="G579">
        <f t="shared" si="164"/>
        <v>5.9741110110338917</v>
      </c>
      <c r="H579">
        <f t="shared" si="165"/>
        <v>31.696911720426979</v>
      </c>
      <c r="I579">
        <f t="shared" si="154"/>
        <v>229.07787937504537</v>
      </c>
      <c r="J579">
        <f t="shared" si="172"/>
        <v>15.50301684396462</v>
      </c>
      <c r="K579">
        <f t="shared" si="155"/>
        <v>0</v>
      </c>
      <c r="L579">
        <f t="shared" si="156"/>
        <v>-3.6497793648554446</v>
      </c>
      <c r="M579">
        <f t="shared" si="157"/>
        <v>19.152796208820064</v>
      </c>
      <c r="N579">
        <f t="shared" si="158"/>
        <v>0.41070242139579527</v>
      </c>
      <c r="O579">
        <f t="shared" si="159"/>
        <v>0.11683687264840449</v>
      </c>
      <c r="P579">
        <f t="shared" si="160"/>
        <v>0.1566961503981438</v>
      </c>
      <c r="Q579">
        <f t="shared" si="161"/>
        <v>-1.2114617320360819</v>
      </c>
      <c r="R579">
        <f t="shared" si="170"/>
        <v>-69.411644287276161</v>
      </c>
      <c r="S579">
        <f t="shared" si="166"/>
        <v>-411.70299156215134</v>
      </c>
      <c r="T579">
        <f t="shared" si="167"/>
        <v>-80.06697112488223</v>
      </c>
      <c r="U579">
        <f t="shared" si="162"/>
        <v>-17.99977121753157</v>
      </c>
      <c r="V579">
        <f t="shared" si="168"/>
        <v>29.999618695885953</v>
      </c>
      <c r="W579">
        <f t="shared" si="171"/>
        <v>0</v>
      </c>
    </row>
    <row r="580" spans="5:23">
      <c r="E580">
        <f t="shared" si="163"/>
        <v>0.55900000000000039</v>
      </c>
      <c r="F580">
        <f t="shared" si="169"/>
        <v>344.10744654005441</v>
      </c>
      <c r="G580">
        <f t="shared" si="164"/>
        <v>6.0058079227543191</v>
      </c>
      <c r="H580">
        <f t="shared" si="165"/>
        <v>31.925989599802023</v>
      </c>
      <c r="I580">
        <f t="shared" si="154"/>
        <v>226.84177429929767</v>
      </c>
      <c r="J580">
        <f t="shared" si="172"/>
        <v>15.351686760288423</v>
      </c>
      <c r="K580">
        <f t="shared" si="155"/>
        <v>0</v>
      </c>
      <c r="L580">
        <f t="shared" si="156"/>
        <v>-3.6848794747116109</v>
      </c>
      <c r="M580">
        <f t="shared" si="157"/>
        <v>19.036566235000034</v>
      </c>
      <c r="N580">
        <f t="shared" si="158"/>
        <v>0.41349480124939969</v>
      </c>
      <c r="O580">
        <f t="shared" si="159"/>
        <v>0.12608532910675324</v>
      </c>
      <c r="P580">
        <f t="shared" si="160"/>
        <v>0.14913574738120794</v>
      </c>
      <c r="Q580">
        <f t="shared" si="161"/>
        <v>-1.1721165044248167</v>
      </c>
      <c r="R580">
        <f t="shared" si="170"/>
        <v>-67.157328801169072</v>
      </c>
      <c r="S580">
        <f t="shared" si="166"/>
        <v>-411.26477534122347</v>
      </c>
      <c r="T580">
        <f t="shared" si="167"/>
        <v>-80.066991478384594</v>
      </c>
      <c r="U580">
        <f t="shared" si="162"/>
        <v>-17.999775793180941</v>
      </c>
      <c r="V580">
        <f t="shared" si="168"/>
        <v>29.999626321968236</v>
      </c>
      <c r="W580">
        <f t="shared" si="171"/>
        <v>0</v>
      </c>
    </row>
    <row r="581" spans="5:23">
      <c r="E581">
        <f t="shared" si="163"/>
        <v>0.56000000000000039</v>
      </c>
      <c r="F581">
        <f t="shared" si="169"/>
        <v>345.9366710009017</v>
      </c>
      <c r="G581">
        <f t="shared" si="164"/>
        <v>6.0377339123541214</v>
      </c>
      <c r="H581">
        <f t="shared" si="165"/>
        <v>32.152831374101318</v>
      </c>
      <c r="I581">
        <f t="shared" si="154"/>
        <v>224.05132174790347</v>
      </c>
      <c r="J581">
        <f t="shared" si="172"/>
        <v>15.162840796528988</v>
      </c>
      <c r="K581">
        <f t="shared" si="155"/>
        <v>0</v>
      </c>
      <c r="L581">
        <f t="shared" si="156"/>
        <v>-3.7164910840971657</v>
      </c>
      <c r="M581">
        <f t="shared" si="157"/>
        <v>18.879331880626154</v>
      </c>
      <c r="N581">
        <f t="shared" si="158"/>
        <v>0.41600965438091286</v>
      </c>
      <c r="O581">
        <f t="shared" si="159"/>
        <v>0.1354853632585894</v>
      </c>
      <c r="P581">
        <f t="shared" si="160"/>
        <v>0.14157497984917297</v>
      </c>
      <c r="Q581">
        <f t="shared" si="161"/>
        <v>-1.1299586017336529</v>
      </c>
      <c r="R581">
        <f t="shared" si="170"/>
        <v>-64.741858903842186</v>
      </c>
      <c r="S581">
        <f t="shared" si="166"/>
        <v>-410.67852990474387</v>
      </c>
      <c r="T581">
        <f t="shared" si="167"/>
        <v>-80.067011424816911</v>
      </c>
      <c r="U581">
        <f t="shared" si="162"/>
        <v>-17.999780277317324</v>
      </c>
      <c r="V581">
        <f t="shared" si="168"/>
        <v>29.999633795528872</v>
      </c>
      <c r="W581">
        <f t="shared" si="171"/>
        <v>0</v>
      </c>
    </row>
    <row r="582" spans="5:23">
      <c r="E582">
        <f t="shared" si="163"/>
        <v>0.56100000000000039</v>
      </c>
      <c r="F582">
        <f t="shared" si="169"/>
        <v>347.77889253803346</v>
      </c>
      <c r="G582">
        <f t="shared" si="164"/>
        <v>6.0698867437282225</v>
      </c>
      <c r="H582">
        <f t="shared" si="165"/>
        <v>32.376882695849218</v>
      </c>
      <c r="I582">
        <f t="shared" si="154"/>
        <v>220.57892248000999</v>
      </c>
      <c r="J582">
        <f t="shared" si="172"/>
        <v>14.927843578613466</v>
      </c>
      <c r="K582">
        <f t="shared" si="155"/>
        <v>0</v>
      </c>
      <c r="L582">
        <f t="shared" si="156"/>
        <v>-3.7444989843700722</v>
      </c>
      <c r="M582">
        <f t="shared" si="157"/>
        <v>18.672342562983538</v>
      </c>
      <c r="N582">
        <f t="shared" si="158"/>
        <v>0.41823781539762517</v>
      </c>
      <c r="O582">
        <f t="shared" si="159"/>
        <v>0.14502845560153871</v>
      </c>
      <c r="P582">
        <f t="shared" si="160"/>
        <v>0.1340333053840107</v>
      </c>
      <c r="Q582">
        <f t="shared" si="161"/>
        <v>-1.0845277866366592</v>
      </c>
      <c r="R582">
        <f t="shared" si="170"/>
        <v>-62.138864938945211</v>
      </c>
      <c r="S582">
        <f t="shared" si="166"/>
        <v>-409.91775747697869</v>
      </c>
      <c r="T582">
        <f t="shared" si="167"/>
        <v>-80.06703097232058</v>
      </c>
      <c r="U582">
        <f t="shared" si="162"/>
        <v>-17.999784671770978</v>
      </c>
      <c r="V582">
        <f t="shared" si="168"/>
        <v>29.999641119618296</v>
      </c>
      <c r="W582">
        <f t="shared" si="171"/>
        <v>0</v>
      </c>
    </row>
    <row r="583" spans="5:23">
      <c r="E583">
        <f t="shared" si="163"/>
        <v>0.56200000000000039</v>
      </c>
      <c r="F583">
        <f t="shared" si="169"/>
        <v>349.63395127029571</v>
      </c>
      <c r="G583">
        <f t="shared" si="164"/>
        <v>6.1022636264240715</v>
      </c>
      <c r="H583">
        <f t="shared" si="165"/>
        <v>32.597461618329227</v>
      </c>
      <c r="I583">
        <f t="shared" si="154"/>
        <v>216.26030468355927</v>
      </c>
      <c r="J583">
        <f t="shared" si="172"/>
        <v>14.635577888780499</v>
      </c>
      <c r="K583">
        <f t="shared" si="155"/>
        <v>0</v>
      </c>
      <c r="L583">
        <f t="shared" si="156"/>
        <v>-3.7687906922821388</v>
      </c>
      <c r="M583">
        <f t="shared" si="157"/>
        <v>18.404368581062638</v>
      </c>
      <c r="N583">
        <f t="shared" si="158"/>
        <v>0.42017033572480533</v>
      </c>
      <c r="O583">
        <f t="shared" si="159"/>
        <v>0.15470541970620882</v>
      </c>
      <c r="P583">
        <f t="shared" si="160"/>
        <v>0.12653469607554654</v>
      </c>
      <c r="Q583">
        <f t="shared" si="161"/>
        <v>-1.0352656716952124</v>
      </c>
      <c r="R583">
        <f t="shared" si="170"/>
        <v>-59.316353662911965</v>
      </c>
      <c r="S583">
        <f t="shared" si="166"/>
        <v>-408.95030493320769</v>
      </c>
      <c r="T583">
        <f t="shared" si="167"/>
        <v>-80.067050128874172</v>
      </c>
      <c r="U583">
        <f t="shared" si="162"/>
        <v>-17.999788978335559</v>
      </c>
      <c r="V583">
        <f t="shared" si="168"/>
        <v>29.999648297225932</v>
      </c>
      <c r="W583">
        <f t="shared" si="171"/>
        <v>0</v>
      </c>
    </row>
    <row r="584" spans="5:23">
      <c r="E584">
        <f t="shared" si="163"/>
        <v>0.56300000000000039</v>
      </c>
      <c r="F584">
        <f t="shared" si="169"/>
        <v>351.50164824386576</v>
      </c>
      <c r="G584">
        <f t="shared" si="164"/>
        <v>6.1348610880424008</v>
      </c>
      <c r="H584">
        <f t="shared" si="165"/>
        <v>32.813721923012785</v>
      </c>
      <c r="I584">
        <f t="shared" si="154"/>
        <v>210.88287992125939</v>
      </c>
      <c r="J584">
        <f t="shared" si="172"/>
        <v>14.271656645513703</v>
      </c>
      <c r="K584">
        <f t="shared" si="155"/>
        <v>0</v>
      </c>
      <c r="L584">
        <f t="shared" si="156"/>
        <v>-3.7892570464835149</v>
      </c>
      <c r="M584">
        <f t="shared" si="157"/>
        <v>18.060913691997218</v>
      </c>
      <c r="N584">
        <f t="shared" si="158"/>
        <v>0.42179853106045651</v>
      </c>
      <c r="O584">
        <f t="shared" si="159"/>
        <v>0.16450636346214007</v>
      </c>
      <c r="P584">
        <f t="shared" si="160"/>
        <v>0.119108924503494</v>
      </c>
      <c r="Q584">
        <f t="shared" si="161"/>
        <v>-0.98149365123050403</v>
      </c>
      <c r="R584">
        <f t="shared" si="170"/>
        <v>-56.235443834393081</v>
      </c>
      <c r="S584">
        <f t="shared" si="166"/>
        <v>-407.73709207825885</v>
      </c>
      <c r="T584">
        <f t="shared" si="167"/>
        <v>-80.067068902296683</v>
      </c>
      <c r="U584">
        <f t="shared" si="162"/>
        <v>-17.999793198768849</v>
      </c>
      <c r="V584">
        <f t="shared" si="168"/>
        <v>29.999655331281414</v>
      </c>
      <c r="W584">
        <f t="shared" si="171"/>
        <v>0</v>
      </c>
    </row>
    <row r="585" spans="5:23">
      <c r="E585">
        <f t="shared" si="163"/>
        <v>0.56400000000000039</v>
      </c>
      <c r="F585">
        <f t="shared" si="169"/>
        <v>353.38173602017031</v>
      </c>
      <c r="G585">
        <f t="shared" si="164"/>
        <v>6.1676748099654137</v>
      </c>
      <c r="H585">
        <f t="shared" si="165"/>
        <v>33.024604802934043</v>
      </c>
      <c r="I585">
        <f t="shared" si="154"/>
        <v>204.17069792355312</v>
      </c>
      <c r="J585">
        <f t="shared" si="172"/>
        <v>13.817404707901556</v>
      </c>
      <c r="K585">
        <f t="shared" si="155"/>
        <v>0</v>
      </c>
      <c r="L585">
        <f t="shared" si="156"/>
        <v>-3.8057928975761968</v>
      </c>
      <c r="M585">
        <f t="shared" si="157"/>
        <v>17.623197605477753</v>
      </c>
      <c r="N585">
        <f t="shared" si="158"/>
        <v>0.42311403627233829</v>
      </c>
      <c r="O585">
        <f t="shared" si="159"/>
        <v>0.17442064215938399</v>
      </c>
      <c r="P585">
        <f t="shared" si="160"/>
        <v>0.11179325417918183</v>
      </c>
      <c r="Q585">
        <f t="shared" si="161"/>
        <v>-0.92238779742815014</v>
      </c>
      <c r="R585">
        <f t="shared" si="170"/>
        <v>-52.848927867000931</v>
      </c>
      <c r="S585">
        <f t="shared" si="166"/>
        <v>-406.23066388717126</v>
      </c>
      <c r="T585">
        <f t="shared" si="167"/>
        <v>-80.067087300250748</v>
      </c>
      <c r="U585">
        <f t="shared" si="162"/>
        <v>-17.99979733479347</v>
      </c>
      <c r="V585">
        <f t="shared" si="168"/>
        <v>29.999662224655786</v>
      </c>
      <c r="W585">
        <f t="shared" si="171"/>
        <v>0</v>
      </c>
    </row>
    <row r="586" spans="5:23">
      <c r="E586">
        <f t="shared" si="163"/>
        <v>0.56500000000000039</v>
      </c>
      <c r="F586">
        <f t="shared" si="169"/>
        <v>355.27390649546584</v>
      </c>
      <c r="G586">
        <f t="shared" si="164"/>
        <v>6.2006994147683479</v>
      </c>
      <c r="H586">
        <f t="shared" si="165"/>
        <v>33.228775500857594</v>
      </c>
      <c r="I586">
        <f t="shared" si="154"/>
        <v>195.76577471490089</v>
      </c>
      <c r="J586">
        <f t="shared" si="172"/>
        <v>13.248595242616453</v>
      </c>
      <c r="K586">
        <f t="shared" si="155"/>
        <v>0</v>
      </c>
      <c r="L586">
        <f t="shared" si="156"/>
        <v>-3.8182979203031198</v>
      </c>
      <c r="M586">
        <f t="shared" si="157"/>
        <v>17.066893162919573</v>
      </c>
      <c r="N586">
        <f t="shared" si="158"/>
        <v>0.42410887001145237</v>
      </c>
      <c r="O586">
        <f t="shared" si="159"/>
        <v>0.184436800658349</v>
      </c>
      <c r="P586">
        <f t="shared" si="160"/>
        <v>0.10463464314150835</v>
      </c>
      <c r="Q586">
        <f t="shared" si="161"/>
        <v>-0.85695288697667826</v>
      </c>
      <c r="R586">
        <f t="shared" si="170"/>
        <v>-49.099783665315115</v>
      </c>
      <c r="S586">
        <f t="shared" si="166"/>
        <v>-404.37369016078094</v>
      </c>
      <c r="T586">
        <f t="shared" si="167"/>
        <v>-80.067105330245738</v>
      </c>
      <c r="U586">
        <f t="shared" si="162"/>
        <v>-17.999801388097602</v>
      </c>
      <c r="V586">
        <f t="shared" si="168"/>
        <v>29.999668980162671</v>
      </c>
      <c r="W586">
        <f t="shared" si="171"/>
        <v>0</v>
      </c>
    </row>
    <row r="587" spans="5:23">
      <c r="E587">
        <f t="shared" si="163"/>
        <v>0.56600000000000039</v>
      </c>
      <c r="F587">
        <f t="shared" si="169"/>
        <v>357.17777509005271</v>
      </c>
      <c r="G587">
        <f t="shared" si="164"/>
        <v>6.2339281902692054</v>
      </c>
      <c r="H587">
        <f t="shared" si="165"/>
        <v>33.424541275572494</v>
      </c>
      <c r="I587">
        <f t="shared" si="154"/>
        <v>185.20673090771118</v>
      </c>
      <c r="J587">
        <f t="shared" si="172"/>
        <v>12.534004054477251</v>
      </c>
      <c r="K587">
        <f t="shared" si="155"/>
        <v>0</v>
      </c>
      <c r="L587">
        <f t="shared" si="156"/>
        <v>-3.8266775874209604</v>
      </c>
      <c r="M587">
        <f t="shared" si="157"/>
        <v>16.360681641898211</v>
      </c>
      <c r="N587">
        <f t="shared" si="158"/>
        <v>0.42477551218823345</v>
      </c>
      <c r="O587">
        <f t="shared" si="159"/>
        <v>0.19454250117525398</v>
      </c>
      <c r="P587">
        <f t="shared" si="160"/>
        <v>9.7692561797766975E-2</v>
      </c>
      <c r="Q587">
        <f t="shared" si="161"/>
        <v>-0.78400111637497349</v>
      </c>
      <c r="R587">
        <f t="shared" si="170"/>
        <v>-44.919955101830872</v>
      </c>
      <c r="S587">
        <f t="shared" si="166"/>
        <v>-402.09773019188356</v>
      </c>
      <c r="T587">
        <f t="shared" si="167"/>
        <v>-80.067122999640816</v>
      </c>
      <c r="U587">
        <f t="shared" si="162"/>
        <v>-17.99980536033565</v>
      </c>
      <c r="V587">
        <f t="shared" si="168"/>
        <v>29.999675600559417</v>
      </c>
      <c r="W587">
        <f t="shared" si="171"/>
        <v>0</v>
      </c>
    </row>
    <row r="588" spans="5:23">
      <c r="E588">
        <f t="shared" si="163"/>
        <v>0.56700000000000039</v>
      </c>
      <c r="F588">
        <f t="shared" si="169"/>
        <v>359.09286023730385</v>
      </c>
      <c r="G588">
        <f t="shared" si="164"/>
        <v>6.2673527315447783</v>
      </c>
      <c r="H588">
        <f t="shared" si="165"/>
        <v>33.609748006480203</v>
      </c>
      <c r="I588">
        <f t="shared" si="154"/>
        <v>171.90855479217845</v>
      </c>
      <c r="J588">
        <f t="shared" si="172"/>
        <v>11.634040038416213</v>
      </c>
      <c r="K588">
        <f t="shared" si="155"/>
        <v>0</v>
      </c>
      <c r="L588">
        <f t="shared" si="156"/>
        <v>-3.8308443594306119</v>
      </c>
      <c r="M588">
        <f t="shared" si="157"/>
        <v>15.464884397846825</v>
      </c>
      <c r="N588">
        <f t="shared" si="158"/>
        <v>0.42510699862123874</v>
      </c>
      <c r="O588">
        <f t="shared" si="159"/>
        <v>0.20472443255693462</v>
      </c>
      <c r="P588">
        <f t="shared" si="160"/>
        <v>9.104246036306006E-2</v>
      </c>
      <c r="Q588">
        <f t="shared" si="161"/>
        <v>-0.70214753498115012</v>
      </c>
      <c r="R588">
        <f t="shared" si="170"/>
        <v>-40.230090349934237</v>
      </c>
      <c r="S588">
        <f t="shared" si="166"/>
        <v>-399.3229505872381</v>
      </c>
      <c r="T588">
        <f t="shared" si="167"/>
        <v>-80.067140315648004</v>
      </c>
      <c r="U588">
        <f t="shared" si="162"/>
        <v>-17.999809253128937</v>
      </c>
      <c r="V588">
        <f t="shared" si="168"/>
        <v>29.99968208854823</v>
      </c>
      <c r="W588">
        <f t="shared" si="171"/>
        <v>0</v>
      </c>
    </row>
    <row r="589" spans="5:23">
      <c r="E589">
        <f t="shared" si="163"/>
        <v>0.56800000000000039</v>
      </c>
      <c r="F589">
        <f t="shared" si="169"/>
        <v>361.0185569485734</v>
      </c>
      <c r="G589">
        <f t="shared" si="164"/>
        <v>6.3009624795512584</v>
      </c>
      <c r="H589">
        <f t="shared" si="165"/>
        <v>33.781656561272378</v>
      </c>
      <c r="I589">
        <f t="shared" si="154"/>
        <v>155.15343074508138</v>
      </c>
      <c r="J589">
        <f t="shared" si="172"/>
        <v>10.5001244851838</v>
      </c>
      <c r="K589">
        <f t="shared" si="155"/>
        <v>0</v>
      </c>
      <c r="L589">
        <f t="shared" si="156"/>
        <v>-3.8307191626255888</v>
      </c>
      <c r="M589">
        <f t="shared" si="157"/>
        <v>14.33084364780939</v>
      </c>
      <c r="N589">
        <f t="shared" si="158"/>
        <v>0.42509703862289361</v>
      </c>
      <c r="O589">
        <f t="shared" si="159"/>
        <v>0.21496819674484505</v>
      </c>
      <c r="P589">
        <f t="shared" si="160"/>
        <v>8.4779723517547464E-2</v>
      </c>
      <c r="Q589">
        <f t="shared" si="161"/>
        <v>-0.60984542932071639</v>
      </c>
      <c r="R589">
        <f t="shared" si="170"/>
        <v>-34.941569255420795</v>
      </c>
      <c r="S589">
        <f t="shared" si="166"/>
        <v>-395.96012620399421</v>
      </c>
      <c r="T589">
        <f t="shared" si="167"/>
        <v>-80.067157285335057</v>
      </c>
      <c r="U589">
        <f t="shared" si="162"/>
        <v>-17.999813068066359</v>
      </c>
      <c r="V589">
        <f t="shared" si="168"/>
        <v>29.999688446777267</v>
      </c>
      <c r="W589">
        <f t="shared" si="171"/>
        <v>0</v>
      </c>
    </row>
    <row r="590" spans="5:23">
      <c r="E590">
        <f t="shared" si="163"/>
        <v>0.56900000000000039</v>
      </c>
      <c r="F590">
        <f t="shared" si="169"/>
        <v>362.9541032944947</v>
      </c>
      <c r="G590">
        <f t="shared" si="164"/>
        <v>6.3347441361125307</v>
      </c>
      <c r="H590">
        <f t="shared" si="165"/>
        <v>33.936809992017459</v>
      </c>
      <c r="I590">
        <f t="shared" si="154"/>
        <v>134.11373471953854</v>
      </c>
      <c r="J590">
        <f t="shared" si="172"/>
        <v>9.0762473183192185</v>
      </c>
      <c r="K590">
        <f t="shared" si="155"/>
        <v>0</v>
      </c>
      <c r="L590">
        <f t="shared" si="156"/>
        <v>-3.8262332477088279</v>
      </c>
      <c r="M590">
        <f t="shared" si="157"/>
        <v>12.902480566028046</v>
      </c>
      <c r="N590">
        <f t="shared" si="158"/>
        <v>0.42474016286125416</v>
      </c>
      <c r="O590">
        <f t="shared" si="159"/>
        <v>0.22525816936169588</v>
      </c>
      <c r="P590">
        <f t="shared" si="160"/>
        <v>7.9023493010505402E-2</v>
      </c>
      <c r="Q590">
        <f t="shared" si="161"/>
        <v>-0.50550147335305518</v>
      </c>
      <c r="R590">
        <f t="shared" si="170"/>
        <v>-28.963100960774909</v>
      </c>
      <c r="S590">
        <f t="shared" si="166"/>
        <v>-391.91720425526961</v>
      </c>
      <c r="T590">
        <f t="shared" si="167"/>
        <v>-80.067173915628359</v>
      </c>
      <c r="U590">
        <f t="shared" si="162"/>
        <v>-17.999816806705034</v>
      </c>
      <c r="V590">
        <f t="shared" si="168"/>
        <v>29.999694677841724</v>
      </c>
      <c r="W590">
        <f t="shared" si="171"/>
        <v>0</v>
      </c>
    </row>
    <row r="591" spans="5:23">
      <c r="E591">
        <f t="shared" si="163"/>
        <v>0.5700000000000004</v>
      </c>
      <c r="F591">
        <f t="shared" si="169"/>
        <v>364.89853927717468</v>
      </c>
      <c r="G591">
        <f t="shared" si="164"/>
        <v>6.3686809461045479</v>
      </c>
      <c r="H591">
        <f t="shared" si="165"/>
        <v>34.070923726737</v>
      </c>
      <c r="I591">
        <f t="shared" si="154"/>
        <v>107.94411210813975</v>
      </c>
      <c r="J591">
        <f t="shared" si="172"/>
        <v>7.3051985324148863</v>
      </c>
      <c r="K591">
        <f t="shared" si="155"/>
        <v>0</v>
      </c>
      <c r="L591">
        <f t="shared" si="156"/>
        <v>-3.8173305349652704</v>
      </c>
      <c r="M591">
        <f t="shared" si="157"/>
        <v>11.122529067380157</v>
      </c>
      <c r="N591">
        <f t="shared" si="158"/>
        <v>0.42403190992958506</v>
      </c>
      <c r="O591">
        <f t="shared" si="159"/>
        <v>0.23557733586335916</v>
      </c>
      <c r="P591">
        <f t="shared" si="160"/>
        <v>7.3918862459492168E-2</v>
      </c>
      <c r="Q591">
        <f t="shared" si="161"/>
        <v>-0.38772761975601178</v>
      </c>
      <c r="R591">
        <f t="shared" si="170"/>
        <v>-22.215156212672674</v>
      </c>
      <c r="S591">
        <f t="shared" si="166"/>
        <v>-387.11369548984737</v>
      </c>
      <c r="T591">
        <f t="shared" si="167"/>
        <v>-80.067190213315797</v>
      </c>
      <c r="U591">
        <f t="shared" si="162"/>
        <v>-17.999820470570935</v>
      </c>
      <c r="V591">
        <f t="shared" si="168"/>
        <v>29.99970078428489</v>
      </c>
      <c r="W591">
        <f t="shared" si="171"/>
        <v>0</v>
      </c>
    </row>
    <row r="592" spans="5:23">
      <c r="E592">
        <f t="shared" si="163"/>
        <v>0.5710000000000004</v>
      </c>
      <c r="F592">
        <f t="shared" si="169"/>
        <v>366.85065941082888</v>
      </c>
      <c r="G592">
        <f t="shared" si="164"/>
        <v>6.4027518698312846</v>
      </c>
      <c r="H592">
        <f t="shared" si="165"/>
        <v>34.178867838845143</v>
      </c>
      <c r="I592">
        <f t="shared" si="154"/>
        <v>75.990270684373172</v>
      </c>
      <c r="J592">
        <f t="shared" si="172"/>
        <v>5.1426984116110264</v>
      </c>
      <c r="K592">
        <f t="shared" si="155"/>
        <v>0</v>
      </c>
      <c r="L592">
        <f t="shared" si="156"/>
        <v>-3.8039705407991802</v>
      </c>
      <c r="M592">
        <f t="shared" si="157"/>
        <v>8.9466689524102065</v>
      </c>
      <c r="N592">
        <f t="shared" si="158"/>
        <v>0.42296905916625305</v>
      </c>
      <c r="O592">
        <f t="shared" si="159"/>
        <v>0.24590711571788787</v>
      </c>
      <c r="P592">
        <f t="shared" si="160"/>
        <v>6.9634617680604763E-2</v>
      </c>
      <c r="Q592">
        <f t="shared" si="161"/>
        <v>-0.25578472627856458</v>
      </c>
      <c r="R592">
        <f t="shared" si="170"/>
        <v>-14.655385279670751</v>
      </c>
      <c r="S592">
        <f t="shared" si="166"/>
        <v>-381.50604469049961</v>
      </c>
      <c r="T592">
        <f t="shared" si="167"/>
        <v>-80.067206185049471</v>
      </c>
      <c r="U592">
        <f t="shared" si="162"/>
        <v>-17.999824061159515</v>
      </c>
      <c r="V592">
        <f t="shared" si="168"/>
        <v>29.999706768599193</v>
      </c>
      <c r="W592">
        <f t="shared" si="171"/>
        <v>0</v>
      </c>
    </row>
    <row r="593" spans="5:23">
      <c r="E593">
        <f t="shared" si="163"/>
        <v>0.5720000000000004</v>
      </c>
      <c r="F593">
        <f t="shared" si="169"/>
        <v>368.80896428653011</v>
      </c>
      <c r="G593">
        <f t="shared" si="164"/>
        <v>6.4369307376701297</v>
      </c>
      <c r="H593">
        <f t="shared" si="165"/>
        <v>34.254858109529515</v>
      </c>
      <c r="I593">
        <f t="shared" si="154"/>
        <v>38.137470957246009</v>
      </c>
      <c r="J593">
        <f t="shared" si="172"/>
        <v>2.580981875026052</v>
      </c>
      <c r="K593">
        <f t="shared" si="155"/>
        <v>0</v>
      </c>
      <c r="L593">
        <f t="shared" si="156"/>
        <v>-3.786131906784413</v>
      </c>
      <c r="M593">
        <f t="shared" si="157"/>
        <v>6.3671137818104651</v>
      </c>
      <c r="N593">
        <f t="shared" si="158"/>
        <v>0.42154991140737763</v>
      </c>
      <c r="O593">
        <f t="shared" si="159"/>
        <v>0.25622720884969857</v>
      </c>
      <c r="P593">
        <f t="shared" si="160"/>
        <v>6.6352457153555158E-2</v>
      </c>
      <c r="Q593">
        <f t="shared" si="161"/>
        <v>-0.11020820330527085</v>
      </c>
      <c r="R593">
        <f t="shared" si="170"/>
        <v>-6.3144649171117493</v>
      </c>
      <c r="S593">
        <f t="shared" si="166"/>
        <v>-375.12342920364188</v>
      </c>
      <c r="T593">
        <f t="shared" si="167"/>
        <v>-80.067221837348498</v>
      </c>
      <c r="U593">
        <f t="shared" si="162"/>
        <v>-17.999827579936326</v>
      </c>
      <c r="V593">
        <f t="shared" si="168"/>
        <v>29.999712633227212</v>
      </c>
      <c r="W593">
        <f t="shared" si="171"/>
        <v>0</v>
      </c>
    </row>
    <row r="594" spans="5:23">
      <c r="E594">
        <f t="shared" si="163"/>
        <v>0.5730000000000004</v>
      </c>
      <c r="F594">
        <f t="shared" si="169"/>
        <v>370.77162308402563</v>
      </c>
      <c r="G594">
        <f t="shared" si="164"/>
        <v>6.4711855957796596</v>
      </c>
      <c r="H594">
        <f t="shared" si="165"/>
        <v>34.29299558048676</v>
      </c>
      <c r="I594">
        <f t="shared" si="154"/>
        <v>-4.7829011961399654</v>
      </c>
      <c r="J594">
        <f t="shared" si="172"/>
        <v>-0.32368641620511651</v>
      </c>
      <c r="K594">
        <f t="shared" si="155"/>
        <v>0</v>
      </c>
      <c r="L594">
        <f t="shared" si="156"/>
        <v>-3.7638163606193653</v>
      </c>
      <c r="M594">
        <f t="shared" si="157"/>
        <v>3.4401299444142488</v>
      </c>
      <c r="N594">
        <f t="shared" si="158"/>
        <v>0.41977460409954276</v>
      </c>
      <c r="O594">
        <f t="shared" si="159"/>
        <v>0.26651553309320264</v>
      </c>
      <c r="P594">
        <f t="shared" si="160"/>
        <v>6.4244245652934448E-2</v>
      </c>
      <c r="Q594">
        <f t="shared" si="161"/>
        <v>4.6566258551745454E-2</v>
      </c>
      <c r="R594">
        <f t="shared" si="170"/>
        <v>2.6680500827299922</v>
      </c>
      <c r="S594">
        <f t="shared" si="166"/>
        <v>-368.10357300129562</v>
      </c>
      <c r="T594">
        <f t="shared" si="167"/>
        <v>-80.067237176601523</v>
      </c>
      <c r="U594">
        <f t="shared" si="162"/>
        <v>-17.999831028337599</v>
      </c>
      <c r="V594">
        <f t="shared" si="168"/>
        <v>29.999718380562669</v>
      </c>
      <c r="W594">
        <f t="shared" si="171"/>
        <v>0</v>
      </c>
    </row>
    <row r="595" spans="5:23">
      <c r="E595">
        <f t="shared" si="163"/>
        <v>0.5740000000000004</v>
      </c>
      <c r="F595">
        <f t="shared" si="169"/>
        <v>372.73646699764834</v>
      </c>
      <c r="G595">
        <f t="shared" si="164"/>
        <v>6.5054785913601467</v>
      </c>
      <c r="H595">
        <f t="shared" si="165"/>
        <v>34.288212679290623</v>
      </c>
      <c r="I595">
        <f t="shared" si="154"/>
        <v>-50.780596245371697</v>
      </c>
      <c r="J595">
        <f t="shared" si="172"/>
        <v>-3.4366148363442703</v>
      </c>
      <c r="K595">
        <f t="shared" si="155"/>
        <v>0</v>
      </c>
      <c r="L595">
        <f t="shared" si="156"/>
        <v>-3.7370525905736467</v>
      </c>
      <c r="M595">
        <f t="shared" si="157"/>
        <v>0.30043775422937652</v>
      </c>
      <c r="N595">
        <f t="shared" si="158"/>
        <v>0.41764541953036577</v>
      </c>
      <c r="O595">
        <f t="shared" si="159"/>
        <v>0.27674835911089168</v>
      </c>
      <c r="P595">
        <f t="shared" si="160"/>
        <v>6.3438878543639887E-2</v>
      </c>
      <c r="Q595">
        <f t="shared" si="161"/>
        <v>0.20998222014190759</v>
      </c>
      <c r="R595">
        <f t="shared" si="170"/>
        <v>12.031094986918252</v>
      </c>
      <c r="S595">
        <f t="shared" si="166"/>
        <v>-360.70537201073006</v>
      </c>
      <c r="T595">
        <f t="shared" si="167"/>
        <v>-80.067252209069508</v>
      </c>
      <c r="U595">
        <f t="shared" si="162"/>
        <v>-17.999834407770852</v>
      </c>
      <c r="V595">
        <f t="shared" si="168"/>
        <v>29.999724012951418</v>
      </c>
      <c r="W595">
        <f t="shared" si="171"/>
        <v>0</v>
      </c>
    </row>
    <row r="596" spans="5:23">
      <c r="E596">
        <f t="shared" si="163"/>
        <v>0.5750000000000004</v>
      </c>
      <c r="F596">
        <f t="shared" si="169"/>
        <v>374.70103687121861</v>
      </c>
      <c r="G596">
        <f t="shared" si="164"/>
        <v>6.539766804039437</v>
      </c>
      <c r="H596">
        <f t="shared" si="165"/>
        <v>34.237432083045249</v>
      </c>
      <c r="I596">
        <f t="shared" si="154"/>
        <v>-96.99089125685866</v>
      </c>
      <c r="J596">
        <f t="shared" si="172"/>
        <v>-6.563931117960319</v>
      </c>
      <c r="K596">
        <f t="shared" si="155"/>
        <v>0</v>
      </c>
      <c r="L596">
        <f t="shared" si="156"/>
        <v>-3.7058990921244979</v>
      </c>
      <c r="M596">
        <f t="shared" si="157"/>
        <v>-2.8580320258358212</v>
      </c>
      <c r="N596">
        <f t="shared" si="158"/>
        <v>0.41516701129189643</v>
      </c>
      <c r="O596">
        <f t="shared" si="159"/>
        <v>0.2869007568583879</v>
      </c>
      <c r="P596">
        <f t="shared" si="160"/>
        <v>6.3989490097604157E-2</v>
      </c>
      <c r="Q596">
        <f t="shared" si="161"/>
        <v>0.373961705068795</v>
      </c>
      <c r="R596">
        <f t="shared" si="170"/>
        <v>21.426427399958001</v>
      </c>
      <c r="S596">
        <f t="shared" si="166"/>
        <v>-353.27460947126059</v>
      </c>
      <c r="T596">
        <f t="shared" si="167"/>
        <v>-80.067266940888118</v>
      </c>
      <c r="U596">
        <f t="shared" si="162"/>
        <v>-17.999837719615435</v>
      </c>
      <c r="V596">
        <f t="shared" si="168"/>
        <v>29.999729532692392</v>
      </c>
      <c r="W596">
        <f t="shared" si="171"/>
        <v>0</v>
      </c>
    </row>
    <row r="597" spans="5:23">
      <c r="E597">
        <f t="shared" si="163"/>
        <v>0.5760000000000004</v>
      </c>
      <c r="F597">
        <f t="shared" si="169"/>
        <v>376.66269723094291</v>
      </c>
      <c r="G597">
        <f t="shared" si="164"/>
        <v>6.574004236122482</v>
      </c>
      <c r="H597">
        <f t="shared" si="165"/>
        <v>34.140441191788391</v>
      </c>
      <c r="I597">
        <f t="shared" ref="I597:I660" si="173">J597/$B$32</f>
        <v>-140.4636112701526</v>
      </c>
      <c r="J597">
        <f t="shared" si="172"/>
        <v>-9.5059799637838474</v>
      </c>
      <c r="K597">
        <f t="shared" ref="K597:K660" si="174">IF(G597&lt;$B$27,-(MAX(($K$13*(G597-$B$27)),-$K$14)),0)</f>
        <v>0</v>
      </c>
      <c r="L597">
        <f t="shared" ref="L597:L660" si="175">-$B$60*$B$30*$B$31*COS(G597)</f>
        <v>-3.6704448547952557</v>
      </c>
      <c r="M597">
        <f t="shared" ref="M597:M660" si="176">$B$35*T597*SIN(Q597-G597)</f>
        <v>-5.8355351089885916</v>
      </c>
      <c r="N597">
        <f t="shared" ref="N597:N660" si="177">$B$39+$B$35*COS(G597)</f>
        <v>0.41234645892186744</v>
      </c>
      <c r="O597">
        <f t="shared" ref="O597:O660" si="178">$B$41+$B$35*SIN(G597)</f>
        <v>0.29694739577381329</v>
      </c>
      <c r="P597">
        <f t="shared" ref="P597:P660" si="179">SQRT((N597-$B$45)^2+(O597-$B$47)^2)</f>
        <v>6.5857551878524892E-2</v>
      </c>
      <c r="Q597">
        <f t="shared" ref="Q597:Q660" si="180">ATAN2((N597-$B$45),(O597-$B$47))</f>
        <v>0.53227540398797768</v>
      </c>
      <c r="R597">
        <f t="shared" si="170"/>
        <v>30.497134187131987</v>
      </c>
      <c r="S597">
        <f t="shared" si="166"/>
        <v>-346.16556304381095</v>
      </c>
      <c r="T597">
        <f t="shared" si="167"/>
        <v>-80.067281378070362</v>
      </c>
      <c r="U597">
        <f t="shared" ref="U597:U660" si="181">-$B$51*V597*$B$50</f>
        <v>-17.999840965223125</v>
      </c>
      <c r="V597">
        <f t="shared" si="168"/>
        <v>29.999734942038543</v>
      </c>
      <c r="W597">
        <f t="shared" si="171"/>
        <v>0</v>
      </c>
    </row>
    <row r="598" spans="5:23">
      <c r="E598">
        <f t="shared" ref="E598:E661" si="182">E597+$B$21</f>
        <v>0.5770000000000004</v>
      </c>
      <c r="F598">
        <f t="shared" si="169"/>
        <v>378.61880042194696</v>
      </c>
      <c r="G598">
        <f t="shared" ref="G598:G661" si="183">G597+$B$21*H597</f>
        <v>6.6081446773142707</v>
      </c>
      <c r="H598">
        <f t="shared" ref="H598:H661" si="184">H597+$B$21*I597</f>
        <v>33.999977580518241</v>
      </c>
      <c r="I598">
        <f t="shared" si="173"/>
        <v>-179.00782293032069</v>
      </c>
      <c r="J598">
        <f t="shared" si="172"/>
        <v>-12.114488320134635</v>
      </c>
      <c r="K598">
        <f t="shared" si="174"/>
        <v>0</v>
      </c>
      <c r="L598">
        <f t="shared" si="175"/>
        <v>-3.630807194888813</v>
      </c>
      <c r="M598">
        <f t="shared" si="176"/>
        <v>-8.4836811252458215</v>
      </c>
      <c r="N598">
        <f t="shared" si="177"/>
        <v>0.40919309548738431</v>
      </c>
      <c r="O598">
        <f t="shared" si="178"/>
        <v>0.30686358215844867</v>
      </c>
      <c r="P598">
        <f t="shared" si="179"/>
        <v>6.8923527096518306E-2</v>
      </c>
      <c r="Q598">
        <f t="shared" si="180"/>
        <v>0.67999905079919332</v>
      </c>
      <c r="R598">
        <f t="shared" si="170"/>
        <v>38.961075683695846</v>
      </c>
      <c r="S598">
        <f t="shared" ref="S598:S661" si="185">R598-F598</f>
        <v>-339.65772473825109</v>
      </c>
      <c r="T598">
        <f t="shared" ref="T598:T661" si="186" xml:space="preserve"> 4.4482216*U598</f>
        <v>-80.067295526508957</v>
      </c>
      <c r="U598">
        <f t="shared" si="181"/>
        <v>-17.999844145918665</v>
      </c>
      <c r="V598">
        <f t="shared" ref="V598:V661" si="187">$B$58*($B$57)+(1-$B$58)*V597</f>
        <v>29.999740243197774</v>
      </c>
      <c r="W598">
        <f t="shared" si="171"/>
        <v>0</v>
      </c>
    </row>
    <row r="599" spans="5:23">
      <c r="E599">
        <f t="shared" si="182"/>
        <v>0.5780000000000004</v>
      </c>
      <c r="F599">
        <f t="shared" ref="F599:F662" si="188">G599*180/PI()</f>
        <v>380.56685564085012</v>
      </c>
      <c r="G599">
        <f t="shared" si="183"/>
        <v>6.6421446548947891</v>
      </c>
      <c r="H599">
        <f t="shared" si="184"/>
        <v>33.820969757587918</v>
      </c>
      <c r="I599">
        <f t="shared" si="173"/>
        <v>-211.58632117375282</v>
      </c>
      <c r="J599">
        <f t="shared" si="172"/>
        <v>-14.319262558471763</v>
      </c>
      <c r="K599">
        <f t="shared" si="174"/>
        <v>0</v>
      </c>
      <c r="L599">
        <f t="shared" si="175"/>
        <v>-3.5871270787160996</v>
      </c>
      <c r="M599">
        <f t="shared" si="176"/>
        <v>-10.732135479755664</v>
      </c>
      <c r="N599">
        <f t="shared" si="177"/>
        <v>0.40571813552561775</v>
      </c>
      <c r="O599">
        <f t="shared" si="178"/>
        <v>0.31662627033797758</v>
      </c>
      <c r="P599">
        <f t="shared" si="179"/>
        <v>7.3017617189765655E-2</v>
      </c>
      <c r="Q599">
        <f t="shared" si="180"/>
        <v>0.81429103132665748</v>
      </c>
      <c r="R599">
        <f t="shared" ref="R599:R662" si="189">Q599*180/PI()</f>
        <v>46.655439390372578</v>
      </c>
      <c r="S599">
        <f t="shared" si="185"/>
        <v>-333.91141625047754</v>
      </c>
      <c r="T599">
        <f t="shared" si="186"/>
        <v>-80.067309391978782</v>
      </c>
      <c r="U599">
        <f t="shared" si="181"/>
        <v>-17.999847263000291</v>
      </c>
      <c r="V599">
        <f t="shared" si="187"/>
        <v>29.999745438333818</v>
      </c>
      <c r="W599">
        <f t="shared" ref="W599:W662" si="190">IF(F599&gt;$B$26,IF(W598&gt;0,E599,0),0)</f>
        <v>0</v>
      </c>
    </row>
    <row r="600" spans="5:23">
      <c r="E600">
        <f t="shared" si="182"/>
        <v>0.5790000000000004</v>
      </c>
      <c r="F600">
        <f t="shared" si="188"/>
        <v>382.50465446699951</v>
      </c>
      <c r="G600">
        <f t="shared" si="183"/>
        <v>6.6759656246523766</v>
      </c>
      <c r="H600">
        <f t="shared" si="184"/>
        <v>33.609383436414163</v>
      </c>
      <c r="I600">
        <f t="shared" si="173"/>
        <v>-238.17577824421431</v>
      </c>
      <c r="J600">
        <f t="shared" si="172"/>
        <v>-16.118723955442174</v>
      </c>
      <c r="K600">
        <f t="shared" si="174"/>
        <v>0</v>
      </c>
      <c r="L600">
        <f t="shared" si="175"/>
        <v>-3.5395632152242706</v>
      </c>
      <c r="M600">
        <f t="shared" si="176"/>
        <v>-12.579160740217905</v>
      </c>
      <c r="N600">
        <f t="shared" si="177"/>
        <v>0.40193420508441874</v>
      </c>
      <c r="O600">
        <f t="shared" si="178"/>
        <v>0.3262147856706008</v>
      </c>
      <c r="P600">
        <f t="shared" si="179"/>
        <v>7.7954267286857601E-2</v>
      </c>
      <c r="Q600">
        <f t="shared" si="180"/>
        <v>0.93430589016408272</v>
      </c>
      <c r="R600">
        <f t="shared" si="189"/>
        <v>53.531784280615398</v>
      </c>
      <c r="S600">
        <f t="shared" si="185"/>
        <v>-328.97287018638411</v>
      </c>
      <c r="T600">
        <f t="shared" si="186"/>
        <v>-80.067322980139195</v>
      </c>
      <c r="U600">
        <f t="shared" si="181"/>
        <v>-17.999850317740282</v>
      </c>
      <c r="V600">
        <f t="shared" si="187"/>
        <v>29.999750529567141</v>
      </c>
      <c r="W600">
        <f t="shared" si="190"/>
        <v>0</v>
      </c>
    </row>
    <row r="601" spans="5:23">
      <c r="E601">
        <f t="shared" si="182"/>
        <v>0.5800000000000004</v>
      </c>
      <c r="F601">
        <f t="shared" si="188"/>
        <v>384.4303302899429</v>
      </c>
      <c r="G601">
        <f t="shared" si="183"/>
        <v>6.709575008088791</v>
      </c>
      <c r="H601">
        <f t="shared" si="184"/>
        <v>33.371207658169951</v>
      </c>
      <c r="I601">
        <f t="shared" si="173"/>
        <v>-259.37014469791819</v>
      </c>
      <c r="J601">
        <f t="shared" si="172"/>
        <v>-17.553068559230766</v>
      </c>
      <c r="K601">
        <f t="shared" si="174"/>
        <v>0</v>
      </c>
      <c r="L601">
        <f t="shared" si="175"/>
        <v>-3.4882863343339912</v>
      </c>
      <c r="M601">
        <f t="shared" si="176"/>
        <v>-14.064782224896776</v>
      </c>
      <c r="N601">
        <f t="shared" si="177"/>
        <v>0.3978548865369716</v>
      </c>
      <c r="O601">
        <f t="shared" si="178"/>
        <v>0.33561115134390851</v>
      </c>
      <c r="P601">
        <f t="shared" si="179"/>
        <v>8.3557696544538748E-2</v>
      </c>
      <c r="Q601">
        <f t="shared" si="180"/>
        <v>1.0406064947965896</v>
      </c>
      <c r="R601">
        <f t="shared" si="189"/>
        <v>59.622360285746844</v>
      </c>
      <c r="S601">
        <f t="shared" si="185"/>
        <v>-324.80797000419608</v>
      </c>
      <c r="T601">
        <f t="shared" si="186"/>
        <v>-80.067336296536411</v>
      </c>
      <c r="U601">
        <f t="shared" si="181"/>
        <v>-17.999853311385479</v>
      </c>
      <c r="V601">
        <f t="shared" si="187"/>
        <v>29.9997555189758</v>
      </c>
      <c r="W601">
        <f t="shared" si="190"/>
        <v>0</v>
      </c>
    </row>
    <row r="602" spans="5:23">
      <c r="E602">
        <f t="shared" si="182"/>
        <v>0.58100000000000041</v>
      </c>
      <c r="F602">
        <f t="shared" si="188"/>
        <v>386.34235964601066</v>
      </c>
      <c r="G602">
        <f t="shared" si="183"/>
        <v>6.7429462157469606</v>
      </c>
      <c r="H602">
        <f t="shared" si="184"/>
        <v>33.111837513472032</v>
      </c>
      <c r="I602">
        <f t="shared" si="173"/>
        <v>-276.00839442904692</v>
      </c>
      <c r="J602">
        <f t="shared" si="172"/>
        <v>-18.67907455570446</v>
      </c>
      <c r="K602">
        <f t="shared" si="174"/>
        <v>0</v>
      </c>
      <c r="L602">
        <f t="shared" si="175"/>
        <v>-3.4334745059625447</v>
      </c>
      <c r="M602">
        <f t="shared" si="176"/>
        <v>-15.245600049741915</v>
      </c>
      <c r="N602">
        <f t="shared" si="177"/>
        <v>0.39349434618792867</v>
      </c>
      <c r="O602">
        <f t="shared" si="178"/>
        <v>0.34480007924879602</v>
      </c>
      <c r="P602">
        <f t="shared" si="179"/>
        <v>8.9675080038484789E-2</v>
      </c>
      <c r="Q602">
        <f t="shared" si="180"/>
        <v>1.1345129870470916</v>
      </c>
      <c r="R602">
        <f t="shared" si="189"/>
        <v>65.002805960578584</v>
      </c>
      <c r="S602">
        <f t="shared" si="185"/>
        <v>-321.33955368543207</v>
      </c>
      <c r="T602">
        <f t="shared" si="186"/>
        <v>-80.067349346605681</v>
      </c>
      <c r="U602">
        <f t="shared" si="181"/>
        <v>-17.999856245157769</v>
      </c>
      <c r="V602">
        <f t="shared" si="187"/>
        <v>29.999760408596284</v>
      </c>
      <c r="W602">
        <f t="shared" si="190"/>
        <v>0</v>
      </c>
    </row>
    <row r="603" spans="5:23">
      <c r="E603">
        <f t="shared" si="182"/>
        <v>0.58200000000000041</v>
      </c>
      <c r="F603">
        <f t="shared" si="188"/>
        <v>388.23952818745556</v>
      </c>
      <c r="G603">
        <f t="shared" si="183"/>
        <v>6.7760580532604324</v>
      </c>
      <c r="H603">
        <f t="shared" si="184"/>
        <v>32.835829119042984</v>
      </c>
      <c r="I603">
        <f t="shared" si="173"/>
        <v>-288.93879247186726</v>
      </c>
      <c r="J603">
        <f t="shared" si="172"/>
        <v>-19.55414891558544</v>
      </c>
      <c r="K603">
        <f t="shared" si="174"/>
        <v>0</v>
      </c>
      <c r="L603">
        <f t="shared" si="175"/>
        <v>-3.3753096925105353</v>
      </c>
      <c r="M603">
        <f t="shared" si="176"/>
        <v>-16.178839223074906</v>
      </c>
      <c r="N603">
        <f t="shared" si="177"/>
        <v>0.38886706000741211</v>
      </c>
      <c r="O603">
        <f t="shared" si="178"/>
        <v>0.35376875986902612</v>
      </c>
      <c r="P603">
        <f t="shared" si="179"/>
        <v>9.618021354122272E-2</v>
      </c>
      <c r="Q603">
        <f t="shared" si="180"/>
        <v>1.2176170707311149</v>
      </c>
      <c r="R603">
        <f t="shared" si="189"/>
        <v>69.764319215975121</v>
      </c>
      <c r="S603">
        <f t="shared" si="185"/>
        <v>-318.47520897148047</v>
      </c>
      <c r="T603">
        <f t="shared" si="186"/>
        <v>-80.067362135673577</v>
      </c>
      <c r="U603">
        <f t="shared" si="181"/>
        <v>-17.999859120254616</v>
      </c>
      <c r="V603">
        <f t="shared" si="187"/>
        <v>29.99976520042436</v>
      </c>
      <c r="W603">
        <f t="shared" si="190"/>
        <v>0</v>
      </c>
    </row>
    <row r="604" spans="5:23">
      <c r="E604">
        <f t="shared" si="182"/>
        <v>0.58300000000000041</v>
      </c>
      <c r="F604">
        <f t="shared" si="188"/>
        <v>390.1208826127895</v>
      </c>
      <c r="G604">
        <f t="shared" si="183"/>
        <v>6.8088938823794756</v>
      </c>
      <c r="H604">
        <f t="shared" si="184"/>
        <v>32.546890326571116</v>
      </c>
      <c r="I604">
        <f t="shared" si="173"/>
        <v>-298.90877865577494</v>
      </c>
      <c r="J604">
        <f t="shared" si="172"/>
        <v>-20.228875188435918</v>
      </c>
      <c r="K604">
        <f t="shared" si="174"/>
        <v>0</v>
      </c>
      <c r="L604">
        <f t="shared" si="175"/>
        <v>-3.3139753446717344</v>
      </c>
      <c r="M604">
        <f t="shared" si="176"/>
        <v>-16.914899843764182</v>
      </c>
      <c r="N604">
        <f t="shared" si="177"/>
        <v>0.3839876223663089</v>
      </c>
      <c r="O604">
        <f t="shared" si="178"/>
        <v>0.36250657268919451</v>
      </c>
      <c r="P604">
        <f t="shared" si="179"/>
        <v>0.1029718837141404</v>
      </c>
      <c r="Q604">
        <f t="shared" si="180"/>
        <v>1.2914959145254741</v>
      </c>
      <c r="R604">
        <f t="shared" si="189"/>
        <v>73.997265160698177</v>
      </c>
      <c r="S604">
        <f t="shared" si="185"/>
        <v>-316.12361745209131</v>
      </c>
      <c r="T604">
        <f t="shared" si="186"/>
        <v>-80.067374668960113</v>
      </c>
      <c r="U604">
        <f t="shared" si="181"/>
        <v>-17.999861937849523</v>
      </c>
      <c r="V604">
        <f t="shared" si="187"/>
        <v>29.999769896415874</v>
      </c>
      <c r="W604">
        <f t="shared" si="190"/>
        <v>0</v>
      </c>
    </row>
    <row r="605" spans="5:23">
      <c r="E605">
        <f t="shared" si="182"/>
        <v>0.58400000000000041</v>
      </c>
      <c r="F605">
        <f t="shared" si="188"/>
        <v>391.98568206477722</v>
      </c>
      <c r="G605">
        <f t="shared" si="183"/>
        <v>6.8414407727060471</v>
      </c>
      <c r="H605">
        <f t="shared" si="184"/>
        <v>32.247981547915344</v>
      </c>
      <c r="I605">
        <f t="shared" si="173"/>
        <v>-306.53286192049194</v>
      </c>
      <c r="J605">
        <f t="shared" si="172"/>
        <v>-20.74484072642305</v>
      </c>
      <c r="K605">
        <f t="shared" si="174"/>
        <v>0</v>
      </c>
      <c r="L605">
        <f t="shared" si="175"/>
        <v>-3.2496547485754128</v>
      </c>
      <c r="M605">
        <f t="shared" si="176"/>
        <v>-17.495185977847637</v>
      </c>
      <c r="N605">
        <f t="shared" si="177"/>
        <v>0.37887061454362125</v>
      </c>
      <c r="O605">
        <f t="shared" si="178"/>
        <v>0.37100479254283164</v>
      </c>
      <c r="P605">
        <f t="shared" si="179"/>
        <v>0.10997012006125992</v>
      </c>
      <c r="Q605">
        <f t="shared" si="180"/>
        <v>1.3575758678983192</v>
      </c>
      <c r="R605">
        <f t="shared" si="189"/>
        <v>77.783367599383467</v>
      </c>
      <c r="S605">
        <f t="shared" si="185"/>
        <v>-314.20231446539378</v>
      </c>
      <c r="T605">
        <f t="shared" si="186"/>
        <v>-80.067386951580914</v>
      </c>
      <c r="U605">
        <f t="shared" si="181"/>
        <v>-17.999864699092534</v>
      </c>
      <c r="V605">
        <f t="shared" si="187"/>
        <v>29.999774498487557</v>
      </c>
      <c r="W605">
        <f t="shared" si="190"/>
        <v>0</v>
      </c>
    </row>
    <row r="606" spans="5:23">
      <c r="E606">
        <f t="shared" si="182"/>
        <v>0.58500000000000041</v>
      </c>
      <c r="F606">
        <f t="shared" si="188"/>
        <v>393.83335530528853</v>
      </c>
      <c r="G606">
        <f t="shared" si="183"/>
        <v>6.8736887542539629</v>
      </c>
      <c r="H606">
        <f t="shared" si="184"/>
        <v>31.941448685994853</v>
      </c>
      <c r="I606">
        <f t="shared" si="173"/>
        <v>-312.29829545156946</v>
      </c>
      <c r="J606">
        <f t="shared" si="172"/>
        <v>-21.135020753359296</v>
      </c>
      <c r="K606">
        <f t="shared" si="174"/>
        <v>0</v>
      </c>
      <c r="L606">
        <f t="shared" si="175"/>
        <v>-3.1825298718542241</v>
      </c>
      <c r="M606">
        <f t="shared" si="176"/>
        <v>-17.952490881505071</v>
      </c>
      <c r="N606">
        <f t="shared" si="177"/>
        <v>0.37353051292570566</v>
      </c>
      <c r="O606">
        <f t="shared" si="178"/>
        <v>0.3792563266902933</v>
      </c>
      <c r="P606">
        <f t="shared" si="179"/>
        <v>0.11711209703217805</v>
      </c>
      <c r="Q606">
        <f t="shared" si="180"/>
        <v>1.4170862039977323</v>
      </c>
      <c r="R606">
        <f t="shared" si="189"/>
        <v>81.193058695284876</v>
      </c>
      <c r="S606">
        <f t="shared" si="185"/>
        <v>-312.64029661000365</v>
      </c>
      <c r="T606">
        <f t="shared" si="186"/>
        <v>-80.0673989885493</v>
      </c>
      <c r="U606">
        <f t="shared" si="181"/>
        <v>-17.999867405110685</v>
      </c>
      <c r="V606">
        <f t="shared" si="187"/>
        <v>29.999779008517809</v>
      </c>
      <c r="W606">
        <f t="shared" si="190"/>
        <v>0</v>
      </c>
    </row>
    <row r="607" spans="5:23">
      <c r="E607">
        <f t="shared" si="182"/>
        <v>0.58600000000000041</v>
      </c>
      <c r="F607">
        <f t="shared" si="188"/>
        <v>395.66346550652975</v>
      </c>
      <c r="G607">
        <f t="shared" si="183"/>
        <v>6.9056302029399577</v>
      </c>
      <c r="H607">
        <f t="shared" si="184"/>
        <v>31.629150390543284</v>
      </c>
      <c r="I607">
        <f t="shared" si="173"/>
        <v>-316.58460275713065</v>
      </c>
      <c r="J607">
        <f t="shared" si="172"/>
        <v>-21.42509980655208</v>
      </c>
      <c r="K607">
        <f t="shared" si="174"/>
        <v>0</v>
      </c>
      <c r="L607">
        <f t="shared" si="175"/>
        <v>-3.1127805307148422</v>
      </c>
      <c r="M607">
        <f t="shared" si="176"/>
        <v>-18.312319275837236</v>
      </c>
      <c r="N607">
        <f t="shared" si="177"/>
        <v>0.36798162274279989</v>
      </c>
      <c r="O607">
        <f t="shared" si="178"/>
        <v>0.38725549268705606</v>
      </c>
      <c r="P607">
        <f t="shared" si="179"/>
        <v>0.12434845958968148</v>
      </c>
      <c r="Q607">
        <f t="shared" si="180"/>
        <v>1.4710590693076782</v>
      </c>
      <c r="R607">
        <f t="shared" si="189"/>
        <v>84.2854760857728</v>
      </c>
      <c r="S607">
        <f t="shared" si="185"/>
        <v>-311.37798942075693</v>
      </c>
      <c r="T607">
        <f t="shared" si="186"/>
        <v>-80.067410784778318</v>
      </c>
      <c r="U607">
        <f t="shared" si="181"/>
        <v>-17.999870057008472</v>
      </c>
      <c r="V607">
        <f t="shared" si="187"/>
        <v>29.999783428347452</v>
      </c>
      <c r="W607">
        <f t="shared" si="190"/>
        <v>0</v>
      </c>
    </row>
    <row r="608" spans="5:23">
      <c r="E608">
        <f t="shared" si="182"/>
        <v>0.58700000000000041</v>
      </c>
      <c r="F608">
        <f t="shared" si="188"/>
        <v>397.47568233349244</v>
      </c>
      <c r="G608">
        <f t="shared" si="183"/>
        <v>6.9372593533305009</v>
      </c>
      <c r="H608">
        <f t="shared" si="184"/>
        <v>31.312565787786152</v>
      </c>
      <c r="I608">
        <f t="shared" si="173"/>
        <v>-319.68535274119012</v>
      </c>
      <c r="J608">
        <f t="shared" si="172"/>
        <v>-21.634945381179104</v>
      </c>
      <c r="K608">
        <f t="shared" si="174"/>
        <v>0</v>
      </c>
      <c r="L608">
        <f t="shared" si="175"/>
        <v>-3.0405837642936184</v>
      </c>
      <c r="M608">
        <f t="shared" si="176"/>
        <v>-18.594361616885486</v>
      </c>
      <c r="N608">
        <f t="shared" si="177"/>
        <v>0.362238028296055</v>
      </c>
      <c r="O608">
        <f t="shared" si="178"/>
        <v>0.39499783530398858</v>
      </c>
      <c r="P608">
        <f t="shared" si="179"/>
        <v>0.1316403047798391</v>
      </c>
      <c r="Q608">
        <f t="shared" si="180"/>
        <v>1.5203494317417701</v>
      </c>
      <c r="R608">
        <f t="shared" si="189"/>
        <v>87.109605823916453</v>
      </c>
      <c r="S608">
        <f t="shared" si="185"/>
        <v>-310.36607650957598</v>
      </c>
      <c r="T608">
        <f t="shared" si="186"/>
        <v>-80.067422345082747</v>
      </c>
      <c r="U608">
        <f t="shared" si="181"/>
        <v>-17.999872655868302</v>
      </c>
      <c r="V608">
        <f t="shared" si="187"/>
        <v>29.999787759780503</v>
      </c>
      <c r="W608">
        <f t="shared" si="190"/>
        <v>0</v>
      </c>
    </row>
    <row r="609" spans="5:23">
      <c r="E609">
        <f t="shared" si="182"/>
        <v>0.58800000000000041</v>
      </c>
      <c r="F609">
        <f t="shared" si="188"/>
        <v>399.26976019885831</v>
      </c>
      <c r="G609">
        <f t="shared" si="183"/>
        <v>6.9685719191182871</v>
      </c>
      <c r="H609">
        <f t="shared" si="184"/>
        <v>30.992880435044963</v>
      </c>
      <c r="I609">
        <f t="shared" si="173"/>
        <v>-321.82756404431939</v>
      </c>
      <c r="J609">
        <f t="shared" si="172"/>
        <v>-21.779921133557934</v>
      </c>
      <c r="K609">
        <f t="shared" si="174"/>
        <v>0</v>
      </c>
      <c r="L609">
        <f t="shared" si="175"/>
        <v>-2.9661133469501646</v>
      </c>
      <c r="M609">
        <f t="shared" si="176"/>
        <v>-18.813807786607768</v>
      </c>
      <c r="N609">
        <f t="shared" si="177"/>
        <v>0.35631355415818144</v>
      </c>
      <c r="O609">
        <f t="shared" si="178"/>
        <v>0.40247997650930001</v>
      </c>
      <c r="P609">
        <f t="shared" si="179"/>
        <v>0.13895680859978315</v>
      </c>
      <c r="Q609">
        <f t="shared" si="180"/>
        <v>1.565661225453951</v>
      </c>
      <c r="R609">
        <f t="shared" si="189"/>
        <v>89.705780365791853</v>
      </c>
      <c r="S609">
        <f t="shared" si="185"/>
        <v>-309.56397983306647</v>
      </c>
      <c r="T609">
        <f t="shared" si="186"/>
        <v>-80.067433674181089</v>
      </c>
      <c r="U609">
        <f t="shared" si="181"/>
        <v>-17.999875202750935</v>
      </c>
      <c r="V609">
        <f t="shared" si="187"/>
        <v>29.999792004584894</v>
      </c>
      <c r="W609">
        <f t="shared" si="190"/>
        <v>0</v>
      </c>
    </row>
    <row r="610" spans="5:23">
      <c r="E610">
        <f t="shared" si="182"/>
        <v>0.58900000000000041</v>
      </c>
      <c r="F610">
        <f t="shared" si="188"/>
        <v>401.04552144273998</v>
      </c>
      <c r="G610">
        <f t="shared" si="183"/>
        <v>6.9995647995533323</v>
      </c>
      <c r="H610">
        <f t="shared" si="184"/>
        <v>30.671052871000644</v>
      </c>
      <c r="I610">
        <f t="shared" si="173"/>
        <v>-323.18746964392244</v>
      </c>
      <c r="J610">
        <f t="shared" si="172"/>
        <v>-21.871953762262045</v>
      </c>
      <c r="K610">
        <f t="shared" si="174"/>
        <v>0</v>
      </c>
      <c r="L610">
        <f t="shared" si="175"/>
        <v>-2.8895393969034213</v>
      </c>
      <c r="M610">
        <f t="shared" si="176"/>
        <v>-18.982414365358622</v>
      </c>
      <c r="N610">
        <f t="shared" si="177"/>
        <v>0.35022173403859641</v>
      </c>
      <c r="O610">
        <f t="shared" si="178"/>
        <v>0.40969949187645233</v>
      </c>
      <c r="P610">
        <f t="shared" si="179"/>
        <v>0.14627340093157953</v>
      </c>
      <c r="Q610">
        <f t="shared" si="180"/>
        <v>1.6075732014952007</v>
      </c>
      <c r="R610">
        <f t="shared" si="189"/>
        <v>92.107159704008893</v>
      </c>
      <c r="S610">
        <f t="shared" si="185"/>
        <v>-308.93836173873109</v>
      </c>
      <c r="T610">
        <f t="shared" si="186"/>
        <v>-80.067444776697485</v>
      </c>
      <c r="U610">
        <f t="shared" si="181"/>
        <v>-17.999877698695919</v>
      </c>
      <c r="V610">
        <f t="shared" si="187"/>
        <v>29.999796164493198</v>
      </c>
      <c r="W610">
        <f t="shared" si="190"/>
        <v>0</v>
      </c>
    </row>
    <row r="611" spans="5:23">
      <c r="E611">
        <f t="shared" si="182"/>
        <v>0.59000000000000041</v>
      </c>
      <c r="F611">
        <f t="shared" si="188"/>
        <v>402.80284332547097</v>
      </c>
      <c r="G611">
        <f t="shared" si="183"/>
        <v>7.0302358524243331</v>
      </c>
      <c r="H611">
        <f t="shared" si="184"/>
        <v>30.347865401356721</v>
      </c>
      <c r="I611">
        <f t="shared" si="173"/>
        <v>-323.90275903702621</v>
      </c>
      <c r="J611">
        <f t="shared" si="172"/>
        <v>-21.920361506998677</v>
      </c>
      <c r="K611">
        <f t="shared" si="174"/>
        <v>0</v>
      </c>
      <c r="L611">
        <f t="shared" si="175"/>
        <v>-2.8110280561417653</v>
      </c>
      <c r="M611">
        <f t="shared" si="176"/>
        <v>-19.109333450856912</v>
      </c>
      <c r="N611">
        <f t="shared" si="177"/>
        <v>0.34397578531875761</v>
      </c>
      <c r="O611">
        <f t="shared" si="178"/>
        <v>0.41665480754919693</v>
      </c>
      <c r="P611">
        <f t="shared" si="179"/>
        <v>0.15357037581190489</v>
      </c>
      <c r="Q611">
        <f t="shared" si="180"/>
        <v>1.64656187324837</v>
      </c>
      <c r="R611">
        <f t="shared" si="189"/>
        <v>94.341046044286401</v>
      </c>
      <c r="S611">
        <f t="shared" si="185"/>
        <v>-308.46179728118454</v>
      </c>
      <c r="T611">
        <f t="shared" si="186"/>
        <v>-80.067455657163521</v>
      </c>
      <c r="U611">
        <f t="shared" si="181"/>
        <v>-17.999880144721999</v>
      </c>
      <c r="V611">
        <f t="shared" si="187"/>
        <v>29.999800241203335</v>
      </c>
      <c r="W611">
        <f t="shared" si="190"/>
        <v>0</v>
      </c>
    </row>
    <row r="612" spans="5:23">
      <c r="E612">
        <f t="shared" si="182"/>
        <v>0.59100000000000041</v>
      </c>
      <c r="F612">
        <f t="shared" si="188"/>
        <v>404.54164793019976</v>
      </c>
      <c r="G612">
        <f t="shared" si="183"/>
        <v>7.0605837178256898</v>
      </c>
      <c r="H612">
        <f t="shared" si="184"/>
        <v>30.023962642319695</v>
      </c>
      <c r="I612">
        <f t="shared" si="173"/>
        <v>-324.08187104837833</v>
      </c>
      <c r="J612">
        <f t="shared" si="172"/>
        <v>-21.932483046348196</v>
      </c>
      <c r="K612">
        <f t="shared" si="174"/>
        <v>0</v>
      </c>
      <c r="L612">
        <f t="shared" si="175"/>
        <v>-2.7307412261618</v>
      </c>
      <c r="M612">
        <f t="shared" si="176"/>
        <v>-19.201741820186395</v>
      </c>
      <c r="N612">
        <f t="shared" si="177"/>
        <v>0.33758858802893388</v>
      </c>
      <c r="O612">
        <f t="shared" si="178"/>
        <v>0.42334511303514422</v>
      </c>
      <c r="P612">
        <f t="shared" si="179"/>
        <v>0.16083183606412549</v>
      </c>
      <c r="Q612">
        <f t="shared" si="180"/>
        <v>1.6830208404028615</v>
      </c>
      <c r="R612">
        <f t="shared" si="189"/>
        <v>96.429990987644857</v>
      </c>
      <c r="S612">
        <f t="shared" si="185"/>
        <v>-308.11165694255487</v>
      </c>
      <c r="T612">
        <f t="shared" si="186"/>
        <v>-80.067466320020259</v>
      </c>
      <c r="U612">
        <f t="shared" si="181"/>
        <v>-17.99988254182756</v>
      </c>
      <c r="V612">
        <f t="shared" si="187"/>
        <v>29.999804236379269</v>
      </c>
      <c r="W612">
        <f t="shared" si="190"/>
        <v>0</v>
      </c>
    </row>
    <row r="613" spans="5:23">
      <c r="E613">
        <f t="shared" si="182"/>
        <v>0.59200000000000041</v>
      </c>
      <c r="F613">
        <f t="shared" si="188"/>
        <v>406.26189427386316</v>
      </c>
      <c r="G613">
        <f t="shared" si="183"/>
        <v>7.0906076804680094</v>
      </c>
      <c r="H613">
        <f t="shared" si="184"/>
        <v>29.699880771271317</v>
      </c>
      <c r="I613">
        <f t="shared" si="173"/>
        <v>-323.81097304375811</v>
      </c>
      <c r="J613">
        <f t="shared" si="172"/>
        <v>-21.91414982124553</v>
      </c>
      <c r="K613">
        <f t="shared" si="174"/>
        <v>0</v>
      </c>
      <c r="L613">
        <f t="shared" si="175"/>
        <v>-2.6488363496541778</v>
      </c>
      <c r="M613">
        <f t="shared" si="176"/>
        <v>-19.265313471591352</v>
      </c>
      <c r="N613">
        <f t="shared" si="177"/>
        <v>0.33107266748027875</v>
      </c>
      <c r="O613">
        <f t="shared" si="178"/>
        <v>0.42977028618941554</v>
      </c>
      <c r="P613">
        <f t="shared" si="179"/>
        <v>0.16804489049278962</v>
      </c>
      <c r="Q613">
        <f t="shared" si="180"/>
        <v>1.7172766166403544</v>
      </c>
      <c r="R613">
        <f t="shared" si="189"/>
        <v>98.392702389997737</v>
      </c>
      <c r="S613">
        <f t="shared" si="185"/>
        <v>-307.86919188386543</v>
      </c>
      <c r="T613">
        <f t="shared" si="186"/>
        <v>-80.067476769619859</v>
      </c>
      <c r="U613">
        <f t="shared" si="181"/>
        <v>-17.999884890991009</v>
      </c>
      <c r="V613">
        <f t="shared" si="187"/>
        <v>29.999808151651685</v>
      </c>
      <c r="W613">
        <f t="shared" si="190"/>
        <v>0</v>
      </c>
    </row>
    <row r="614" spans="5:23">
      <c r="E614">
        <f t="shared" si="182"/>
        <v>0.59300000000000042</v>
      </c>
      <c r="F614">
        <f t="shared" si="188"/>
        <v>407.96357209409877</v>
      </c>
      <c r="G614">
        <f t="shared" si="183"/>
        <v>7.1203075612392803</v>
      </c>
      <c r="H614">
        <f t="shared" si="184"/>
        <v>29.376069798227558</v>
      </c>
      <c r="I614">
        <f t="shared" si="173"/>
        <v>-323.15918368652393</v>
      </c>
      <c r="J614">
        <f t="shared" si="172"/>
        <v>-21.870039488936339</v>
      </c>
      <c r="K614">
        <f t="shared" si="174"/>
        <v>0</v>
      </c>
      <c r="L614">
        <f t="shared" si="175"/>
        <v>-2.5654662314807197</v>
      </c>
      <c r="M614">
        <f t="shared" si="176"/>
        <v>-19.304573257455619</v>
      </c>
      <c r="N614">
        <f t="shared" si="177"/>
        <v>0.32444018002271346</v>
      </c>
      <c r="O614">
        <f t="shared" si="178"/>
        <v>0.43593082765448188</v>
      </c>
      <c r="P614">
        <f t="shared" si="179"/>
        <v>0.17519904049464372</v>
      </c>
      <c r="Q614">
        <f t="shared" si="180"/>
        <v>1.7496014031396643</v>
      </c>
      <c r="R614">
        <f t="shared" si="189"/>
        <v>100.24477623006968</v>
      </c>
      <c r="S614">
        <f t="shared" si="185"/>
        <v>-307.71879586402906</v>
      </c>
      <c r="T614">
        <f t="shared" si="186"/>
        <v>-80.067487010227467</v>
      </c>
      <c r="U614">
        <f t="shared" si="181"/>
        <v>-17.99988719317119</v>
      </c>
      <c r="V614">
        <f t="shared" si="187"/>
        <v>29.999811988618653</v>
      </c>
      <c r="W614">
        <f t="shared" si="190"/>
        <v>0</v>
      </c>
    </row>
    <row r="615" spans="5:23">
      <c r="E615">
        <f t="shared" si="182"/>
        <v>0.59400000000000042</v>
      </c>
      <c r="F615">
        <f t="shared" si="188"/>
        <v>409.64669691221889</v>
      </c>
      <c r="G615">
        <f t="shared" si="183"/>
        <v>7.149683631037508</v>
      </c>
      <c r="H615">
        <f t="shared" si="184"/>
        <v>29.052910614541034</v>
      </c>
      <c r="I615">
        <f t="shared" si="173"/>
        <v>-322.18248390724273</v>
      </c>
      <c r="J615">
        <f t="shared" si="172"/>
        <v>-21.803940600772183</v>
      </c>
      <c r="K615">
        <f t="shared" si="174"/>
        <v>0</v>
      </c>
      <c r="L615">
        <f t="shared" si="175"/>
        <v>-2.4807788941767028</v>
      </c>
      <c r="M615">
        <f t="shared" si="176"/>
        <v>-19.323161706595481</v>
      </c>
      <c r="N615">
        <f t="shared" si="177"/>
        <v>0.31770290154944975</v>
      </c>
      <c r="O615">
        <f t="shared" si="178"/>
        <v>0.44182780272578426</v>
      </c>
      <c r="P615">
        <f t="shared" si="179"/>
        <v>0.18228570852055473</v>
      </c>
      <c r="Q615">
        <f t="shared" si="180"/>
        <v>1.7802233222402524</v>
      </c>
      <c r="R615">
        <f t="shared" si="189"/>
        <v>101.9992829551244</v>
      </c>
      <c r="S615">
        <f t="shared" si="185"/>
        <v>-307.6474139570945</v>
      </c>
      <c r="T615">
        <f t="shared" si="186"/>
        <v>-80.067497046022922</v>
      </c>
      <c r="U615">
        <f t="shared" si="181"/>
        <v>-17.999889449307769</v>
      </c>
      <c r="V615">
        <f t="shared" si="187"/>
        <v>29.999815748846281</v>
      </c>
      <c r="W615">
        <f t="shared" si="190"/>
        <v>0</v>
      </c>
    </row>
    <row r="616" spans="5:23">
      <c r="E616">
        <f t="shared" si="182"/>
        <v>0.59500000000000042</v>
      </c>
      <c r="F616">
        <f t="shared" si="188"/>
        <v>411.31130607300292</v>
      </c>
      <c r="G616">
        <f t="shared" si="183"/>
        <v>7.1787365416520492</v>
      </c>
      <c r="H616">
        <f t="shared" si="184"/>
        <v>28.730728130633793</v>
      </c>
      <c r="I616">
        <f t="shared" si="173"/>
        <v>-320.92665529481042</v>
      </c>
      <c r="J616">
        <f t="shared" si="172"/>
        <v>-21.718951460027625</v>
      </c>
      <c r="K616">
        <f t="shared" si="174"/>
        <v>0</v>
      </c>
      <c r="L616">
        <f t="shared" si="175"/>
        <v>-2.3949174643379991</v>
      </c>
      <c r="M616">
        <f t="shared" si="176"/>
        <v>-19.324033995689625</v>
      </c>
      <c r="N616">
        <f t="shared" si="177"/>
        <v>0.31087221845854912</v>
      </c>
      <c r="O616">
        <f t="shared" si="178"/>
        <v>0.44746278914193682</v>
      </c>
      <c r="P616">
        <f t="shared" si="179"/>
        <v>0.18929787298341039</v>
      </c>
      <c r="Q616">
        <f t="shared" si="180"/>
        <v>1.8093345938640515</v>
      </c>
      <c r="R616">
        <f t="shared" si="189"/>
        <v>103.66723595542705</v>
      </c>
      <c r="S616">
        <f t="shared" si="185"/>
        <v>-307.64407011757589</v>
      </c>
      <c r="T616">
        <f t="shared" si="186"/>
        <v>-80.06750688110246</v>
      </c>
      <c r="U616">
        <f t="shared" si="181"/>
        <v>-17.999891660321612</v>
      </c>
      <c r="V616">
        <f t="shared" si="187"/>
        <v>29.999819433869355</v>
      </c>
      <c r="W616">
        <f t="shared" si="190"/>
        <v>0</v>
      </c>
    </row>
    <row r="617" spans="5:23">
      <c r="E617">
        <f t="shared" si="182"/>
        <v>0.59600000000000042</v>
      </c>
      <c r="F617">
        <f t="shared" si="188"/>
        <v>412.957455537226</v>
      </c>
      <c r="G617">
        <f t="shared" si="183"/>
        <v>7.2074672697826827</v>
      </c>
      <c r="H617">
        <f t="shared" si="184"/>
        <v>28.409801475338984</v>
      </c>
      <c r="I617">
        <f t="shared" si="173"/>
        <v>-319.42949874336591</v>
      </c>
      <c r="J617">
        <f t="shared" si="172"/>
        <v>-21.617630270489737</v>
      </c>
      <c r="K617">
        <f t="shared" si="174"/>
        <v>0</v>
      </c>
      <c r="L617">
        <f t="shared" si="175"/>
        <v>-2.3080200869402168</v>
      </c>
      <c r="M617">
        <f t="shared" si="176"/>
        <v>-19.30961018354952</v>
      </c>
      <c r="N617">
        <f t="shared" si="177"/>
        <v>0.30395912083660526</v>
      </c>
      <c r="O617">
        <f t="shared" si="178"/>
        <v>0.45283782968946246</v>
      </c>
      <c r="P617">
        <f t="shared" si="179"/>
        <v>0.1962297833811161</v>
      </c>
      <c r="Q617">
        <f t="shared" si="180"/>
        <v>1.8370980691296701</v>
      </c>
      <c r="R617">
        <f t="shared" si="189"/>
        <v>105.25796591276284</v>
      </c>
      <c r="S617">
        <f t="shared" si="185"/>
        <v>-307.69948962446313</v>
      </c>
      <c r="T617">
        <f t="shared" si="186"/>
        <v>-80.067516519480407</v>
      </c>
      <c r="U617">
        <f t="shared" si="181"/>
        <v>-17.99989382711518</v>
      </c>
      <c r="V617">
        <f t="shared" si="187"/>
        <v>29.99982304519197</v>
      </c>
      <c r="W617">
        <f t="shared" si="190"/>
        <v>0</v>
      </c>
    </row>
    <row r="618" spans="5:23">
      <c r="E618">
        <f t="shared" si="182"/>
        <v>0.59700000000000042</v>
      </c>
      <c r="F618">
        <f t="shared" si="188"/>
        <v>414.58521725856747</v>
      </c>
      <c r="G618">
        <f t="shared" si="183"/>
        <v>7.235877071258022</v>
      </c>
      <c r="H618">
        <f t="shared" si="184"/>
        <v>28.09037197659562</v>
      </c>
      <c r="I618">
        <f t="shared" si="173"/>
        <v>-317.72251967034026</v>
      </c>
      <c r="J618">
        <f t="shared" si="172"/>
        <v>-21.502109184850184</v>
      </c>
      <c r="K618">
        <f t="shared" si="174"/>
        <v>0</v>
      </c>
      <c r="L618">
        <f t="shared" si="175"/>
        <v>-2.2202198650714244</v>
      </c>
      <c r="M618">
        <f t="shared" si="176"/>
        <v>-19.28188931977876</v>
      </c>
      <c r="N618">
        <f t="shared" si="177"/>
        <v>0.29697419766419686</v>
      </c>
      <c r="O618">
        <f t="shared" si="178"/>
        <v>0.4579553887985145</v>
      </c>
      <c r="P618">
        <f t="shared" si="179"/>
        <v>0.20307673620545061</v>
      </c>
      <c r="Q618">
        <f t="shared" si="180"/>
        <v>1.863652461523984</v>
      </c>
      <c r="R618">
        <f t="shared" si="189"/>
        <v>106.77942052449131</v>
      </c>
      <c r="S618">
        <f t="shared" si="185"/>
        <v>-307.80579673407613</v>
      </c>
      <c r="T618">
        <f t="shared" si="186"/>
        <v>-80.067525965090809</v>
      </c>
      <c r="U618">
        <f t="shared" si="181"/>
        <v>-17.999895950572878</v>
      </c>
      <c r="V618">
        <f t="shared" si="187"/>
        <v>29.999826584288133</v>
      </c>
      <c r="W618">
        <f t="shared" si="190"/>
        <v>0</v>
      </c>
    </row>
    <row r="619" spans="5:23">
      <c r="E619">
        <f t="shared" si="182"/>
        <v>0.59800000000000042</v>
      </c>
      <c r="F619">
        <f t="shared" si="188"/>
        <v>416.19467701777904</v>
      </c>
      <c r="G619">
        <f t="shared" si="183"/>
        <v>7.263967443234618</v>
      </c>
      <c r="H619">
        <f t="shared" si="184"/>
        <v>27.772649456925279</v>
      </c>
      <c r="I619">
        <f t="shared" si="173"/>
        <v>-315.83221647313781</v>
      </c>
      <c r="J619">
        <f t="shared" si="172"/>
        <v>-21.374181501974917</v>
      </c>
      <c r="K619">
        <f t="shared" si="174"/>
        <v>0</v>
      </c>
      <c r="L619">
        <f t="shared" si="175"/>
        <v>-2.1316448228475298</v>
      </c>
      <c r="M619">
        <f t="shared" si="176"/>
        <v>-19.242536679127387</v>
      </c>
      <c r="N619">
        <f t="shared" si="177"/>
        <v>0.28992763386563042</v>
      </c>
      <c r="O619">
        <f t="shared" si="178"/>
        <v>0.46281831251502648</v>
      </c>
      <c r="P619">
        <f t="shared" si="179"/>
        <v>0.20983489720944584</v>
      </c>
      <c r="Q619">
        <f t="shared" si="180"/>
        <v>1.889116548464066</v>
      </c>
      <c r="R619">
        <f t="shared" si="189"/>
        <v>108.23840523531221</v>
      </c>
      <c r="S619">
        <f t="shared" si="185"/>
        <v>-307.95627178246684</v>
      </c>
      <c r="T619">
        <f t="shared" si="186"/>
        <v>-80.067535221789001</v>
      </c>
      <c r="U619">
        <f t="shared" si="181"/>
        <v>-17.999898031561422</v>
      </c>
      <c r="V619">
        <f t="shared" si="187"/>
        <v>29.99983005260237</v>
      </c>
      <c r="W619">
        <f t="shared" si="190"/>
        <v>0</v>
      </c>
    </row>
    <row r="620" spans="5:23">
      <c r="E620">
        <f t="shared" si="182"/>
        <v>0.59900000000000042</v>
      </c>
      <c r="F620">
        <f t="shared" si="188"/>
        <v>417.78593261755714</v>
      </c>
      <c r="G620">
        <f t="shared" si="183"/>
        <v>7.2917400926915432</v>
      </c>
      <c r="H620">
        <f t="shared" si="184"/>
        <v>27.456817240452143</v>
      </c>
      <c r="I620">
        <f t="shared" si="173"/>
        <v>-313.78107243053455</v>
      </c>
      <c r="J620">
        <f t="shared" si="172"/>
        <v>-21.235368794573276</v>
      </c>
      <c r="K620">
        <f t="shared" si="174"/>
        <v>0</v>
      </c>
      <c r="L620">
        <f t="shared" si="175"/>
        <v>-2.0424178894808929</v>
      </c>
      <c r="M620">
        <f t="shared" si="176"/>
        <v>-19.192950905092385</v>
      </c>
      <c r="N620">
        <f t="shared" si="177"/>
        <v>0.28282920904152309</v>
      </c>
      <c r="O620">
        <f t="shared" si="178"/>
        <v>0.46742979138698376</v>
      </c>
      <c r="P620">
        <f t="shared" si="179"/>
        <v>0.21650115927470623</v>
      </c>
      <c r="Q620">
        <f t="shared" si="180"/>
        <v>1.9135925590553038</v>
      </c>
      <c r="R620">
        <f t="shared" si="189"/>
        <v>109.64077734150766</v>
      </c>
      <c r="S620">
        <f t="shared" si="185"/>
        <v>-308.14515527604948</v>
      </c>
      <c r="T620">
        <f t="shared" si="186"/>
        <v>-80.067544293353208</v>
      </c>
      <c r="U620">
        <f t="shared" si="181"/>
        <v>-17.999900070930192</v>
      </c>
      <c r="V620">
        <f t="shared" si="187"/>
        <v>29.999833451550323</v>
      </c>
      <c r="W620">
        <f t="shared" si="190"/>
        <v>0</v>
      </c>
    </row>
    <row r="621" spans="5:23">
      <c r="E621">
        <f t="shared" si="182"/>
        <v>0.60000000000000042</v>
      </c>
      <c r="F621">
        <f t="shared" si="188"/>
        <v>419.35909236429706</v>
      </c>
      <c r="G621">
        <f t="shared" si="183"/>
        <v>7.3191969099319953</v>
      </c>
      <c r="H621">
        <f t="shared" si="184"/>
        <v>27.143036168021609</v>
      </c>
      <c r="I621">
        <f t="shared" si="173"/>
        <v>-311.58832468173148</v>
      </c>
      <c r="J621">
        <f t="shared" si="172"/>
        <v>-21.086972950430663</v>
      </c>
      <c r="K621">
        <f t="shared" si="174"/>
        <v>0</v>
      </c>
      <c r="L621">
        <f t="shared" si="175"/>
        <v>-1.9526569026239657</v>
      </c>
      <c r="M621">
        <f t="shared" si="176"/>
        <v>-19.134316047806699</v>
      </c>
      <c r="N621">
        <f t="shared" si="177"/>
        <v>0.27568829773480524</v>
      </c>
      <c r="O621">
        <f t="shared" si="178"/>
        <v>0.47179332591346301</v>
      </c>
      <c r="P621">
        <f t="shared" si="179"/>
        <v>0.22307302781313026</v>
      </c>
      <c r="Q621">
        <f t="shared" si="180"/>
        <v>1.9371689175714784</v>
      </c>
      <c r="R621">
        <f t="shared" si="189"/>
        <v>110.99160318077178</v>
      </c>
      <c r="S621">
        <f t="shared" si="185"/>
        <v>-308.36748918352527</v>
      </c>
      <c r="T621">
        <f t="shared" si="186"/>
        <v>-80.067553183486154</v>
      </c>
      <c r="U621">
        <f t="shared" si="181"/>
        <v>-17.999902069511588</v>
      </c>
      <c r="V621">
        <f t="shared" si="187"/>
        <v>29.999836782519317</v>
      </c>
      <c r="W621">
        <f t="shared" si="190"/>
        <v>0</v>
      </c>
    </row>
    <row r="622" spans="5:23">
      <c r="E622">
        <f t="shared" si="182"/>
        <v>0.60100000000000042</v>
      </c>
      <c r="F622">
        <f t="shared" si="188"/>
        <v>420.91427377989567</v>
      </c>
      <c r="G622">
        <f t="shared" si="183"/>
        <v>7.3463399461000174</v>
      </c>
      <c r="H622">
        <f t="shared" si="184"/>
        <v>26.831447843339877</v>
      </c>
      <c r="I622">
        <f t="shared" si="173"/>
        <v>-309.27056459843084</v>
      </c>
      <c r="J622">
        <f t="shared" si="172"/>
        <v>-20.93011680303788</v>
      </c>
      <c r="K622">
        <f t="shared" si="174"/>
        <v>0</v>
      </c>
      <c r="L622">
        <f t="shared" si="175"/>
        <v>-1.8624746292311578</v>
      </c>
      <c r="M622">
        <f t="shared" si="176"/>
        <v>-19.067642173806721</v>
      </c>
      <c r="N622">
        <f t="shared" si="177"/>
        <v>0.26851387109038016</v>
      </c>
      <c r="O622">
        <f t="shared" si="178"/>
        <v>0.47591269428602567</v>
      </c>
      <c r="P622">
        <f t="shared" si="179"/>
        <v>0.22954852762019021</v>
      </c>
      <c r="Q622">
        <f t="shared" si="180"/>
        <v>1.9599224754421298</v>
      </c>
      <c r="R622">
        <f t="shared" si="189"/>
        <v>112.29528601566676</v>
      </c>
      <c r="S622">
        <f t="shared" si="185"/>
        <v>-308.6189877642289</v>
      </c>
      <c r="T622">
        <f t="shared" si="186"/>
        <v>-80.067561895816439</v>
      </c>
      <c r="U622">
        <f t="shared" si="181"/>
        <v>-17.99990402812136</v>
      </c>
      <c r="V622">
        <f t="shared" si="187"/>
        <v>29.999840046868933</v>
      </c>
      <c r="W622">
        <f t="shared" si="190"/>
        <v>0</v>
      </c>
    </row>
    <row r="623" spans="5:23">
      <c r="E623">
        <f t="shared" si="182"/>
        <v>0.60200000000000042</v>
      </c>
      <c r="F623">
        <f t="shared" si="188"/>
        <v>422.45160249954444</v>
      </c>
      <c r="G623">
        <f t="shared" si="183"/>
        <v>7.3731713939433572</v>
      </c>
      <c r="H623">
        <f t="shared" si="184"/>
        <v>26.522177278741445</v>
      </c>
      <c r="I623">
        <f t="shared" si="173"/>
        <v>-306.84220981275422</v>
      </c>
      <c r="J623">
        <f t="shared" si="172"/>
        <v>-20.765776076433582</v>
      </c>
      <c r="K623">
        <f t="shared" si="174"/>
        <v>0</v>
      </c>
      <c r="L623">
        <f t="shared" si="175"/>
        <v>-1.7719788022859304</v>
      </c>
      <c r="M623">
        <f t="shared" si="176"/>
        <v>-18.993797274147653</v>
      </c>
      <c r="N623">
        <f t="shared" si="177"/>
        <v>0.26131449977693871</v>
      </c>
      <c r="O623">
        <f t="shared" si="178"/>
        <v>0.47979192221119138</v>
      </c>
      <c r="P623">
        <f t="shared" si="179"/>
        <v>0.23592612656298664</v>
      </c>
      <c r="Q623">
        <f t="shared" si="180"/>
        <v>1.981920335721286</v>
      </c>
      <c r="R623">
        <f t="shared" si="189"/>
        <v>113.55567056798091</v>
      </c>
      <c r="S623">
        <f t="shared" si="185"/>
        <v>-308.8959319315635</v>
      </c>
      <c r="T623">
        <f t="shared" si="186"/>
        <v>-80.067570433900116</v>
      </c>
      <c r="U623">
        <f t="shared" si="181"/>
        <v>-17.999905947558933</v>
      </c>
      <c r="V623">
        <f t="shared" si="187"/>
        <v>29.999843245931554</v>
      </c>
      <c r="W623">
        <f t="shared" si="190"/>
        <v>0</v>
      </c>
    </row>
    <row r="624" spans="5:23">
      <c r="E624">
        <f t="shared" si="182"/>
        <v>0.60300000000000042</v>
      </c>
      <c r="F624">
        <f t="shared" si="188"/>
        <v>423.97121132111408</v>
      </c>
      <c r="G624">
        <f t="shared" si="183"/>
        <v>7.399693571222099</v>
      </c>
      <c r="H624">
        <f t="shared" si="184"/>
        <v>26.215335068928692</v>
      </c>
      <c r="I624">
        <f t="shared" si="173"/>
        <v>-304.31587791333408</v>
      </c>
      <c r="J624">
        <f t="shared" si="172"/>
        <v>-20.594804675366813</v>
      </c>
      <c r="K624">
        <f t="shared" si="174"/>
        <v>0</v>
      </c>
      <c r="L624">
        <f t="shared" si="175"/>
        <v>-1.6812721718333998</v>
      </c>
      <c r="M624">
        <f t="shared" si="176"/>
        <v>-18.913532503533414</v>
      </c>
      <c r="N624">
        <f t="shared" si="177"/>
        <v>0.25409835804684394</v>
      </c>
      <c r="O624">
        <f t="shared" si="178"/>
        <v>0.48343525464598491</v>
      </c>
      <c r="P624">
        <f t="shared" si="179"/>
        <v>0.24220467257600259</v>
      </c>
      <c r="Q624">
        <f t="shared" si="180"/>
        <v>2.0032213515639468</v>
      </c>
      <c r="R624">
        <f t="shared" si="189"/>
        <v>114.77612887510666</v>
      </c>
      <c r="S624">
        <f t="shared" si="185"/>
        <v>-309.1950824460074</v>
      </c>
      <c r="T624">
        <f t="shared" si="186"/>
        <v>-80.067578801222112</v>
      </c>
      <c r="U624">
        <f t="shared" si="181"/>
        <v>-17.999907828607753</v>
      </c>
      <c r="V624">
        <f t="shared" si="187"/>
        <v>29.999846381012926</v>
      </c>
      <c r="W624">
        <f t="shared" si="190"/>
        <v>0</v>
      </c>
    </row>
    <row r="625" spans="5:23">
      <c r="E625">
        <f t="shared" si="182"/>
        <v>0.60400000000000043</v>
      </c>
      <c r="F625">
        <f t="shared" si="188"/>
        <v>425.47323937908504</v>
      </c>
      <c r="G625">
        <f t="shared" si="183"/>
        <v>7.4259089062910277</v>
      </c>
      <c r="H625">
        <f t="shared" si="184"/>
        <v>25.911019191015356</v>
      </c>
      <c r="I625">
        <f t="shared" si="173"/>
        <v>-301.70268431434056</v>
      </c>
      <c r="J625">
        <f t="shared" si="172"/>
        <v>-20.417954843806211</v>
      </c>
      <c r="K625">
        <f t="shared" si="174"/>
        <v>0</v>
      </c>
      <c r="L625">
        <f t="shared" si="175"/>
        <v>-1.590452568845631</v>
      </c>
      <c r="M625">
        <f t="shared" si="176"/>
        <v>-18.82750227496058</v>
      </c>
      <c r="N625">
        <f t="shared" si="177"/>
        <v>0.24687322881691798</v>
      </c>
      <c r="O625">
        <f t="shared" si="178"/>
        <v>0.48684712931024943</v>
      </c>
      <c r="P625">
        <f t="shared" si="179"/>
        <v>0.24838334125210981</v>
      </c>
      <c r="Q625">
        <f t="shared" si="180"/>
        <v>2.0238773627959028</v>
      </c>
      <c r="R625">
        <f t="shared" si="189"/>
        <v>115.95963114027256</v>
      </c>
      <c r="S625">
        <f t="shared" si="185"/>
        <v>-309.51360823881248</v>
      </c>
      <c r="T625">
        <f t="shared" si="186"/>
        <v>-80.067587001197666</v>
      </c>
      <c r="U625">
        <f t="shared" si="181"/>
        <v>-17.999909672035599</v>
      </c>
      <c r="V625">
        <f t="shared" si="187"/>
        <v>29.999849453392667</v>
      </c>
      <c r="W625">
        <f t="shared" si="190"/>
        <v>0</v>
      </c>
    </row>
    <row r="626" spans="5:23">
      <c r="E626">
        <f t="shared" si="182"/>
        <v>0.60500000000000043</v>
      </c>
      <c r="F626">
        <f t="shared" si="188"/>
        <v>426.95783142161275</v>
      </c>
      <c r="G626">
        <f t="shared" si="183"/>
        <v>7.4518199254820434</v>
      </c>
      <c r="H626">
        <f t="shared" si="184"/>
        <v>25.609316506701017</v>
      </c>
      <c r="I626">
        <f t="shared" si="173"/>
        <v>-299.01248127647557</v>
      </c>
      <c r="J626">
        <f t="shared" si="172"/>
        <v>-20.235893340864564</v>
      </c>
      <c r="K626">
        <f t="shared" si="174"/>
        <v>0</v>
      </c>
      <c r="L626">
        <f t="shared" si="175"/>
        <v>-1.4996129805295038</v>
      </c>
      <c r="M626">
        <f t="shared" si="176"/>
        <v>-18.736280360335059</v>
      </c>
      <c r="N626">
        <f t="shared" si="177"/>
        <v>0.2396465096595386</v>
      </c>
      <c r="O626">
        <f t="shared" si="178"/>
        <v>0.49003215186267896</v>
      </c>
      <c r="P626">
        <f t="shared" si="179"/>
        <v>0.25446159192907325</v>
      </c>
      <c r="Q626">
        <f t="shared" si="180"/>
        <v>2.0439342211172953</v>
      </c>
      <c r="R626">
        <f t="shared" si="189"/>
        <v>117.1088044723802</v>
      </c>
      <c r="S626">
        <f t="shared" si="185"/>
        <v>-309.84902694923255</v>
      </c>
      <c r="T626">
        <f t="shared" si="186"/>
        <v>-80.067595037173731</v>
      </c>
      <c r="U626">
        <f t="shared" si="181"/>
        <v>-17.999911478594889</v>
      </c>
      <c r="V626">
        <f t="shared" si="187"/>
        <v>29.999852464324814</v>
      </c>
      <c r="W626">
        <f t="shared" si="190"/>
        <v>0</v>
      </c>
    </row>
    <row r="627" spans="5:23">
      <c r="E627">
        <f t="shared" si="182"/>
        <v>0.60600000000000043</v>
      </c>
      <c r="F627">
        <f t="shared" si="188"/>
        <v>428.42513717366137</v>
      </c>
      <c r="G627">
        <f t="shared" si="183"/>
        <v>7.4774292419887445</v>
      </c>
      <c r="H627">
        <f t="shared" si="184"/>
        <v>25.310304025424543</v>
      </c>
      <c r="I627">
        <f t="shared" si="173"/>
        <v>-296.2540509696712</v>
      </c>
      <c r="J627">
        <f t="shared" si="172"/>
        <v>-20.049214506461361</v>
      </c>
      <c r="K627">
        <f t="shared" si="174"/>
        <v>0</v>
      </c>
      <c r="L627">
        <f t="shared" si="175"/>
        <v>-1.4088416357670839</v>
      </c>
      <c r="M627">
        <f t="shared" si="176"/>
        <v>-18.640372870694279</v>
      </c>
      <c r="N627">
        <f t="shared" si="177"/>
        <v>0.23242521959982571</v>
      </c>
      <c r="O627">
        <f t="shared" si="178"/>
        <v>0.49299507264460024</v>
      </c>
      <c r="P627">
        <f t="shared" si="179"/>
        <v>0.26043913063545054</v>
      </c>
      <c r="Q627">
        <f t="shared" si="180"/>
        <v>2.0634326439479684</v>
      </c>
      <c r="R627">
        <f t="shared" si="189"/>
        <v>118.2259818077393</v>
      </c>
      <c r="S627">
        <f t="shared" si="185"/>
        <v>-310.19915536592208</v>
      </c>
      <c r="T627">
        <f t="shared" si="186"/>
        <v>-80.06760291243026</v>
      </c>
      <c r="U627">
        <f t="shared" si="181"/>
        <v>-17.999913249022992</v>
      </c>
      <c r="V627">
        <f t="shared" si="187"/>
        <v>29.999855415038319</v>
      </c>
      <c r="W627">
        <f t="shared" si="190"/>
        <v>0</v>
      </c>
    </row>
    <row r="628" spans="5:23">
      <c r="E628">
        <f t="shared" si="182"/>
        <v>0.60700000000000043</v>
      </c>
      <c r="F628">
        <f t="shared" si="188"/>
        <v>429.87531077251117</v>
      </c>
      <c r="G628">
        <f t="shared" si="183"/>
        <v>7.502739546014169</v>
      </c>
      <c r="H628">
        <f t="shared" si="184"/>
        <v>25.014049974454871</v>
      </c>
      <c r="I628">
        <f t="shared" si="173"/>
        <v>-293.43526242345735</v>
      </c>
      <c r="J628">
        <f t="shared" si="172"/>
        <v>-19.858450883056317</v>
      </c>
      <c r="K628">
        <f t="shared" si="174"/>
        <v>0</v>
      </c>
      <c r="L628">
        <f t="shared" si="175"/>
        <v>-1.3182220994561495</v>
      </c>
      <c r="M628">
        <f t="shared" si="176"/>
        <v>-18.540228783600167</v>
      </c>
      <c r="N628">
        <f t="shared" si="177"/>
        <v>0.2252160066208761</v>
      </c>
      <c r="O628">
        <f t="shared" si="178"/>
        <v>0.49574076490810609</v>
      </c>
      <c r="P628">
        <f t="shared" si="179"/>
        <v>0.26631587861286871</v>
      </c>
      <c r="Q628">
        <f t="shared" si="180"/>
        <v>2.0824089287143699</v>
      </c>
      <c r="R628">
        <f t="shared" si="189"/>
        <v>119.31324283569251</v>
      </c>
      <c r="S628">
        <f t="shared" si="185"/>
        <v>-310.56206793681866</v>
      </c>
      <c r="T628">
        <f t="shared" si="186"/>
        <v>-80.067610630181647</v>
      </c>
      <c r="U628">
        <f t="shared" si="181"/>
        <v>-17.999914984042533</v>
      </c>
      <c r="V628">
        <f t="shared" si="187"/>
        <v>29.999858306737554</v>
      </c>
      <c r="W628">
        <f t="shared" si="190"/>
        <v>0</v>
      </c>
    </row>
    <row r="629" spans="5:23">
      <c r="E629">
        <f t="shared" si="182"/>
        <v>0.60800000000000043</v>
      </c>
      <c r="F629">
        <f t="shared" si="188"/>
        <v>431.30851026457674</v>
      </c>
      <c r="G629">
        <f t="shared" si="183"/>
        <v>7.5277535959886235</v>
      </c>
      <c r="H629">
        <f t="shared" si="184"/>
        <v>24.720614712031413</v>
      </c>
      <c r="I629">
        <f t="shared" si="173"/>
        <v>-290.56319993191437</v>
      </c>
      <c r="J629">
        <f t="shared" si="172"/>
        <v>-19.664081905550582</v>
      </c>
      <c r="K629">
        <f t="shared" si="174"/>
        <v>0</v>
      </c>
      <c r="L629">
        <f t="shared" si="175"/>
        <v>-1.2278333745945162</v>
      </c>
      <c r="M629">
        <f t="shared" si="176"/>
        <v>-18.436248530956064</v>
      </c>
      <c r="N629">
        <f t="shared" si="177"/>
        <v>0.21802515578505513</v>
      </c>
      <c r="O629">
        <f t="shared" si="178"/>
        <v>0.49827420445440612</v>
      </c>
      <c r="P629">
        <f t="shared" si="179"/>
        <v>0.27209194540218007</v>
      </c>
      <c r="Q629">
        <f t="shared" si="180"/>
        <v>2.100895552961294</v>
      </c>
      <c r="R629">
        <f t="shared" si="189"/>
        <v>120.37244838248546</v>
      </c>
      <c r="S629">
        <f t="shared" si="185"/>
        <v>-310.93606188209128</v>
      </c>
      <c r="T629">
        <f t="shared" si="186"/>
        <v>-80.067618193578028</v>
      </c>
      <c r="U629">
        <f t="shared" si="181"/>
        <v>-17.999916684361683</v>
      </c>
      <c r="V629">
        <f t="shared" si="187"/>
        <v>29.999861140602803</v>
      </c>
      <c r="W629">
        <f t="shared" si="190"/>
        <v>0</v>
      </c>
    </row>
    <row r="630" spans="5:23">
      <c r="E630">
        <f t="shared" si="182"/>
        <v>0.60900000000000043</v>
      </c>
      <c r="F630">
        <f t="shared" si="188"/>
        <v>432.7248971545452</v>
      </c>
      <c r="G630">
        <f t="shared" si="183"/>
        <v>7.5524742107006553</v>
      </c>
      <c r="H630">
        <f t="shared" si="184"/>
        <v>24.430051512099499</v>
      </c>
      <c r="I630">
        <f t="shared" si="173"/>
        <v>-287.6442687634534</v>
      </c>
      <c r="J630">
        <f t="shared" si="172"/>
        <v>-19.466541055275215</v>
      </c>
      <c r="K630">
        <f t="shared" si="174"/>
        <v>0</v>
      </c>
      <c r="L630">
        <f t="shared" si="175"/>
        <v>-1.1377500110258278</v>
      </c>
      <c r="M630">
        <f t="shared" si="176"/>
        <v>-18.328791044249389</v>
      </c>
      <c r="N630">
        <f t="shared" si="177"/>
        <v>0.21085859788523875</v>
      </c>
      <c r="O630">
        <f t="shared" si="178"/>
        <v>0.50060045061512692</v>
      </c>
      <c r="P630">
        <f t="shared" si="179"/>
        <v>0.27776760568956288</v>
      </c>
      <c r="Q630">
        <f t="shared" si="180"/>
        <v>2.1189216806384534</v>
      </c>
      <c r="R630">
        <f t="shared" si="189"/>
        <v>121.40526941935066</v>
      </c>
      <c r="S630">
        <f t="shared" si="185"/>
        <v>-311.31962773519456</v>
      </c>
      <c r="T630">
        <f t="shared" si="186"/>
        <v>-80.067625605706453</v>
      </c>
      <c r="U630">
        <f t="shared" si="181"/>
        <v>-17.999918350674449</v>
      </c>
      <c r="V630">
        <f t="shared" si="187"/>
        <v>29.999863917790748</v>
      </c>
      <c r="W630">
        <f t="shared" si="190"/>
        <v>0</v>
      </c>
    </row>
    <row r="631" spans="5:23">
      <c r="E631">
        <f t="shared" si="182"/>
        <v>0.61000000000000043</v>
      </c>
      <c r="F631">
        <f t="shared" si="188"/>
        <v>434.12463599947569</v>
      </c>
      <c r="G631">
        <f t="shared" si="183"/>
        <v>7.5769042622127545</v>
      </c>
      <c r="H631">
        <f t="shared" si="184"/>
        <v>24.142407243336045</v>
      </c>
      <c r="I631">
        <f t="shared" si="173"/>
        <v>-284.68428272482436</v>
      </c>
      <c r="J631">
        <f t="shared" si="172"/>
        <v>-19.266221785950929</v>
      </c>
      <c r="K631">
        <f t="shared" si="174"/>
        <v>0</v>
      </c>
      <c r="L631">
        <f t="shared" si="175"/>
        <v>-1.048042219836762</v>
      </c>
      <c r="M631">
        <f t="shared" si="176"/>
        <v>-18.218179566114166</v>
      </c>
      <c r="N631">
        <f t="shared" si="177"/>
        <v>0.20372191854565269</v>
      </c>
      <c r="O631">
        <f t="shared" si="178"/>
        <v>0.50272462851440447</v>
      </c>
      <c r="P631">
        <f t="shared" si="179"/>
        <v>0.28334327927036218</v>
      </c>
      <c r="Q631">
        <f t="shared" si="180"/>
        <v>2.1365135909482897</v>
      </c>
      <c r="R631">
        <f t="shared" si="189"/>
        <v>122.41321163367697</v>
      </c>
      <c r="S631">
        <f t="shared" si="185"/>
        <v>-311.71142436579873</v>
      </c>
      <c r="T631">
        <f t="shared" si="186"/>
        <v>-80.06763286959233</v>
      </c>
      <c r="U631">
        <f t="shared" si="181"/>
        <v>-17.999919983660959</v>
      </c>
      <c r="V631">
        <f t="shared" si="187"/>
        <v>29.999866639434934</v>
      </c>
      <c r="W631">
        <f t="shared" si="190"/>
        <v>0</v>
      </c>
    </row>
    <row r="632" spans="5:23">
      <c r="E632">
        <f t="shared" si="182"/>
        <v>0.61100000000000043</v>
      </c>
      <c r="F632">
        <f t="shared" si="188"/>
        <v>435.50789404180489</v>
      </c>
      <c r="G632">
        <f t="shared" si="183"/>
        <v>7.6010466694560908</v>
      </c>
      <c r="H632">
        <f t="shared" si="184"/>
        <v>23.85772296061122</v>
      </c>
      <c r="I632">
        <f t="shared" si="173"/>
        <v>-281.68853713722183</v>
      </c>
      <c r="J632">
        <f t="shared" si="172"/>
        <v>-19.063482462400625</v>
      </c>
      <c r="K632">
        <f t="shared" si="174"/>
        <v>0</v>
      </c>
      <c r="L632">
        <f t="shared" si="175"/>
        <v>-0.95877599246568534</v>
      </c>
      <c r="M632">
        <f t="shared" si="176"/>
        <v>-18.104706469934939</v>
      </c>
      <c r="N632">
        <f t="shared" si="177"/>
        <v>0.19662036769752966</v>
      </c>
      <c r="O632">
        <f t="shared" si="178"/>
        <v>0.50465191255346642</v>
      </c>
      <c r="P632">
        <f t="shared" si="179"/>
        <v>0.28881951361463737</v>
      </c>
      <c r="Q632">
        <f t="shared" si="180"/>
        <v>2.1536950430077049</v>
      </c>
      <c r="R632">
        <f t="shared" si="189"/>
        <v>123.3976363225878</v>
      </c>
      <c r="S632">
        <f t="shared" si="185"/>
        <v>-312.11025771921709</v>
      </c>
      <c r="T632">
        <f t="shared" si="186"/>
        <v>-80.067639988200497</v>
      </c>
      <c r="U632">
        <f t="shared" si="181"/>
        <v>-17.999921583987742</v>
      </c>
      <c r="V632">
        <f t="shared" si="187"/>
        <v>29.999869306646236</v>
      </c>
      <c r="W632">
        <f t="shared" si="190"/>
        <v>0</v>
      </c>
    </row>
    <row r="633" spans="5:23">
      <c r="E633">
        <f t="shared" si="182"/>
        <v>0.61200000000000043</v>
      </c>
      <c r="F633">
        <f t="shared" si="188"/>
        <v>436.87484087624028</v>
      </c>
      <c r="G633">
        <f t="shared" si="183"/>
        <v>7.6249043924167017</v>
      </c>
      <c r="H633">
        <f t="shared" si="184"/>
        <v>23.576034423473999</v>
      </c>
      <c r="I633">
        <f t="shared" si="173"/>
        <v>-278.66187002219363</v>
      </c>
      <c r="J633">
        <f t="shared" si="172"/>
        <v>-18.858650501351541</v>
      </c>
      <c r="K633">
        <f t="shared" si="174"/>
        <v>0</v>
      </c>
      <c r="L633">
        <f t="shared" si="175"/>
        <v>-0.87001322365098877</v>
      </c>
      <c r="M633">
        <f t="shared" si="176"/>
        <v>-17.988637277700551</v>
      </c>
      <c r="N633">
        <f t="shared" si="177"/>
        <v>0.18955886936023131</v>
      </c>
      <c r="O633">
        <f t="shared" si="178"/>
        <v>0.50638751106235314</v>
      </c>
      <c r="P633">
        <f t="shared" si="179"/>
        <v>0.29419696861736072</v>
      </c>
      <c r="Q633">
        <f t="shared" si="180"/>
        <v>2.1704875870883851</v>
      </c>
      <c r="R633">
        <f t="shared" si="189"/>
        <v>124.35977822569818</v>
      </c>
      <c r="S633">
        <f t="shared" si="185"/>
        <v>-312.51506265054212</v>
      </c>
      <c r="T633">
        <f t="shared" si="186"/>
        <v>-80.067646964436477</v>
      </c>
      <c r="U633">
        <f t="shared" si="181"/>
        <v>-17.999923152307986</v>
      </c>
      <c r="V633">
        <f t="shared" si="187"/>
        <v>29.999871920513311</v>
      </c>
      <c r="W633">
        <f t="shared" si="190"/>
        <v>0</v>
      </c>
    </row>
    <row r="634" spans="5:23">
      <c r="E634">
        <f t="shared" si="182"/>
        <v>0.61300000000000043</v>
      </c>
      <c r="F634">
        <f t="shared" si="188"/>
        <v>438.22564814636047</v>
      </c>
      <c r="G634">
        <f t="shared" si="183"/>
        <v>7.6484804268401758</v>
      </c>
      <c r="H634">
        <f t="shared" si="184"/>
        <v>23.297372553451805</v>
      </c>
      <c r="I634">
        <f t="shared" si="173"/>
        <v>-275.60871370897814</v>
      </c>
      <c r="J634">
        <f t="shared" si="172"/>
        <v>-18.652025864000404</v>
      </c>
      <c r="K634">
        <f t="shared" si="174"/>
        <v>0</v>
      </c>
      <c r="L634">
        <f t="shared" si="175"/>
        <v>-0.7818118374129478</v>
      </c>
      <c r="M634">
        <f t="shared" si="176"/>
        <v>-17.870214026587455</v>
      </c>
      <c r="N634">
        <f t="shared" si="177"/>
        <v>0.18254203166370131</v>
      </c>
      <c r="O634">
        <f t="shared" si="178"/>
        <v>0.50793665206573368</v>
      </c>
      <c r="P634">
        <f t="shared" si="179"/>
        <v>0.29947640319428948</v>
      </c>
      <c r="Q634">
        <f t="shared" si="180"/>
        <v>2.1869108312167826</v>
      </c>
      <c r="R634">
        <f t="shared" si="189"/>
        <v>125.30076080016836</v>
      </c>
      <c r="S634">
        <f t="shared" si="185"/>
        <v>-312.92488734619212</v>
      </c>
      <c r="T634">
        <f t="shared" si="186"/>
        <v>-80.067653801147756</v>
      </c>
      <c r="U634">
        <f t="shared" si="181"/>
        <v>-17.999924689261828</v>
      </c>
      <c r="V634">
        <f t="shared" si="187"/>
        <v>29.999874482103046</v>
      </c>
      <c r="W634">
        <f t="shared" si="190"/>
        <v>0</v>
      </c>
    </row>
    <row r="635" spans="5:23">
      <c r="E635">
        <f t="shared" si="182"/>
        <v>0.61400000000000043</v>
      </c>
      <c r="F635">
        <f t="shared" si="188"/>
        <v>439.56048926741721</v>
      </c>
      <c r="G635">
        <f t="shared" si="183"/>
        <v>7.6717777993936274</v>
      </c>
      <c r="H635">
        <f t="shared" si="184"/>
        <v>23.021763839742828</v>
      </c>
      <c r="I635">
        <f t="shared" si="173"/>
        <v>-272.53313862054324</v>
      </c>
      <c r="J635">
        <f t="shared" si="172"/>
        <v>-18.443884019266363</v>
      </c>
      <c r="K635">
        <f t="shared" si="174"/>
        <v>0</v>
      </c>
      <c r="L635">
        <f t="shared" si="175"/>
        <v>-0.69422591532641842</v>
      </c>
      <c r="M635">
        <f t="shared" si="176"/>
        <v>-17.749658103939947</v>
      </c>
      <c r="N635">
        <f t="shared" si="177"/>
        <v>0.17557415705316565</v>
      </c>
      <c r="O635">
        <f t="shared" si="178"/>
        <v>0.5093045701116492</v>
      </c>
      <c r="P635">
        <f t="shared" si="179"/>
        <v>0.30465866344646325</v>
      </c>
      <c r="Q635">
        <f t="shared" si="180"/>
        <v>2.2029826703266013</v>
      </c>
      <c r="R635">
        <f t="shared" si="189"/>
        <v>126.22160935017426</v>
      </c>
      <c r="S635">
        <f t="shared" si="185"/>
        <v>-313.33887991724293</v>
      </c>
      <c r="T635">
        <f t="shared" si="186"/>
        <v>-80.067660501124791</v>
      </c>
      <c r="U635">
        <f t="shared" si="181"/>
        <v>-17.99992619547659</v>
      </c>
      <c r="V635">
        <f t="shared" si="187"/>
        <v>29.999876992460987</v>
      </c>
      <c r="W635">
        <f t="shared" si="190"/>
        <v>0</v>
      </c>
    </row>
    <row r="636" spans="5:23">
      <c r="E636">
        <f t="shared" si="182"/>
        <v>0.61500000000000044</v>
      </c>
      <c r="F636">
        <f t="shared" si="188"/>
        <v>440.87953917238133</v>
      </c>
      <c r="G636">
        <f t="shared" si="183"/>
        <v>7.6947995632333699</v>
      </c>
      <c r="H636">
        <f t="shared" si="184"/>
        <v>22.749230701122286</v>
      </c>
      <c r="I636">
        <f t="shared" si="173"/>
        <v>-269.43889064149698</v>
      </c>
      <c r="J636">
        <f t="shared" si="172"/>
        <v>-18.234478472692302</v>
      </c>
      <c r="K636">
        <f t="shared" si="174"/>
        <v>0</v>
      </c>
      <c r="L636">
        <f t="shared" si="175"/>
        <v>-0.60730582640237374</v>
      </c>
      <c r="M636">
        <f t="shared" si="176"/>
        <v>-17.627172646289928</v>
      </c>
      <c r="N636">
        <f t="shared" si="177"/>
        <v>0.16865925262182324</v>
      </c>
      <c r="O636">
        <f t="shared" si="178"/>
        <v>0.51049649411358111</v>
      </c>
      <c r="P636">
        <f t="shared" si="179"/>
        <v>0.30974467216564994</v>
      </c>
      <c r="Q636">
        <f t="shared" si="180"/>
        <v>2.2187194838797626</v>
      </c>
      <c r="R636">
        <f t="shared" si="189"/>
        <v>127.12326234975468</v>
      </c>
      <c r="S636">
        <f t="shared" si="185"/>
        <v>-313.75627682262666</v>
      </c>
      <c r="T636">
        <f t="shared" si="186"/>
        <v>-80.067667067102306</v>
      </c>
      <c r="U636">
        <f t="shared" si="181"/>
        <v>-17.999927671567061</v>
      </c>
      <c r="V636">
        <f t="shared" si="187"/>
        <v>29.999879452611768</v>
      </c>
      <c r="W636">
        <f t="shared" si="190"/>
        <v>0</v>
      </c>
    </row>
    <row r="637" spans="5:23">
      <c r="E637">
        <f t="shared" si="182"/>
        <v>0.61600000000000044</v>
      </c>
      <c r="F637">
        <f t="shared" si="188"/>
        <v>442.18297407872507</v>
      </c>
      <c r="G637">
        <f t="shared" si="183"/>
        <v>7.7175487939344922</v>
      </c>
      <c r="H637">
        <f t="shared" si="184"/>
        <v>22.479791810480791</v>
      </c>
      <c r="I637">
        <f t="shared" si="173"/>
        <v>-266.32942319362849</v>
      </c>
      <c r="J637">
        <f t="shared" si="172"/>
        <v>-18.024042937181072</v>
      </c>
      <c r="K637">
        <f t="shared" si="174"/>
        <v>0</v>
      </c>
      <c r="L637">
        <f t="shared" si="175"/>
        <v>-0.5210983579545464</v>
      </c>
      <c r="M637">
        <f t="shared" si="176"/>
        <v>-17.502944579226526</v>
      </c>
      <c r="N637">
        <f t="shared" si="177"/>
        <v>0.1618010405219068</v>
      </c>
      <c r="O637">
        <f t="shared" si="178"/>
        <v>0.51151763615762247</v>
      </c>
      <c r="P637">
        <f t="shared" si="179"/>
        <v>0.31473541949262485</v>
      </c>
      <c r="Q637">
        <f t="shared" si="180"/>
        <v>2.2341363068408717</v>
      </c>
      <c r="R637">
        <f t="shared" si="189"/>
        <v>128.0065812389266</v>
      </c>
      <c r="S637">
        <f t="shared" si="185"/>
        <v>-314.1763928397985</v>
      </c>
      <c r="T637">
        <f t="shared" si="186"/>
        <v>-80.067673501760254</v>
      </c>
      <c r="U637">
        <f t="shared" si="181"/>
        <v>-17.999929118135718</v>
      </c>
      <c r="V637">
        <f t="shared" si="187"/>
        <v>29.999881863559533</v>
      </c>
      <c r="W637">
        <f t="shared" si="190"/>
        <v>0</v>
      </c>
    </row>
    <row r="638" spans="5:23">
      <c r="E638">
        <f t="shared" si="182"/>
        <v>0.61700000000000044</v>
      </c>
      <c r="F638">
        <f t="shared" si="188"/>
        <v>443.47097127379834</v>
      </c>
      <c r="G638">
        <f t="shared" si="183"/>
        <v>7.7400285857449731</v>
      </c>
      <c r="H638">
        <f t="shared" si="184"/>
        <v>22.213462387287162</v>
      </c>
      <c r="I638">
        <f t="shared" si="173"/>
        <v>-263.20792492643443</v>
      </c>
      <c r="J638">
        <f t="shared" si="172"/>
        <v>-17.812793206972565</v>
      </c>
      <c r="K638">
        <f t="shared" si="174"/>
        <v>0</v>
      </c>
      <c r="L638">
        <f t="shared" si="175"/>
        <v>-0.43564684688287586</v>
      </c>
      <c r="M638">
        <f t="shared" si="176"/>
        <v>-17.377146360089689</v>
      </c>
      <c r="N638">
        <f t="shared" si="177"/>
        <v>0.15500296840890254</v>
      </c>
      <c r="O638">
        <f t="shared" si="178"/>
        <v>0.5123731812277833</v>
      </c>
      <c r="P638">
        <f t="shared" si="179"/>
        <v>0.31963195457202875</v>
      </c>
      <c r="Q638">
        <f t="shared" si="180"/>
        <v>2.249246978054563</v>
      </c>
      <c r="R638">
        <f t="shared" si="189"/>
        <v>128.87235892508096</v>
      </c>
      <c r="S638">
        <f t="shared" si="185"/>
        <v>-314.59861234871738</v>
      </c>
      <c r="T638">
        <f t="shared" si="186"/>
        <v>-80.067679807725071</v>
      </c>
      <c r="U638">
        <f t="shared" si="181"/>
        <v>-17.999930535773007</v>
      </c>
      <c r="V638">
        <f t="shared" si="187"/>
        <v>29.999884226288344</v>
      </c>
      <c r="W638">
        <f t="shared" si="190"/>
        <v>0</v>
      </c>
    </row>
    <row r="639" spans="5:23">
      <c r="E639">
        <f t="shared" si="182"/>
        <v>0.61800000000000044</v>
      </c>
      <c r="F639">
        <f t="shared" si="188"/>
        <v>444.74370891696253</v>
      </c>
      <c r="G639">
        <f t="shared" si="183"/>
        <v>7.7622420481322605</v>
      </c>
      <c r="H639">
        <f t="shared" si="184"/>
        <v>21.950254462360729</v>
      </c>
      <c r="I639">
        <f t="shared" si="173"/>
        <v>-260.07734375720884</v>
      </c>
      <c r="J639">
        <f t="shared" si="172"/>
        <v>-17.60092878457478</v>
      </c>
      <c r="K639">
        <f t="shared" si="174"/>
        <v>0</v>
      </c>
      <c r="L639">
        <f t="shared" si="175"/>
        <v>-0.35099131085821134</v>
      </c>
      <c r="M639">
        <f t="shared" si="176"/>
        <v>-17.249937473716567</v>
      </c>
      <c r="N639">
        <f t="shared" si="177"/>
        <v>0.14826821987791378</v>
      </c>
      <c r="O639">
        <f t="shared" si="178"/>
        <v>0.5130682778036566</v>
      </c>
      <c r="P639">
        <f t="shared" si="179"/>
        <v>0.32443537807333228</v>
      </c>
      <c r="Q639">
        <f t="shared" si="180"/>
        <v>2.2640642693949307</v>
      </c>
      <c r="R639">
        <f t="shared" si="189"/>
        <v>129.72132718269975</v>
      </c>
      <c r="S639">
        <f t="shared" si="185"/>
        <v>-315.02238173426281</v>
      </c>
      <c r="T639">
        <f t="shared" si="186"/>
        <v>-80.067685987570556</v>
      </c>
      <c r="U639">
        <f t="shared" si="181"/>
        <v>-17.999931925057545</v>
      </c>
      <c r="V639">
        <f t="shared" si="187"/>
        <v>29.999886541762578</v>
      </c>
      <c r="W639">
        <f t="shared" si="190"/>
        <v>0</v>
      </c>
    </row>
    <row r="640" spans="5:23">
      <c r="E640">
        <f t="shared" si="182"/>
        <v>0.61900000000000044</v>
      </c>
      <c r="F640">
        <f t="shared" si="188"/>
        <v>446.00136585689404</v>
      </c>
      <c r="G640">
        <f t="shared" si="183"/>
        <v>7.7841923025946214</v>
      </c>
      <c r="H640">
        <f t="shared" si="184"/>
        <v>21.690177118603518</v>
      </c>
      <c r="I640">
        <f t="shared" si="173"/>
        <v>-256.94040785794778</v>
      </c>
      <c r="J640">
        <f t="shared" ref="J640:J703" si="191">K640+L640+M640</f>
        <v>-17.388634301068315</v>
      </c>
      <c r="K640">
        <f t="shared" si="174"/>
        <v>0</v>
      </c>
      <c r="L640">
        <f t="shared" si="175"/>
        <v>-0.26716857894272794</v>
      </c>
      <c r="M640">
        <f t="shared" si="176"/>
        <v>-17.121465722125588</v>
      </c>
      <c r="N640">
        <f t="shared" si="177"/>
        <v>0.14159972485513359</v>
      </c>
      <c r="O640">
        <f t="shared" si="178"/>
        <v>0.51360802928582983</v>
      </c>
      <c r="P640">
        <f t="shared" si="179"/>
        <v>0.32914683546839058</v>
      </c>
      <c r="Q640">
        <f t="shared" si="180"/>
        <v>2.2785999985005554</v>
      </c>
      <c r="R640">
        <f t="shared" si="189"/>
        <v>130.55416311259754</v>
      </c>
      <c r="S640">
        <f t="shared" si="185"/>
        <v>-315.44720274429653</v>
      </c>
      <c r="T640">
        <f t="shared" si="186"/>
        <v>-80.06769204381915</v>
      </c>
      <c r="U640">
        <f t="shared" si="181"/>
        <v>-17.999933286556395</v>
      </c>
      <c r="V640">
        <f t="shared" si="187"/>
        <v>29.999888810927327</v>
      </c>
      <c r="W640">
        <f t="shared" si="190"/>
        <v>0</v>
      </c>
    </row>
    <row r="641" spans="5:23">
      <c r="E641">
        <f t="shared" si="182"/>
        <v>0.62000000000000044</v>
      </c>
      <c r="F641">
        <f t="shared" si="188"/>
        <v>447.24412146268122</v>
      </c>
      <c r="G641">
        <f t="shared" si="183"/>
        <v>7.8058824797132251</v>
      </c>
      <c r="H641">
        <f t="shared" si="184"/>
        <v>21.433236710745572</v>
      </c>
      <c r="I641">
        <f t="shared" si="173"/>
        <v>-253.79964407670388</v>
      </c>
      <c r="J641">
        <f t="shared" si="191"/>
        <v>-17.17608076278529</v>
      </c>
      <c r="K641">
        <f t="shared" si="174"/>
        <v>0</v>
      </c>
      <c r="L641">
        <f t="shared" si="175"/>
        <v>-0.18421242122771808</v>
      </c>
      <c r="M641">
        <f t="shared" si="176"/>
        <v>-16.99186834155757</v>
      </c>
      <c r="N641">
        <f t="shared" si="177"/>
        <v>0.13500016991114436</v>
      </c>
      <c r="O641">
        <f t="shared" si="178"/>
        <v>0.51399748620559094</v>
      </c>
      <c r="P641">
        <f t="shared" si="179"/>
        <v>0.33376751097319513</v>
      </c>
      <c r="Q641">
        <f t="shared" si="180"/>
        <v>2.29286512745285</v>
      </c>
      <c r="R641">
        <f t="shared" si="189"/>
        <v>131.37149479577388</v>
      </c>
      <c r="S641">
        <f t="shared" si="185"/>
        <v>-315.87262666690731</v>
      </c>
      <c r="T641">
        <f t="shared" si="186"/>
        <v>-80.067697978942775</v>
      </c>
      <c r="U641">
        <f t="shared" si="181"/>
        <v>-17.999934620825268</v>
      </c>
      <c r="V641">
        <f t="shared" si="187"/>
        <v>29.999891034708781</v>
      </c>
      <c r="W641">
        <f t="shared" si="190"/>
        <v>0</v>
      </c>
    </row>
    <row r="642" spans="5:23">
      <c r="E642">
        <f t="shared" si="182"/>
        <v>0.62100000000000044</v>
      </c>
      <c r="F642">
        <f t="shared" si="188"/>
        <v>448.47215546751181</v>
      </c>
      <c r="G642">
        <f t="shared" si="183"/>
        <v>7.8273157164239704</v>
      </c>
      <c r="H642">
        <f t="shared" si="184"/>
        <v>21.179437066668868</v>
      </c>
      <c r="I642">
        <f t="shared" si="173"/>
        <v>-250.65739419312979</v>
      </c>
      <c r="J642">
        <f t="shared" si="191"/>
        <v>-16.963426651415418</v>
      </c>
      <c r="K642">
        <f t="shared" si="174"/>
        <v>0</v>
      </c>
      <c r="L642">
        <f t="shared" si="175"/>
        <v>-0.10215367711493165</v>
      </c>
      <c r="M642">
        <f t="shared" si="176"/>
        <v>-16.861272974300487</v>
      </c>
      <c r="N642">
        <f t="shared" si="177"/>
        <v>0.12847200846630566</v>
      </c>
      <c r="O642">
        <f t="shared" si="178"/>
        <v>0.51424163917664689</v>
      </c>
      <c r="P642">
        <f t="shared" si="179"/>
        <v>0.33829862207547179</v>
      </c>
      <c r="Q642">
        <f t="shared" si="180"/>
        <v>2.30686984938025</v>
      </c>
      <c r="R642">
        <f t="shared" si="189"/>
        <v>132.17390625546824</v>
      </c>
      <c r="S642">
        <f t="shared" si="185"/>
        <v>-316.29824921204357</v>
      </c>
      <c r="T642">
        <f t="shared" si="186"/>
        <v>-80.067703795363926</v>
      </c>
      <c r="U642">
        <f t="shared" si="181"/>
        <v>-17.999935928408764</v>
      </c>
      <c r="V642">
        <f t="shared" si="187"/>
        <v>29.999893214014605</v>
      </c>
      <c r="W642">
        <f t="shared" si="190"/>
        <v>0</v>
      </c>
    </row>
    <row r="643" spans="5:23">
      <c r="E643">
        <f t="shared" si="182"/>
        <v>0.62200000000000044</v>
      </c>
      <c r="F643">
        <f t="shared" si="188"/>
        <v>449.6856478238949</v>
      </c>
      <c r="G643">
        <f t="shared" si="183"/>
        <v>7.8484951534906395</v>
      </c>
      <c r="H643">
        <f t="shared" si="184"/>
        <v>20.928779672475738</v>
      </c>
      <c r="I643">
        <f t="shared" si="173"/>
        <v>-247.51582933719172</v>
      </c>
      <c r="J643">
        <f t="shared" si="191"/>
        <v>-16.750818899803235</v>
      </c>
      <c r="K643">
        <f t="shared" si="174"/>
        <v>0</v>
      </c>
      <c r="L643">
        <f t="shared" si="175"/>
        <v>-2.1020381909387646E-2</v>
      </c>
      <c r="M643">
        <f t="shared" si="176"/>
        <v>-16.729798517893848</v>
      </c>
      <c r="N643">
        <f t="shared" si="177"/>
        <v>0.12201747086181142</v>
      </c>
      <c r="O643">
        <f t="shared" si="178"/>
        <v>0.51434541254776911</v>
      </c>
      <c r="P643">
        <f t="shared" si="179"/>
        <v>0.34274141458135143</v>
      </c>
      <c r="Q643">
        <f t="shared" si="180"/>
        <v>2.3206236646607881</v>
      </c>
      <c r="R643">
        <f t="shared" si="189"/>
        <v>132.96194182324561</v>
      </c>
      <c r="S643">
        <f t="shared" si="185"/>
        <v>-316.72370600064926</v>
      </c>
      <c r="T643">
        <f t="shared" si="186"/>
        <v>-80.06770949545664</v>
      </c>
      <c r="U643">
        <f t="shared" si="181"/>
        <v>-17.999937209840589</v>
      </c>
      <c r="V643">
        <f t="shared" si="187"/>
        <v>29.999895349734313</v>
      </c>
      <c r="W643">
        <f t="shared" si="190"/>
        <v>0</v>
      </c>
    </row>
    <row r="644" spans="5:23">
      <c r="E644">
        <f t="shared" si="182"/>
        <v>0.62300000000000044</v>
      </c>
      <c r="F644">
        <f t="shared" si="188"/>
        <v>450.88477856948691</v>
      </c>
      <c r="G644">
        <f t="shared" si="183"/>
        <v>7.8694239331631151</v>
      </c>
      <c r="H644">
        <f t="shared" si="184"/>
        <v>20.681263843138545</v>
      </c>
      <c r="I644">
        <f t="shared" si="173"/>
        <v>-244.37696284284289</v>
      </c>
      <c r="J644">
        <f t="shared" si="191"/>
        <v>-16.538393761830061</v>
      </c>
      <c r="K644">
        <f t="shared" si="174"/>
        <v>0</v>
      </c>
      <c r="L644">
        <f t="shared" si="175"/>
        <v>5.9162108569231306E-2</v>
      </c>
      <c r="M644">
        <f t="shared" si="176"/>
        <v>-16.597555870399294</v>
      </c>
      <c r="N644">
        <f t="shared" si="177"/>
        <v>0.11563857427311619</v>
      </c>
      <c r="O644">
        <f t="shared" si="178"/>
        <v>0.51431365871649959</v>
      </c>
      <c r="P644">
        <f t="shared" si="179"/>
        <v>0.34709715812391734</v>
      </c>
      <c r="Q644">
        <f t="shared" si="180"/>
        <v>2.3341354481385732</v>
      </c>
      <c r="R644">
        <f t="shared" si="189"/>
        <v>133.7361099902173</v>
      </c>
      <c r="S644">
        <f t="shared" si="185"/>
        <v>-317.14866857926961</v>
      </c>
      <c r="T644">
        <f t="shared" si="186"/>
        <v>-80.067715081547504</v>
      </c>
      <c r="U644">
        <f t="shared" si="181"/>
        <v>-17.999938465643776</v>
      </c>
      <c r="V644">
        <f t="shared" si="187"/>
        <v>29.999897442739627</v>
      </c>
      <c r="W644">
        <f t="shared" si="190"/>
        <v>0</v>
      </c>
    </row>
    <row r="645" spans="5:23">
      <c r="E645">
        <f t="shared" si="182"/>
        <v>0.62400000000000044</v>
      </c>
      <c r="F645">
        <f t="shared" si="188"/>
        <v>452.06972770269522</v>
      </c>
      <c r="G645">
        <f t="shared" si="183"/>
        <v>7.8901051970062532</v>
      </c>
      <c r="H645">
        <f t="shared" si="184"/>
        <v>20.436886880295702</v>
      </c>
      <c r="I645">
        <f t="shared" si="173"/>
        <v>-241.2426617620433</v>
      </c>
      <c r="J645">
        <f t="shared" si="191"/>
        <v>-16.3262775916339</v>
      </c>
      <c r="K645">
        <f t="shared" si="174"/>
        <v>0</v>
      </c>
      <c r="L645">
        <f t="shared" si="175"/>
        <v>0.1383709956130508</v>
      </c>
      <c r="M645">
        <f t="shared" si="176"/>
        <v>-16.464648587246952</v>
      </c>
      <c r="N645">
        <f t="shared" si="177"/>
        <v>0.10933713244532842</v>
      </c>
      <c r="O645">
        <f t="shared" si="178"/>
        <v>0.51415115306530246</v>
      </c>
      <c r="P645">
        <f t="shared" si="179"/>
        <v>0.35136714208440456</v>
      </c>
      <c r="Q645">
        <f t="shared" si="180"/>
        <v>2.3474135085558983</v>
      </c>
      <c r="R645">
        <f t="shared" si="189"/>
        <v>134.49688681224973</v>
      </c>
      <c r="S645">
        <f t="shared" si="185"/>
        <v>-317.57284089044549</v>
      </c>
      <c r="T645">
        <f t="shared" si="186"/>
        <v>-80.067720555916566</v>
      </c>
      <c r="U645">
        <f t="shared" si="181"/>
        <v>-17.999939696330902</v>
      </c>
      <c r="V645">
        <f t="shared" si="187"/>
        <v>29.999899493884836</v>
      </c>
      <c r="W645">
        <f t="shared" si="190"/>
        <v>0</v>
      </c>
    </row>
    <row r="646" spans="5:23">
      <c r="E646">
        <f t="shared" si="182"/>
        <v>0.62500000000000044</v>
      </c>
      <c r="F646">
        <f t="shared" si="188"/>
        <v>453.24067506732246</v>
      </c>
      <c r="G646">
        <f t="shared" si="183"/>
        <v>7.9105420838865488</v>
      </c>
      <c r="H646">
        <f t="shared" si="184"/>
        <v>20.195644218533658</v>
      </c>
      <c r="I646">
        <f t="shared" si="173"/>
        <v>-238.11465722671969</v>
      </c>
      <c r="J646">
        <f t="shared" si="191"/>
        <v>-16.114587544862836</v>
      </c>
      <c r="K646">
        <f t="shared" si="174"/>
        <v>0</v>
      </c>
      <c r="L646">
        <f t="shared" si="175"/>
        <v>0.21658591771267705</v>
      </c>
      <c r="M646">
        <f t="shared" si="176"/>
        <v>-16.331173462575514</v>
      </c>
      <c r="N646">
        <f t="shared" si="177"/>
        <v>0.10311476523288308</v>
      </c>
      <c r="O646">
        <f t="shared" si="178"/>
        <v>0.51386258948281482</v>
      </c>
      <c r="P646">
        <f t="shared" si="179"/>
        <v>0.35555267188346712</v>
      </c>
      <c r="Q646">
        <f t="shared" si="180"/>
        <v>2.3604656412242244</v>
      </c>
      <c r="R646">
        <f t="shared" si="189"/>
        <v>135.24471892778965</v>
      </c>
      <c r="S646">
        <f t="shared" si="185"/>
        <v>-317.99595613953284</v>
      </c>
      <c r="T646">
        <f t="shared" si="186"/>
        <v>-80.067725920798225</v>
      </c>
      <c r="U646">
        <f t="shared" si="181"/>
        <v>-17.999940902404283</v>
      </c>
      <c r="V646">
        <f t="shared" si="187"/>
        <v>29.999901504007141</v>
      </c>
      <c r="W646">
        <f t="shared" si="190"/>
        <v>0</v>
      </c>
    </row>
    <row r="647" spans="5:23">
      <c r="E647">
        <f t="shared" si="182"/>
        <v>0.62600000000000044</v>
      </c>
      <c r="F647">
        <f t="shared" si="188"/>
        <v>454.39780024559224</v>
      </c>
      <c r="G647">
        <f t="shared" si="183"/>
        <v>7.9307377281050826</v>
      </c>
      <c r="H647">
        <f t="shared" si="184"/>
        <v>19.957529561306938</v>
      </c>
      <c r="I647">
        <f t="shared" si="173"/>
        <v>-234.99455381537922</v>
      </c>
      <c r="J647">
        <f t="shared" si="191"/>
        <v>-15.903432212567614</v>
      </c>
      <c r="K647">
        <f t="shared" si="174"/>
        <v>0</v>
      </c>
      <c r="L647">
        <f t="shared" si="175"/>
        <v>0.29378883329490191</v>
      </c>
      <c r="M647">
        <f t="shared" si="176"/>
        <v>-16.197221045862516</v>
      </c>
      <c r="N647">
        <f t="shared" si="177"/>
        <v>9.6972907928312341E-2</v>
      </c>
      <c r="O647">
        <f t="shared" si="178"/>
        <v>0.51345257643415221</v>
      </c>
      <c r="P647">
        <f t="shared" si="179"/>
        <v>0.35965506560551347</v>
      </c>
      <c r="Q647">
        <f t="shared" si="180"/>
        <v>2.3732991748078591</v>
      </c>
      <c r="R647">
        <f t="shared" si="189"/>
        <v>135.98002623837132</v>
      </c>
      <c r="S647">
        <f t="shared" si="185"/>
        <v>-318.41777400722094</v>
      </c>
      <c r="T647">
        <f t="shared" si="186"/>
        <v>-80.067731178382274</v>
      </c>
      <c r="U647">
        <f t="shared" si="181"/>
        <v>-17.999942084356199</v>
      </c>
      <c r="V647">
        <f t="shared" si="187"/>
        <v>29.999903473926999</v>
      </c>
      <c r="W647">
        <f t="shared" si="190"/>
        <v>0</v>
      </c>
    </row>
    <row r="648" spans="5:23">
      <c r="E648">
        <f t="shared" si="182"/>
        <v>0.62700000000000045</v>
      </c>
      <c r="F648">
        <f t="shared" si="188"/>
        <v>455.54128245896271</v>
      </c>
      <c r="G648">
        <f t="shared" si="183"/>
        <v>7.9506952576663892</v>
      </c>
      <c r="H648">
        <f t="shared" si="184"/>
        <v>19.722535007491558</v>
      </c>
      <c r="I648">
        <f t="shared" si="173"/>
        <v>-231.88383805575876</v>
      </c>
      <c r="J648">
        <f t="shared" si="191"/>
        <v>-15.692912196624793</v>
      </c>
      <c r="K648">
        <f t="shared" si="174"/>
        <v>0</v>
      </c>
      <c r="L648">
        <f t="shared" si="175"/>
        <v>0.36996390627302173</v>
      </c>
      <c r="M648">
        <f t="shared" si="176"/>
        <v>-16.062876102897814</v>
      </c>
      <c r="N648">
        <f t="shared" si="177"/>
        <v>9.0912820367259242E-2</v>
      </c>
      <c r="O648">
        <f t="shared" si="178"/>
        <v>0.51292563354553411</v>
      </c>
      <c r="P648">
        <f t="shared" si="179"/>
        <v>0.36367565092379855</v>
      </c>
      <c r="Q648">
        <f t="shared" si="180"/>
        <v>2.3859210129686179</v>
      </c>
      <c r="R648">
        <f t="shared" si="189"/>
        <v>136.70320429467995</v>
      </c>
      <c r="S648">
        <f t="shared" si="185"/>
        <v>-318.83807816428276</v>
      </c>
      <c r="T648">
        <f t="shared" si="186"/>
        <v>-80.067736330814625</v>
      </c>
      <c r="U648">
        <f t="shared" si="181"/>
        <v>-17.999943242669076</v>
      </c>
      <c r="V648">
        <f t="shared" si="187"/>
        <v>29.999905404448459</v>
      </c>
      <c r="W648">
        <f t="shared" si="190"/>
        <v>0</v>
      </c>
    </row>
    <row r="649" spans="5:23">
      <c r="E649">
        <f t="shared" si="182"/>
        <v>0.62800000000000045</v>
      </c>
      <c r="F649">
        <f t="shared" si="188"/>
        <v>456.67130047619094</v>
      </c>
      <c r="G649">
        <f t="shared" si="183"/>
        <v>7.9704177926738806</v>
      </c>
      <c r="H649">
        <f t="shared" si="184"/>
        <v>19.4906511694358</v>
      </c>
      <c r="I649">
        <f t="shared" si="173"/>
        <v>-228.78388617405469</v>
      </c>
      <c r="J649">
        <f t="shared" si="191"/>
        <v>-15.483120634171673</v>
      </c>
      <c r="K649">
        <f t="shared" si="174"/>
        <v>0</v>
      </c>
      <c r="L649">
        <f t="shared" si="175"/>
        <v>0.44509739454440667</v>
      </c>
      <c r="M649">
        <f t="shared" si="176"/>
        <v>-15.92821802871608</v>
      </c>
      <c r="N649">
        <f t="shared" si="177"/>
        <v>8.4935595799023739E-2</v>
      </c>
      <c r="O649">
        <f t="shared" si="178"/>
        <v>0.51228618866982223</v>
      </c>
      <c r="P649">
        <f t="shared" si="179"/>
        <v>0.36761576229793563</v>
      </c>
      <c r="Q649">
        <f t="shared" si="180"/>
        <v>2.3983376715140059</v>
      </c>
      <c r="R649">
        <f t="shared" si="189"/>
        <v>137.41462642498576</v>
      </c>
      <c r="S649">
        <f t="shared" si="185"/>
        <v>-319.25667405120521</v>
      </c>
      <c r="T649">
        <f t="shared" si="186"/>
        <v>-80.067741380198328</v>
      </c>
      <c r="U649">
        <f t="shared" si="181"/>
        <v>-17.999944377815694</v>
      </c>
      <c r="V649">
        <f t="shared" si="187"/>
        <v>29.999907296359492</v>
      </c>
      <c r="W649">
        <f t="shared" si="190"/>
        <v>0</v>
      </c>
    </row>
    <row r="650" spans="5:23">
      <c r="E650">
        <f t="shared" si="182"/>
        <v>0.62900000000000045</v>
      </c>
      <c r="F650">
        <f t="shared" si="188"/>
        <v>457.78803252816135</v>
      </c>
      <c r="G650">
        <f t="shared" si="183"/>
        <v>7.9899084438433166</v>
      </c>
      <c r="H650">
        <f t="shared" si="184"/>
        <v>19.261867283261747</v>
      </c>
      <c r="I650">
        <f t="shared" si="173"/>
        <v>-225.69597118408115</v>
      </c>
      <c r="J650">
        <f t="shared" si="191"/>
        <v>-15.274143677370379</v>
      </c>
      <c r="K650">
        <f t="shared" si="174"/>
        <v>0</v>
      </c>
      <c r="L650">
        <f t="shared" si="175"/>
        <v>0.51917754154510454</v>
      </c>
      <c r="M650">
        <f t="shared" si="176"/>
        <v>-15.793321218915484</v>
      </c>
      <c r="N650">
        <f t="shared" si="177"/>
        <v>7.9042169513907301E-2</v>
      </c>
      <c r="O650">
        <f t="shared" si="178"/>
        <v>0.51153857540089975</v>
      </c>
      <c r="P650">
        <f t="shared" si="179"/>
        <v>0.37147673841885737</v>
      </c>
      <c r="Q650">
        <f t="shared" si="180"/>
        <v>2.4105553116020935</v>
      </c>
      <c r="R650">
        <f t="shared" si="189"/>
        <v>138.11464563764301</v>
      </c>
      <c r="S650">
        <f t="shared" si="185"/>
        <v>-319.67338689051837</v>
      </c>
      <c r="T650">
        <f t="shared" si="186"/>
        <v>-80.067746328594367</v>
      </c>
      <c r="U650">
        <f t="shared" si="181"/>
        <v>-17.999945490259382</v>
      </c>
      <c r="V650">
        <f t="shared" si="187"/>
        <v>29.999909150432302</v>
      </c>
      <c r="W650">
        <f t="shared" si="190"/>
        <v>0</v>
      </c>
    </row>
    <row r="651" spans="5:23">
      <c r="E651">
        <f t="shared" si="182"/>
        <v>0.63000000000000045</v>
      </c>
      <c r="F651">
        <f t="shared" si="188"/>
        <v>458.89165622903334</v>
      </c>
      <c r="G651">
        <f t="shared" si="183"/>
        <v>8.009170311126578</v>
      </c>
      <c r="H651">
        <f t="shared" si="184"/>
        <v>19.036171312077666</v>
      </c>
      <c r="I651">
        <f t="shared" si="173"/>
        <v>-222.62126939545081</v>
      </c>
      <c r="J651">
        <f t="shared" si="191"/>
        <v>-15.066060933853866</v>
      </c>
      <c r="K651">
        <f t="shared" si="174"/>
        <v>0</v>
      </c>
      <c r="L651">
        <f t="shared" si="175"/>
        <v>0.59219447094857647</v>
      </c>
      <c r="M651">
        <f t="shared" si="176"/>
        <v>-15.658255404802443</v>
      </c>
      <c r="N651">
        <f t="shared" si="177"/>
        <v>7.3233327220426706E-2</v>
      </c>
      <c r="O651">
        <f t="shared" si="178"/>
        <v>0.51068703100615398</v>
      </c>
      <c r="P651">
        <f t="shared" si="179"/>
        <v>0.37525991987913343</v>
      </c>
      <c r="Q651">
        <f t="shared" si="180"/>
        <v>2.4225797694805213</v>
      </c>
      <c r="R651">
        <f t="shared" si="189"/>
        <v>138.80359632500975</v>
      </c>
      <c r="S651">
        <f t="shared" si="185"/>
        <v>-320.08805990402357</v>
      </c>
      <c r="T651">
        <f t="shared" si="186"/>
        <v>-80.067751178022476</v>
      </c>
      <c r="U651">
        <f t="shared" si="181"/>
        <v>-17.999946580454193</v>
      </c>
      <c r="V651">
        <f t="shared" si="187"/>
        <v>29.999910967423656</v>
      </c>
      <c r="W651">
        <f t="shared" si="190"/>
        <v>0</v>
      </c>
    </row>
    <row r="652" spans="5:23">
      <c r="E652">
        <f t="shared" si="182"/>
        <v>0.63100000000000045</v>
      </c>
      <c r="F652">
        <f t="shared" si="188"/>
        <v>459.9823485033034</v>
      </c>
      <c r="G652">
        <f t="shared" si="183"/>
        <v>8.0282064824386552</v>
      </c>
      <c r="H652">
        <f t="shared" si="184"/>
        <v>18.813550042682216</v>
      </c>
      <c r="I652">
        <f t="shared" si="173"/>
        <v>-219.56086640805714</v>
      </c>
      <c r="J652">
        <f t="shared" si="191"/>
        <v>-14.858945872406986</v>
      </c>
      <c r="K652">
        <f t="shared" si="174"/>
        <v>0</v>
      </c>
      <c r="L652">
        <f t="shared" si="175"/>
        <v>0.66414008457484031</v>
      </c>
      <c r="M652">
        <f t="shared" si="176"/>
        <v>-15.523085956981827</v>
      </c>
      <c r="N652">
        <f t="shared" si="177"/>
        <v>6.7509713167124938E-2</v>
      </c>
      <c r="O652">
        <f t="shared" si="178"/>
        <v>0.50973569474765634</v>
      </c>
      <c r="P652">
        <f t="shared" si="179"/>
        <v>0.37896664704901384</v>
      </c>
      <c r="Q652">
        <f t="shared" si="180"/>
        <v>2.4344165831727493</v>
      </c>
      <c r="R652">
        <f t="shared" si="189"/>
        <v>139.48179579245706</v>
      </c>
      <c r="S652">
        <f t="shared" si="185"/>
        <v>-320.50055271084636</v>
      </c>
      <c r="T652">
        <f t="shared" si="186"/>
        <v>-80.067755930462027</v>
      </c>
      <c r="U652">
        <f t="shared" si="181"/>
        <v>-17.999947648845108</v>
      </c>
      <c r="V652">
        <f t="shared" si="187"/>
        <v>29.999912748075182</v>
      </c>
      <c r="W652">
        <f t="shared" si="190"/>
        <v>0</v>
      </c>
    </row>
    <row r="653" spans="5:23">
      <c r="E653">
        <f t="shared" si="182"/>
        <v>0.63200000000000045</v>
      </c>
      <c r="F653">
        <f t="shared" si="188"/>
        <v>461.06028551840723</v>
      </c>
      <c r="G653">
        <f t="shared" si="183"/>
        <v>8.0470200324813366</v>
      </c>
      <c r="H653">
        <f t="shared" si="184"/>
        <v>18.59398917627416</v>
      </c>
      <c r="I653">
        <f t="shared" si="173"/>
        <v>-216.51576265027416</v>
      </c>
      <c r="J653">
        <f t="shared" si="191"/>
        <v>-14.652866197768299</v>
      </c>
      <c r="K653">
        <f t="shared" si="174"/>
        <v>0</v>
      </c>
      <c r="L653">
        <f t="shared" si="175"/>
        <v>0.73500796355733833</v>
      </c>
      <c r="M653">
        <f t="shared" si="176"/>
        <v>-15.387874161325637</v>
      </c>
      <c r="N653">
        <f t="shared" si="177"/>
        <v>6.1871838005214536E-2</v>
      </c>
      <c r="O653">
        <f t="shared" si="178"/>
        <v>0.50868860656395853</v>
      </c>
      <c r="P653">
        <f t="shared" si="179"/>
        <v>0.38259825814067999</v>
      </c>
      <c r="Q653">
        <f t="shared" si="180"/>
        <v>2.4460710164698103</v>
      </c>
      <c r="R653">
        <f t="shared" si="189"/>
        <v>140.1495456329954</v>
      </c>
      <c r="S653">
        <f t="shared" si="185"/>
        <v>-320.91073988541183</v>
      </c>
      <c r="T653">
        <f t="shared" si="186"/>
        <v>-80.067760587852788</v>
      </c>
      <c r="U653">
        <f t="shared" si="181"/>
        <v>-17.999948695868206</v>
      </c>
      <c r="V653">
        <f t="shared" si="187"/>
        <v>29.999914493113678</v>
      </c>
      <c r="W653">
        <f t="shared" si="190"/>
        <v>0</v>
      </c>
    </row>
    <row r="654" spans="5:23">
      <c r="E654">
        <f t="shared" si="182"/>
        <v>0.63300000000000045</v>
      </c>
      <c r="F654">
        <f t="shared" si="188"/>
        <v>462.12564262251965</v>
      </c>
      <c r="G654">
        <f t="shared" si="183"/>
        <v>8.0656140216576109</v>
      </c>
      <c r="H654">
        <f t="shared" si="184"/>
        <v>18.377473413623886</v>
      </c>
      <c r="I654">
        <f t="shared" si="173"/>
        <v>-213.48687851006696</v>
      </c>
      <c r="J654">
        <f t="shared" si="191"/>
        <v>-14.447884197881825</v>
      </c>
      <c r="K654">
        <f t="shared" si="174"/>
        <v>0</v>
      </c>
      <c r="L654">
        <f t="shared" si="175"/>
        <v>0.8047932727977134</v>
      </c>
      <c r="M654">
        <f t="shared" si="176"/>
        <v>-15.252677470679538</v>
      </c>
      <c r="N654">
        <f t="shared" si="177"/>
        <v>5.6320086389652385E-2</v>
      </c>
      <c r="O654">
        <f t="shared" si="178"/>
        <v>0.50754970608573102</v>
      </c>
      <c r="P654">
        <f t="shared" si="179"/>
        <v>0.38615608744501823</v>
      </c>
      <c r="Q654">
        <f t="shared" si="180"/>
        <v>2.4575480805390164</v>
      </c>
      <c r="R654">
        <f t="shared" si="189"/>
        <v>140.80713296536217</v>
      </c>
      <c r="S654">
        <f t="shared" si="185"/>
        <v>-321.31850965715751</v>
      </c>
      <c r="T654">
        <f t="shared" si="186"/>
        <v>-80.067765152095731</v>
      </c>
      <c r="U654">
        <f t="shared" si="181"/>
        <v>-17.999949721950841</v>
      </c>
      <c r="V654">
        <f t="shared" si="187"/>
        <v>29.999916203251406</v>
      </c>
      <c r="W654">
        <f t="shared" si="190"/>
        <v>0</v>
      </c>
    </row>
    <row r="655" spans="5:23">
      <c r="E655">
        <f t="shared" si="182"/>
        <v>0.63400000000000045</v>
      </c>
      <c r="F655">
        <f t="shared" si="188"/>
        <v>463.1785942872342</v>
      </c>
      <c r="G655">
        <f t="shared" si="183"/>
        <v>8.0839914950712348</v>
      </c>
      <c r="H655">
        <f t="shared" si="184"/>
        <v>18.163986535113818</v>
      </c>
      <c r="I655">
        <f t="shared" si="173"/>
        <v>-210.47505910130388</v>
      </c>
      <c r="J655">
        <f t="shared" si="191"/>
        <v>-14.244057066460771</v>
      </c>
      <c r="K655">
        <f t="shared" si="174"/>
        <v>0</v>
      </c>
      <c r="L655">
        <f t="shared" si="175"/>
        <v>0.87349266872306175</v>
      </c>
      <c r="M655">
        <f t="shared" si="176"/>
        <v>-15.117549735183832</v>
      </c>
      <c r="N655">
        <f t="shared" si="177"/>
        <v>5.0854724317486735E-2</v>
      </c>
      <c r="O655">
        <f t="shared" si="178"/>
        <v>0.50632283195976346</v>
      </c>
      <c r="P655">
        <f t="shared" si="179"/>
        <v>0.38964146372681202</v>
      </c>
      <c r="Q655">
        <f t="shared" si="180"/>
        <v>2.4688525534209487</v>
      </c>
      <c r="R655">
        <f t="shared" si="189"/>
        <v>141.45483155111697</v>
      </c>
      <c r="S655">
        <f t="shared" si="185"/>
        <v>-321.72376273611724</v>
      </c>
      <c r="T655">
        <f t="shared" si="186"/>
        <v>-80.067769625053828</v>
      </c>
      <c r="U655">
        <f t="shared" si="181"/>
        <v>-17.999950727511827</v>
      </c>
      <c r="V655">
        <f t="shared" si="187"/>
        <v>29.999917879186377</v>
      </c>
      <c r="W655">
        <f t="shared" si="190"/>
        <v>0</v>
      </c>
    </row>
    <row r="656" spans="5:23">
      <c r="E656">
        <f t="shared" si="182"/>
        <v>0.63500000000000045</v>
      </c>
      <c r="F656">
        <f t="shared" si="188"/>
        <v>464.21931405482871</v>
      </c>
      <c r="G656">
        <f t="shared" si="183"/>
        <v>8.1021554816063492</v>
      </c>
      <c r="H656">
        <f t="shared" si="184"/>
        <v>17.953511476012515</v>
      </c>
      <c r="I656">
        <f t="shared" si="173"/>
        <v>-207.48107870177574</v>
      </c>
      <c r="J656">
        <f t="shared" si="191"/>
        <v>-14.041437203333818</v>
      </c>
      <c r="K656">
        <f t="shared" si="174"/>
        <v>0</v>
      </c>
      <c r="L656">
        <f t="shared" si="175"/>
        <v>0.94110421034634228</v>
      </c>
      <c r="M656">
        <f t="shared" si="176"/>
        <v>-14.98254141368016</v>
      </c>
      <c r="N656">
        <f t="shared" si="177"/>
        <v>4.5475906203422622E-2</v>
      </c>
      <c r="O656">
        <f t="shared" si="178"/>
        <v>0.50501172145711504</v>
      </c>
      <c r="P656">
        <f t="shared" si="179"/>
        <v>0.39305570876563362</v>
      </c>
      <c r="Q656">
        <f t="shared" si="180"/>
        <v>2.47998899765164</v>
      </c>
      <c r="R656">
        <f t="shared" si="189"/>
        <v>142.09290280431841</v>
      </c>
      <c r="S656">
        <f t="shared" si="185"/>
        <v>-322.12641125051027</v>
      </c>
      <c r="T656">
        <f t="shared" si="186"/>
        <v>-80.067774008552746</v>
      </c>
      <c r="U656">
        <f t="shared" si="181"/>
        <v>-17.99995171296159</v>
      </c>
      <c r="V656">
        <f t="shared" si="187"/>
        <v>29.999919521602649</v>
      </c>
      <c r="W656">
        <f t="shared" si="190"/>
        <v>0</v>
      </c>
    </row>
    <row r="657" spans="5:23">
      <c r="E657">
        <f t="shared" si="182"/>
        <v>0.63600000000000045</v>
      </c>
      <c r="F657">
        <f t="shared" si="188"/>
        <v>465.2479744898439</v>
      </c>
      <c r="G657">
        <f t="shared" si="183"/>
        <v>8.1201089930823613</v>
      </c>
      <c r="H657">
        <f t="shared" si="184"/>
        <v>17.74603039731074</v>
      </c>
      <c r="I657">
        <f t="shared" si="173"/>
        <v>-204.50564489454484</v>
      </c>
      <c r="J657">
        <f t="shared" si="191"/>
        <v>-13.840072494713995</v>
      </c>
      <c r="K657">
        <f t="shared" si="174"/>
        <v>0</v>
      </c>
      <c r="L657">
        <f t="shared" si="175"/>
        <v>1.0076272736179583</v>
      </c>
      <c r="M657">
        <f t="shared" si="176"/>
        <v>-14.847699768331953</v>
      </c>
      <c r="N657">
        <f t="shared" si="177"/>
        <v>4.0183681693558834E-2</v>
      </c>
      <c r="O657">
        <f t="shared" si="178"/>
        <v>0.50362001034244575</v>
      </c>
      <c r="P657">
        <f t="shared" si="179"/>
        <v>0.39640013603091678</v>
      </c>
      <c r="Q657">
        <f t="shared" si="180"/>
        <v>2.4909617762172163</v>
      </c>
      <c r="R657">
        <f t="shared" si="189"/>
        <v>142.72159670565753</v>
      </c>
      <c r="S657">
        <f t="shared" si="185"/>
        <v>-322.52637778418637</v>
      </c>
      <c r="T657">
        <f t="shared" si="186"/>
        <v>-80.06777830438169</v>
      </c>
      <c r="U657">
        <f t="shared" si="181"/>
        <v>-17.999952678702357</v>
      </c>
      <c r="V657">
        <f t="shared" si="187"/>
        <v>29.999921131170598</v>
      </c>
      <c r="W657">
        <f t="shared" si="190"/>
        <v>0</v>
      </c>
    </row>
    <row r="658" spans="5:23">
      <c r="E658">
        <f t="shared" si="182"/>
        <v>0.63700000000000045</v>
      </c>
      <c r="F658">
        <f t="shared" si="188"/>
        <v>466.26474713472061</v>
      </c>
      <c r="G658">
        <f t="shared" si="183"/>
        <v>8.1378550234796716</v>
      </c>
      <c r="H658">
        <f t="shared" si="184"/>
        <v>17.541524752416194</v>
      </c>
      <c r="I658">
        <f t="shared" si="173"/>
        <v>-201.54940244012681</v>
      </c>
      <c r="J658">
        <f t="shared" si="191"/>
        <v>-13.640006575251505</v>
      </c>
      <c r="K658">
        <f t="shared" si="174"/>
        <v>0</v>
      </c>
      <c r="L658">
        <f t="shared" si="175"/>
        <v>1.0730624690454702</v>
      </c>
      <c r="M658">
        <f t="shared" si="176"/>
        <v>-14.713069044296974</v>
      </c>
      <c r="N658">
        <f t="shared" si="177"/>
        <v>3.4978002219129639E-2</v>
      </c>
      <c r="O658">
        <f t="shared" si="178"/>
        <v>0.50215123298277775</v>
      </c>
      <c r="P658">
        <f t="shared" si="179"/>
        <v>0.39967604948076058</v>
      </c>
      <c r="Q658">
        <f t="shared" si="180"/>
        <v>2.5017750670227294</v>
      </c>
      <c r="R658">
        <f t="shared" si="189"/>
        <v>143.34115263146106</v>
      </c>
      <c r="S658">
        <f t="shared" si="185"/>
        <v>-322.92359450325955</v>
      </c>
      <c r="T658">
        <f t="shared" si="186"/>
        <v>-80.067782514294066</v>
      </c>
      <c r="U658">
        <f t="shared" si="181"/>
        <v>-17.999953625128313</v>
      </c>
      <c r="V658">
        <f t="shared" si="187"/>
        <v>29.999922708547189</v>
      </c>
      <c r="W658">
        <f t="shared" si="190"/>
        <v>0</v>
      </c>
    </row>
    <row r="659" spans="5:23">
      <c r="E659">
        <f t="shared" si="182"/>
        <v>0.63800000000000046</v>
      </c>
      <c r="F659">
        <f t="shared" si="188"/>
        <v>467.26980246925831</v>
      </c>
      <c r="G659">
        <f t="shared" si="183"/>
        <v>8.1553965482320869</v>
      </c>
      <c r="H659">
        <f t="shared" si="184"/>
        <v>17.339975349976068</v>
      </c>
      <c r="I659">
        <f t="shared" si="173"/>
        <v>-198.61293690351746</v>
      </c>
      <c r="J659">
        <f t="shared" si="191"/>
        <v>-13.441279073495457</v>
      </c>
      <c r="K659">
        <f t="shared" si="174"/>
        <v>0</v>
      </c>
      <c r="L659">
        <f t="shared" si="175"/>
        <v>1.1374115625483463</v>
      </c>
      <c r="M659">
        <f t="shared" si="176"/>
        <v>-14.578690636043802</v>
      </c>
      <c r="N659">
        <f t="shared" si="177"/>
        <v>2.9858727292883969E-2</v>
      </c>
      <c r="O659">
        <f t="shared" si="178"/>
        <v>0.50060882267511553</v>
      </c>
      <c r="P659">
        <f t="shared" si="179"/>
        <v>0.40288474247493833</v>
      </c>
      <c r="Q659">
        <f t="shared" si="180"/>
        <v>2.5124328760347976</v>
      </c>
      <c r="R659">
        <f t="shared" si="189"/>
        <v>143.95180010670907</v>
      </c>
      <c r="S659">
        <f t="shared" si="185"/>
        <v>-323.31800236254924</v>
      </c>
      <c r="T659">
        <f t="shared" si="186"/>
        <v>-80.067786640008194</v>
      </c>
      <c r="U659">
        <f t="shared" si="181"/>
        <v>-17.999954552625749</v>
      </c>
      <c r="V659">
        <f t="shared" si="187"/>
        <v>29.999924254376246</v>
      </c>
      <c r="W659">
        <f t="shared" si="190"/>
        <v>0</v>
      </c>
    </row>
    <row r="660" spans="5:23">
      <c r="E660">
        <f t="shared" si="182"/>
        <v>0.63900000000000046</v>
      </c>
      <c r="F660">
        <f t="shared" si="188"/>
        <v>468.26330987367282</v>
      </c>
      <c r="G660">
        <f t="shared" si="183"/>
        <v>8.1727365235820635</v>
      </c>
      <c r="H660">
        <f t="shared" si="184"/>
        <v>17.141362413072549</v>
      </c>
      <c r="I660">
        <f t="shared" si="173"/>
        <v>-195.69677805711066</v>
      </c>
      <c r="J660">
        <f t="shared" si="191"/>
        <v>-13.24392584218889</v>
      </c>
      <c r="K660">
        <f t="shared" si="174"/>
        <v>0</v>
      </c>
      <c r="L660">
        <f t="shared" si="175"/>
        <v>1.200677399506028</v>
      </c>
      <c r="M660">
        <f t="shared" si="176"/>
        <v>-14.444603241694917</v>
      </c>
      <c r="N660">
        <f t="shared" si="177"/>
        <v>2.4825630551421229E-2</v>
      </c>
      <c r="O660">
        <f t="shared" si="178"/>
        <v>0.49899611217350659</v>
      </c>
      <c r="P660">
        <f t="shared" si="179"/>
        <v>0.40602749679342287</v>
      </c>
      <c r="Q660">
        <f t="shared" si="180"/>
        <v>2.5229390492385626</v>
      </c>
      <c r="R660">
        <f t="shared" si="189"/>
        <v>144.55375949011824</v>
      </c>
      <c r="S660">
        <f t="shared" si="185"/>
        <v>-323.70955038355459</v>
      </c>
      <c r="T660">
        <f t="shared" si="186"/>
        <v>-80.067790683208031</v>
      </c>
      <c r="U660">
        <f t="shared" si="181"/>
        <v>-17.999955461573233</v>
      </c>
      <c r="V660">
        <f t="shared" si="187"/>
        <v>29.999925769288723</v>
      </c>
      <c r="W660">
        <f t="shared" si="190"/>
        <v>0</v>
      </c>
    </row>
    <row r="661" spans="5:23">
      <c r="E661">
        <f t="shared" si="182"/>
        <v>0.64000000000000046</v>
      </c>
      <c r="F661">
        <f t="shared" si="188"/>
        <v>469.2454375950461</v>
      </c>
      <c r="G661">
        <f t="shared" si="183"/>
        <v>8.189877885995136</v>
      </c>
      <c r="H661">
        <f t="shared" si="184"/>
        <v>16.945665635015438</v>
      </c>
      <c r="I661">
        <f t="shared" ref="I661:I724" si="192">J661/$B$32</f>
        <v>-192.80140307803299</v>
      </c>
      <c r="J661">
        <f t="shared" si="191"/>
        <v>-13.04797917465079</v>
      </c>
      <c r="K661">
        <f t="shared" ref="K661:K724" si="193">IF(G661&lt;$B$27,-(MAX(($K$13*(G661-$B$27)),-$K$14)),0)</f>
        <v>0</v>
      </c>
      <c r="L661">
        <f t="shared" ref="L661:L724" si="194">-$B$60*$B$30*$B$31*COS(G661)</f>
        <v>1.2628638319498131</v>
      </c>
      <c r="M661">
        <f t="shared" ref="M661:M724" si="195">$B$35*T661*SIN(Q661-G661)</f>
        <v>-14.310843006600603</v>
      </c>
      <c r="N661">
        <f t="shared" ref="N661:N724" si="196">$B$39+$B$35*COS(G661)</f>
        <v>1.9878405547421596E-2</v>
      </c>
      <c r="O661">
        <f t="shared" ref="O661:O724" si="197">$B$41+$B$35*SIN(G661)</f>
        <v>0.49731633439723866</v>
      </c>
      <c r="P661">
        <f t="shared" ref="P661:P724" si="198">SQRT((N661-$B$45)^2+(O661-$B$47)^2)</f>
        <v>0.4091055817524652</v>
      </c>
      <c r="Q661">
        <f t="shared" ref="Q661:Q724" si="199">ATAN2((N661-$B$45),(O661-$B$47))</f>
        <v>2.5332972835328325</v>
      </c>
      <c r="R661">
        <f t="shared" si="189"/>
        <v>145.14724259838755</v>
      </c>
      <c r="S661">
        <f t="shared" si="185"/>
        <v>-324.09819499665855</v>
      </c>
      <c r="T661">
        <f t="shared" si="186"/>
        <v>-80.06779464554387</v>
      </c>
      <c r="U661">
        <f t="shared" ref="U661:U724" si="200">-$B$51*V661*$B$50</f>
        <v>-17.999956352341769</v>
      </c>
      <c r="V661">
        <f t="shared" si="187"/>
        <v>29.99992725390295</v>
      </c>
      <c r="W661">
        <f t="shared" si="190"/>
        <v>0</v>
      </c>
    </row>
    <row r="662" spans="5:23">
      <c r="E662">
        <f t="shared" ref="E662:E725" si="201">E661+$B$21</f>
        <v>0.64100000000000046</v>
      </c>
      <c r="F662">
        <f t="shared" si="188"/>
        <v>470.21635271697232</v>
      </c>
      <c r="G662">
        <f t="shared" ref="G662:G725" si="202">G661+$B$21*H661</f>
        <v>8.2068235516301513</v>
      </c>
      <c r="H662">
        <f t="shared" ref="H662:H725" si="203">H661+$B$21*I661</f>
        <v>16.752864231937405</v>
      </c>
      <c r="I662">
        <f t="shared" si="192"/>
        <v>-189.92723955625749</v>
      </c>
      <c r="J662">
        <f t="shared" si="191"/>
        <v>-12.853468008352433</v>
      </c>
      <c r="K662">
        <f t="shared" si="193"/>
        <v>0</v>
      </c>
      <c r="L662">
        <f t="shared" si="194"/>
        <v>1.3239756488425316</v>
      </c>
      <c r="M662">
        <f t="shared" si="195"/>
        <v>-14.177443657194965</v>
      </c>
      <c r="N662">
        <f t="shared" si="196"/>
        <v>1.5016671296227718E-2</v>
      </c>
      <c r="O662">
        <f t="shared" si="197"/>
        <v>0.49557262330294544</v>
      </c>
      <c r="P662">
        <f t="shared" si="198"/>
        <v>0.41212025341092795</v>
      </c>
      <c r="Q662">
        <f t="shared" si="199"/>
        <v>2.5435111366728447</v>
      </c>
      <c r="R662">
        <f t="shared" si="189"/>
        <v>145.73245327587671</v>
      </c>
      <c r="S662">
        <f t="shared" ref="S662:S725" si="204">R662-F662</f>
        <v>-324.48389944109562</v>
      </c>
      <c r="T662">
        <f t="shared" ref="T662:T725" si="205" xml:space="preserve"> 4.4482216*U662</f>
        <v>-80.067798528632991</v>
      </c>
      <c r="U662">
        <f t="shared" si="200"/>
        <v>-17.999957225294935</v>
      </c>
      <c r="V662">
        <f t="shared" ref="V662:V725" si="206">$B$58*($B$57)+(1-$B$58)*V661</f>
        <v>29.999928708824893</v>
      </c>
      <c r="W662">
        <f t="shared" si="190"/>
        <v>0</v>
      </c>
    </row>
    <row r="663" spans="5:23">
      <c r="E663">
        <f t="shared" si="201"/>
        <v>0.64200000000000046</v>
      </c>
      <c r="F663">
        <f t="shared" ref="F663:F726" si="207">G663*180/PI()</f>
        <v>471.17622113221807</v>
      </c>
      <c r="G663">
        <f t="shared" si="202"/>
        <v>8.2235764158620892</v>
      </c>
      <c r="H663">
        <f t="shared" si="203"/>
        <v>16.562936992381147</v>
      </c>
      <c r="I663">
        <f t="shared" si="192"/>
        <v>-187.07466832801927</v>
      </c>
      <c r="J663">
        <f t="shared" si="191"/>
        <v>-12.660418116670909</v>
      </c>
      <c r="K663">
        <f t="shared" si="193"/>
        <v>0</v>
      </c>
      <c r="L663">
        <f t="shared" si="194"/>
        <v>1.3840185093841142</v>
      </c>
      <c r="M663">
        <f t="shared" si="195"/>
        <v>-14.044436626055024</v>
      </c>
      <c r="N663">
        <f t="shared" si="196"/>
        <v>1.023997758170242E-2</v>
      </c>
      <c r="O663">
        <f t="shared" si="197"/>
        <v>0.49376801490443428</v>
      </c>
      <c r="P663">
        <f t="shared" si="198"/>
        <v>0.4150727538601523</v>
      </c>
      <c r="Q663">
        <f t="shared" si="199"/>
        <v>2.5535840363574809</v>
      </c>
      <c r="R663">
        <f t="shared" ref="R663:R726" si="208">Q663*180/PI()</f>
        <v>146.30958791526501</v>
      </c>
      <c r="S663">
        <f t="shared" si="204"/>
        <v>-324.86663321695306</v>
      </c>
      <c r="T663">
        <f t="shared" si="205"/>
        <v>-80.067802334060332</v>
      </c>
      <c r="U663">
        <f t="shared" si="200"/>
        <v>-17.999958080789035</v>
      </c>
      <c r="V663">
        <f t="shared" si="206"/>
        <v>29.999930134648395</v>
      </c>
      <c r="W663">
        <f t="shared" ref="W663:W726" si="209">IF(F663&gt;$B$26,IF(W662&gt;0,E663,0),0)</f>
        <v>0</v>
      </c>
    </row>
    <row r="664" spans="5:23">
      <c r="E664">
        <f t="shared" si="201"/>
        <v>0.64300000000000046</v>
      </c>
      <c r="F664">
        <f t="shared" si="207"/>
        <v>472.12520751822262</v>
      </c>
      <c r="G664">
        <f t="shared" si="202"/>
        <v>8.2401393528544702</v>
      </c>
      <c r="H664">
        <f t="shared" si="203"/>
        <v>16.375862324053127</v>
      </c>
      <c r="I664">
        <f t="shared" si="192"/>
        <v>-184.24402614746504</v>
      </c>
      <c r="J664">
        <f t="shared" si="191"/>
        <v>-12.468852289694995</v>
      </c>
      <c r="K664">
        <f t="shared" si="193"/>
        <v>0</v>
      </c>
      <c r="L664">
        <f t="shared" si="194"/>
        <v>1.4429988792763848</v>
      </c>
      <c r="M664">
        <f t="shared" si="195"/>
        <v>-13.91185116897138</v>
      </c>
      <c r="N664">
        <f t="shared" si="196"/>
        <v>5.5478100266660585E-3</v>
      </c>
      <c r="O664">
        <f t="shared" si="197"/>
        <v>0.49190544842504863</v>
      </c>
      <c r="P664">
        <f t="shared" si="198"/>
        <v>0.41796431059117162</v>
      </c>
      <c r="Q664">
        <f t="shared" si="199"/>
        <v>2.563519288546757</v>
      </c>
      <c r="R664">
        <f t="shared" si="208"/>
        <v>146.87883593410865</v>
      </c>
      <c r="S664">
        <f t="shared" si="204"/>
        <v>-325.24637158411394</v>
      </c>
      <c r="T664">
        <f t="shared" si="205"/>
        <v>-80.067806063379138</v>
      </c>
      <c r="U664">
        <f t="shared" si="200"/>
        <v>-17.999958919173256</v>
      </c>
      <c r="V664">
        <f t="shared" si="206"/>
        <v>29.999931531955429</v>
      </c>
      <c r="W664">
        <f t="shared" si="209"/>
        <v>0</v>
      </c>
    </row>
    <row r="665" spans="5:23">
      <c r="E665">
        <f t="shared" si="201"/>
        <v>0.64400000000000046</v>
      </c>
      <c r="F665">
        <f t="shared" si="207"/>
        <v>473.0634753152782</v>
      </c>
      <c r="G665">
        <f t="shared" si="202"/>
        <v>8.2565152151785242</v>
      </c>
      <c r="H665">
        <f t="shared" si="203"/>
        <v>16.191618297905663</v>
      </c>
      <c r="I665">
        <f t="shared" si="192"/>
        <v>-181.43560820810558</v>
      </c>
      <c r="J665">
        <f t="shared" si="191"/>
        <v>-12.27879050486635</v>
      </c>
      <c r="K665">
        <f t="shared" si="193"/>
        <v>0</v>
      </c>
      <c r="L665">
        <f t="shared" si="194"/>
        <v>1.5009239698762979</v>
      </c>
      <c r="M665">
        <f t="shared" si="195"/>
        <v>-13.779714474742649</v>
      </c>
      <c r="N665">
        <f t="shared" si="196"/>
        <v>9.3959493354449364E-4</v>
      </c>
      <c r="O665">
        <f t="shared" si="197"/>
        <v>0.48998776756833889</v>
      </c>
      <c r="P665">
        <f t="shared" si="198"/>
        <v>0.42079613593355841</v>
      </c>
      <c r="Q665">
        <f t="shared" si="199"/>
        <v>2.5733200850858062</v>
      </c>
      <c r="R665">
        <f t="shared" si="208"/>
        <v>147.44038021166261</v>
      </c>
      <c r="S665">
        <f t="shared" si="204"/>
        <v>-325.62309510361558</v>
      </c>
      <c r="T665">
        <f t="shared" si="205"/>
        <v>-80.067809718111548</v>
      </c>
      <c r="U665">
        <f t="shared" si="200"/>
        <v>-17.999959740789791</v>
      </c>
      <c r="V665">
        <f t="shared" si="206"/>
        <v>29.999932901316321</v>
      </c>
      <c r="W665">
        <f t="shared" si="209"/>
        <v>0</v>
      </c>
    </row>
    <row r="666" spans="5:23">
      <c r="E666">
        <f t="shared" si="201"/>
        <v>0.64500000000000046</v>
      </c>
      <c r="F666">
        <f t="shared" si="207"/>
        <v>473.99118670723499</v>
      </c>
      <c r="G666">
        <f t="shared" si="202"/>
        <v>8.2727068334764304</v>
      </c>
      <c r="H666">
        <f t="shared" si="203"/>
        <v>16.010182689697558</v>
      </c>
      <c r="I666">
        <f t="shared" si="192"/>
        <v>-178.64967052445715</v>
      </c>
      <c r="J666">
        <f t="shared" si="191"/>
        <v>-12.09025008815887</v>
      </c>
      <c r="K666">
        <f t="shared" si="193"/>
        <v>0</v>
      </c>
      <c r="L666">
        <f t="shared" si="194"/>
        <v>1.5578016801633903</v>
      </c>
      <c r="M666">
        <f t="shared" si="195"/>
        <v>-13.64805176832226</v>
      </c>
      <c r="N666">
        <f t="shared" si="196"/>
        <v>-3.585296098867069E-3</v>
      </c>
      <c r="O666">
        <f t="shared" si="197"/>
        <v>0.48801772189373888</v>
      </c>
      <c r="P666">
        <f t="shared" si="198"/>
        <v>0.42356942656061758</v>
      </c>
      <c r="Q666">
        <f t="shared" si="199"/>
        <v>2.5829895107031011</v>
      </c>
      <c r="R666">
        <f t="shared" si="208"/>
        <v>147.99439748984926</v>
      </c>
      <c r="S666">
        <f t="shared" si="204"/>
        <v>-325.99678921738575</v>
      </c>
      <c r="T666">
        <f t="shared" si="205"/>
        <v>-80.067813299749332</v>
      </c>
      <c r="U666">
        <f t="shared" si="200"/>
        <v>-17.999960545973998</v>
      </c>
      <c r="V666">
        <f t="shared" si="206"/>
        <v>29.999934243289996</v>
      </c>
      <c r="W666">
        <f t="shared" si="209"/>
        <v>0</v>
      </c>
    </row>
    <row r="667" spans="5:23">
      <c r="E667">
        <f t="shared" si="201"/>
        <v>0.64600000000000046</v>
      </c>
      <c r="F667">
        <f t="shared" si="207"/>
        <v>474.90850260458808</v>
      </c>
      <c r="G667">
        <f t="shared" si="202"/>
        <v>8.2887170161661281</v>
      </c>
      <c r="H667">
        <f t="shared" si="203"/>
        <v>15.831533019173101</v>
      </c>
      <c r="I667">
        <f t="shared" si="192"/>
        <v>-175.88643218323097</v>
      </c>
      <c r="J667">
        <f t="shared" si="191"/>
        <v>-11.903245866429614</v>
      </c>
      <c r="K667">
        <f t="shared" si="193"/>
        <v>0</v>
      </c>
      <c r="L667">
        <f t="shared" si="194"/>
        <v>1.6136405414446138</v>
      </c>
      <c r="M667">
        <f t="shared" si="195"/>
        <v>-13.516886407874228</v>
      </c>
      <c r="N667">
        <f t="shared" si="196"/>
        <v>-8.0275417764118645E-3</v>
      </c>
      <c r="O667">
        <f t="shared" si="197"/>
        <v>0.48599796828482333</v>
      </c>
      <c r="P667">
        <f t="shared" si="198"/>
        <v>0.4262853630560357</v>
      </c>
      <c r="Q667">
        <f t="shared" si="199"/>
        <v>2.5925305494432913</v>
      </c>
      <c r="R667">
        <f t="shared" si="208"/>
        <v>148.54105874183298</v>
      </c>
      <c r="S667">
        <f t="shared" si="204"/>
        <v>-326.36744386275507</v>
      </c>
      <c r="T667">
        <f t="shared" si="205"/>
        <v>-80.067816809754348</v>
      </c>
      <c r="U667">
        <f t="shared" si="200"/>
        <v>-17.999961335054518</v>
      </c>
      <c r="V667">
        <f t="shared" si="206"/>
        <v>29.999935558424198</v>
      </c>
      <c r="W667">
        <f t="shared" si="209"/>
        <v>0</v>
      </c>
    </row>
    <row r="668" spans="5:23">
      <c r="E668">
        <f t="shared" si="201"/>
        <v>0.64700000000000046</v>
      </c>
      <c r="F668">
        <f t="shared" si="207"/>
        <v>475.81558262980866</v>
      </c>
      <c r="G668">
        <f t="shared" si="202"/>
        <v>8.3045485491853004</v>
      </c>
      <c r="H668">
        <f t="shared" si="203"/>
        <v>15.655646586989869</v>
      </c>
      <c r="I668">
        <f t="shared" si="192"/>
        <v>-173.14607747255312</v>
      </c>
      <c r="J668">
        <f t="shared" si="191"/>
        <v>-11.717790311515374</v>
      </c>
      <c r="K668">
        <f t="shared" si="193"/>
        <v>0</v>
      </c>
      <c r="L668">
        <f t="shared" si="194"/>
        <v>1.6684496647174696</v>
      </c>
      <c r="M668">
        <f t="shared" si="195"/>
        <v>-13.386239976232844</v>
      </c>
      <c r="N668">
        <f t="shared" si="196"/>
        <v>-1.2387866922059773E-2</v>
      </c>
      <c r="O668">
        <f t="shared" si="197"/>
        <v>0.48393107249856721</v>
      </c>
      <c r="P668">
        <f t="shared" si="198"/>
        <v>0.42894510953744563</v>
      </c>
      <c r="Q668">
        <f t="shared" si="199"/>
        <v>2.6019460905884837</v>
      </c>
      <c r="R668">
        <f t="shared" si="208"/>
        <v>149.08052951128428</v>
      </c>
      <c r="S668">
        <f t="shared" si="204"/>
        <v>-326.73505311852438</v>
      </c>
      <c r="T668">
        <f t="shared" si="205"/>
        <v>-80.067820249559261</v>
      </c>
      <c r="U668">
        <f t="shared" si="200"/>
        <v>-17.999962108353429</v>
      </c>
      <c r="V668">
        <f t="shared" si="206"/>
        <v>29.999936847255714</v>
      </c>
      <c r="W668">
        <f t="shared" si="209"/>
        <v>0</v>
      </c>
    </row>
    <row r="669" spans="5:23">
      <c r="E669">
        <f t="shared" si="201"/>
        <v>0.64800000000000046</v>
      </c>
      <c r="F669">
        <f t="shared" si="207"/>
        <v>476.71258510479151</v>
      </c>
      <c r="G669">
        <f t="shared" si="202"/>
        <v>8.3202041957722894</v>
      </c>
      <c r="H669">
        <f t="shared" si="203"/>
        <v>15.482500509517315</v>
      </c>
      <c r="I669">
        <f t="shared" si="192"/>
        <v>-170.42875789690325</v>
      </c>
      <c r="J669">
        <f t="shared" si="191"/>
        <v>-11.533893676595138</v>
      </c>
      <c r="K669">
        <f t="shared" si="193"/>
        <v>0</v>
      </c>
      <c r="L669">
        <f t="shared" si="194"/>
        <v>1.7222386906108458</v>
      </c>
      <c r="M669">
        <f t="shared" si="195"/>
        <v>-13.256132367205984</v>
      </c>
      <c r="N669">
        <f t="shared" si="196"/>
        <v>-1.6667038493464001E-2</v>
      </c>
      <c r="O669">
        <f t="shared" si="197"/>
        <v>0.48181951078482904</v>
      </c>
      <c r="P669">
        <f t="shared" si="198"/>
        <v>0.43154981333269288</v>
      </c>
      <c r="Q669">
        <f t="shared" si="199"/>
        <v>2.6112389341160638</v>
      </c>
      <c r="R669">
        <f t="shared" si="208"/>
        <v>149.61297022509009</v>
      </c>
      <c r="S669">
        <f t="shared" si="204"/>
        <v>-327.09961487970145</v>
      </c>
      <c r="T669">
        <f t="shared" si="205"/>
        <v>-80.067823620568092</v>
      </c>
      <c r="U669">
        <f t="shared" si="200"/>
        <v>-17.999962866186362</v>
      </c>
      <c r="V669">
        <f t="shared" si="206"/>
        <v>29.999938110310602</v>
      </c>
      <c r="W669">
        <f t="shared" si="209"/>
        <v>0</v>
      </c>
    </row>
    <row r="670" spans="5:23">
      <c r="E670">
        <f t="shared" si="201"/>
        <v>0.64900000000000047</v>
      </c>
      <c r="F670">
        <f t="shared" si="207"/>
        <v>477.59966704029603</v>
      </c>
      <c r="G670">
        <f t="shared" si="202"/>
        <v>8.3356866962818064</v>
      </c>
      <c r="H670">
        <f t="shared" si="203"/>
        <v>15.312071751620412</v>
      </c>
      <c r="I670">
        <f t="shared" si="192"/>
        <v>-167.73459408479854</v>
      </c>
      <c r="J670">
        <f t="shared" si="191"/>
        <v>-11.351564125294038</v>
      </c>
      <c r="K670">
        <f t="shared" si="193"/>
        <v>0</v>
      </c>
      <c r="L670">
        <f t="shared" si="194"/>
        <v>1.7750177418218052</v>
      </c>
      <c r="M670">
        <f t="shared" si="195"/>
        <v>-13.126581867115844</v>
      </c>
      <c r="N670">
        <f t="shared" si="196"/>
        <v>-2.0865861799082494E-2</v>
      </c>
      <c r="O670">
        <f t="shared" si="197"/>
        <v>0.47966567156604545</v>
      </c>
      <c r="P670">
        <f t="shared" si="198"/>
        <v>0.43410060470488526</v>
      </c>
      <c r="Q670">
        <f t="shared" si="199"/>
        <v>2.620411795736084</v>
      </c>
      <c r="R670">
        <f t="shared" si="208"/>
        <v>150.13853648197477</v>
      </c>
      <c r="S670">
        <f t="shared" si="204"/>
        <v>-327.46113055832126</v>
      </c>
      <c r="T670">
        <f t="shared" si="205"/>
        <v>-80.067826924156719</v>
      </c>
      <c r="U670">
        <f t="shared" si="200"/>
        <v>-17.999963608862632</v>
      </c>
      <c r="V670">
        <f t="shared" si="206"/>
        <v>29.999939348104391</v>
      </c>
      <c r="W670">
        <f t="shared" si="209"/>
        <v>0</v>
      </c>
    </row>
    <row r="671" spans="5:23">
      <c r="E671">
        <f t="shared" si="201"/>
        <v>0.65000000000000047</v>
      </c>
      <c r="F671">
        <f t="shared" si="207"/>
        <v>478.47698412726527</v>
      </c>
      <c r="G671">
        <f t="shared" si="202"/>
        <v>8.3509987680334259</v>
      </c>
      <c r="H671">
        <f t="shared" si="203"/>
        <v>15.144337157535613</v>
      </c>
      <c r="I671">
        <f t="shared" si="192"/>
        <v>-165.06367759563875</v>
      </c>
      <c r="J671">
        <f t="shared" si="191"/>
        <v>-11.170807853962947</v>
      </c>
      <c r="K671">
        <f t="shared" si="193"/>
        <v>0</v>
      </c>
      <c r="L671">
        <f t="shared" si="194"/>
        <v>1.826797377965939</v>
      </c>
      <c r="M671">
        <f t="shared" si="195"/>
        <v>-12.997605231928885</v>
      </c>
      <c r="N671">
        <f t="shared" si="196"/>
        <v>-2.4985176906309928E-2</v>
      </c>
      <c r="O671">
        <f t="shared" si="197"/>
        <v>0.47747185716785018</v>
      </c>
      <c r="P671">
        <f t="shared" si="198"/>
        <v>0.43659859662258155</v>
      </c>
      <c r="Q671">
        <f t="shared" si="199"/>
        <v>2.6294673115467702</v>
      </c>
      <c r="R671">
        <f t="shared" si="208"/>
        <v>150.6573793192411</v>
      </c>
      <c r="S671">
        <f t="shared" si="204"/>
        <v>-327.81960480802417</v>
      </c>
      <c r="T671">
        <f t="shared" si="205"/>
        <v>-80.067830161673584</v>
      </c>
      <c r="U671">
        <f t="shared" si="200"/>
        <v>-17.99996433668538</v>
      </c>
      <c r="V671">
        <f t="shared" si="206"/>
        <v>29.999940561142303</v>
      </c>
      <c r="W671">
        <f t="shared" si="209"/>
        <v>0</v>
      </c>
    </row>
    <row r="672" spans="5:23">
      <c r="E672">
        <f t="shared" si="201"/>
        <v>0.65100000000000047</v>
      </c>
      <c r="F672">
        <f t="shared" si="207"/>
        <v>479.34469072991516</v>
      </c>
      <c r="G672">
        <f t="shared" si="202"/>
        <v>8.3661431051909609</v>
      </c>
      <c r="H672">
        <f t="shared" si="203"/>
        <v>14.979273479939975</v>
      </c>
      <c r="I672">
        <f t="shared" si="192"/>
        <v>-162.41607263160859</v>
      </c>
      <c r="J672">
        <f t="shared" si="191"/>
        <v>-10.991629207532734</v>
      </c>
      <c r="K672">
        <f t="shared" si="193"/>
        <v>0</v>
      </c>
      <c r="L672">
        <f t="shared" si="194"/>
        <v>1.877588552758624</v>
      </c>
      <c r="M672">
        <f t="shared" si="195"/>
        <v>-12.869217760291358</v>
      </c>
      <c r="N672">
        <f t="shared" si="196"/>
        <v>-2.9025855235043987E-2</v>
      </c>
      <c r="O672">
        <f t="shared" si="197"/>
        <v>0.47524028559202053</v>
      </c>
      <c r="P672">
        <f t="shared" si="198"/>
        <v>0.43904488457172558</v>
      </c>
      <c r="Q672">
        <f t="shared" si="199"/>
        <v>2.6384080423427205</v>
      </c>
      <c r="R672">
        <f t="shared" si="208"/>
        <v>151.16964545961167</v>
      </c>
      <c r="S672">
        <f t="shared" si="204"/>
        <v>-328.17504527030349</v>
      </c>
      <c r="T672">
        <f t="shared" si="205"/>
        <v>-80.06783333444011</v>
      </c>
      <c r="U672">
        <f t="shared" si="200"/>
        <v>-17.999965049951673</v>
      </c>
      <c r="V672">
        <f t="shared" si="206"/>
        <v>29.999941749919458</v>
      </c>
      <c r="W672">
        <f t="shared" si="209"/>
        <v>0</v>
      </c>
    </row>
    <row r="673" spans="5:23">
      <c r="E673">
        <f t="shared" si="201"/>
        <v>0.65200000000000047</v>
      </c>
      <c r="F673">
        <f t="shared" si="207"/>
        <v>480.20293988048797</v>
      </c>
      <c r="G673">
        <f t="shared" si="202"/>
        <v>8.3811223786709004</v>
      </c>
      <c r="H673">
        <f t="shared" si="203"/>
        <v>14.816857407308367</v>
      </c>
      <c r="I673">
        <f t="shared" si="192"/>
        <v>-159.79181766007338</v>
      </c>
      <c r="J673">
        <f t="shared" si="191"/>
        <v>-10.814030789311126</v>
      </c>
      <c r="K673">
        <f t="shared" si="193"/>
        <v>0</v>
      </c>
      <c r="L673">
        <f t="shared" si="194"/>
        <v>1.9274025734445386</v>
      </c>
      <c r="M673">
        <f t="shared" si="195"/>
        <v>-12.741433362755664</v>
      </c>
      <c r="N673">
        <f t="shared" si="196"/>
        <v>-3.2988796330111439E-2</v>
      </c>
      <c r="O673">
        <f t="shared" si="197"/>
        <v>0.47297309232380785</v>
      </c>
      <c r="P673">
        <f t="shared" si="198"/>
        <v>0.44144054640615782</v>
      </c>
      <c r="Q673">
        <f t="shared" si="199"/>
        <v>2.6472364776068598</v>
      </c>
      <c r="R673">
        <f t="shared" si="208"/>
        <v>151.67547753995132</v>
      </c>
      <c r="S673">
        <f t="shared" si="204"/>
        <v>-328.52746234053666</v>
      </c>
      <c r="T673">
        <f t="shared" si="205"/>
        <v>-80.067836443751332</v>
      </c>
      <c r="U673">
        <f t="shared" si="200"/>
        <v>-17.999965748952643</v>
      </c>
      <c r="V673">
        <f t="shared" si="206"/>
        <v>29.999942914921071</v>
      </c>
      <c r="W673">
        <f t="shared" si="209"/>
        <v>0</v>
      </c>
    </row>
    <row r="674" spans="5:23">
      <c r="E674">
        <f t="shared" si="201"/>
        <v>0.65300000000000047</v>
      </c>
      <c r="F674">
        <f t="shared" si="207"/>
        <v>481.0518832755738</v>
      </c>
      <c r="G674">
        <f t="shared" si="202"/>
        <v>8.3959392360782079</v>
      </c>
      <c r="H674">
        <f t="shared" si="203"/>
        <v>14.657065589648294</v>
      </c>
      <c r="I674">
        <f t="shared" si="192"/>
        <v>-157.19092695147913</v>
      </c>
      <c r="J674">
        <f t="shared" si="191"/>
        <v>-10.638013565061232</v>
      </c>
      <c r="K674">
        <f t="shared" si="193"/>
        <v>0</v>
      </c>
      <c r="L674">
        <f t="shared" si="194"/>
        <v>1.9762510623932648</v>
      </c>
      <c r="M674">
        <f t="shared" si="195"/>
        <v>-12.614264627454498</v>
      </c>
      <c r="N674">
        <f t="shared" si="196"/>
        <v>-3.6874924806016465E-2</v>
      </c>
      <c r="O674">
        <f t="shared" si="197"/>
        <v>0.47067233216632509</v>
      </c>
      <c r="P674">
        <f t="shared" si="198"/>
        <v>0.44378664223375863</v>
      </c>
      <c r="Q674">
        <f t="shared" si="199"/>
        <v>2.6559550392140969</v>
      </c>
      <c r="R674">
        <f t="shared" si="208"/>
        <v>152.1750143234708</v>
      </c>
      <c r="S674">
        <f t="shared" si="204"/>
        <v>-328.876868952103</v>
      </c>
      <c r="T674">
        <f t="shared" si="205"/>
        <v>-80.067839490876295</v>
      </c>
      <c r="U674">
        <f t="shared" si="200"/>
        <v>-17.99996643397359</v>
      </c>
      <c r="V674">
        <f t="shared" si="206"/>
        <v>29.999944056622649</v>
      </c>
      <c r="W674">
        <f t="shared" si="209"/>
        <v>0</v>
      </c>
    </row>
    <row r="675" spans="5:23">
      <c r="E675">
        <f t="shared" si="201"/>
        <v>0.65400000000000047</v>
      </c>
      <c r="F675">
        <f t="shared" si="207"/>
        <v>481.89167127390715</v>
      </c>
      <c r="G675">
        <f t="shared" si="202"/>
        <v>8.4105963016678569</v>
      </c>
      <c r="H675">
        <f t="shared" si="203"/>
        <v>14.499874662696815</v>
      </c>
      <c r="I675">
        <f t="shared" si="192"/>
        <v>-154.61339203741127</v>
      </c>
      <c r="J675">
        <f t="shared" si="191"/>
        <v>-10.463576961676759</v>
      </c>
      <c r="K675">
        <f t="shared" si="193"/>
        <v>0</v>
      </c>
      <c r="L675">
        <f t="shared" si="194"/>
        <v>2.0241459207794072</v>
      </c>
      <c r="M675">
        <f t="shared" si="195"/>
        <v>-12.487722882456167</v>
      </c>
      <c r="N675">
        <f t="shared" si="196"/>
        <v>-4.0685187457522351E-2</v>
      </c>
      <c r="O675">
        <f t="shared" si="197"/>
        <v>0.46833998109525077</v>
      </c>
      <c r="P675">
        <f t="shared" si="198"/>
        <v>0.4460842143354678</v>
      </c>
      <c r="Q675">
        <f t="shared" si="199"/>
        <v>2.6645660848718342</v>
      </c>
      <c r="R675">
        <f t="shared" si="208"/>
        <v>152.66839089685362</v>
      </c>
      <c r="S675">
        <f t="shared" si="204"/>
        <v>-329.22328037705353</v>
      </c>
      <c r="T675">
        <f t="shared" si="205"/>
        <v>-80.067842477058775</v>
      </c>
      <c r="U675">
        <f t="shared" si="200"/>
        <v>-17.999967105294118</v>
      </c>
      <c r="V675">
        <f t="shared" si="206"/>
        <v>29.999945175490197</v>
      </c>
      <c r="W675">
        <f t="shared" si="209"/>
        <v>0</v>
      </c>
    </row>
    <row r="676" spans="5:23">
      <c r="E676">
        <f t="shared" si="201"/>
        <v>0.65500000000000047</v>
      </c>
      <c r="F676">
        <f t="shared" si="207"/>
        <v>482.72245289554837</v>
      </c>
      <c r="G676">
        <f t="shared" si="202"/>
        <v>8.4250961763305536</v>
      </c>
      <c r="H676">
        <f t="shared" si="203"/>
        <v>14.345261270659403</v>
      </c>
      <c r="I676">
        <f t="shared" si="192"/>
        <v>-152.05918309313211</v>
      </c>
      <c r="J676">
        <f t="shared" si="191"/>
        <v>-10.290718960746274</v>
      </c>
      <c r="K676">
        <f t="shared" si="193"/>
        <v>0</v>
      </c>
      <c r="L676">
        <f t="shared" si="194"/>
        <v>2.0710992942665531</v>
      </c>
      <c r="M676">
        <f t="shared" si="195"/>
        <v>-12.361818255012826</v>
      </c>
      <c r="N676">
        <f t="shared" si="196"/>
        <v>-4.4420550529647843E-2</v>
      </c>
      <c r="O676">
        <f t="shared" si="197"/>
        <v>0.4659779381276577</v>
      </c>
      <c r="P676">
        <f t="shared" si="198"/>
        <v>0.44833428711460799</v>
      </c>
      <c r="Q676">
        <f t="shared" si="199"/>
        <v>2.6730719113200236</v>
      </c>
      <c r="R676">
        <f t="shared" si="208"/>
        <v>153.15573885360561</v>
      </c>
      <c r="S676">
        <f t="shared" si="204"/>
        <v>-329.56671404194276</v>
      </c>
      <c r="T676">
        <f t="shared" si="205"/>
        <v>-80.067845403517609</v>
      </c>
      <c r="U676">
        <f t="shared" si="200"/>
        <v>-17.999967763188238</v>
      </c>
      <c r="V676">
        <f t="shared" si="206"/>
        <v>29.999946271980395</v>
      </c>
      <c r="W676">
        <f t="shared" si="209"/>
        <v>0</v>
      </c>
    </row>
    <row r="677" spans="5:23">
      <c r="E677">
        <f t="shared" si="201"/>
        <v>0.65600000000000047</v>
      </c>
      <c r="F677">
        <f t="shared" si="207"/>
        <v>483.5443758223696</v>
      </c>
      <c r="G677">
        <f t="shared" si="202"/>
        <v>8.4394414376012126</v>
      </c>
      <c r="H677">
        <f t="shared" si="203"/>
        <v>14.193202087566272</v>
      </c>
      <c r="I677">
        <f t="shared" si="192"/>
        <v>-149.52825024861923</v>
      </c>
      <c r="J677">
        <f t="shared" si="191"/>
        <v>-10.119436187278708</v>
      </c>
      <c r="K677">
        <f t="shared" si="193"/>
        <v>0</v>
      </c>
      <c r="L677">
        <f t="shared" si="194"/>
        <v>2.1171235406156041</v>
      </c>
      <c r="M677">
        <f t="shared" si="195"/>
        <v>-12.236559727894312</v>
      </c>
      <c r="N677">
        <f t="shared" si="196"/>
        <v>-4.8081997140756991E-2</v>
      </c>
      <c r="O677">
        <f t="shared" si="197"/>
        <v>0.46358802719929276</v>
      </c>
      <c r="P677">
        <f t="shared" si="198"/>
        <v>0.45053786707411747</v>
      </c>
      <c r="Q677">
        <f t="shared" si="199"/>
        <v>2.6814747573112587</v>
      </c>
      <c r="R677">
        <f t="shared" si="208"/>
        <v>153.6371864648018</v>
      </c>
      <c r="S677">
        <f t="shared" si="204"/>
        <v>-329.9071893575678</v>
      </c>
      <c r="T677">
        <f t="shared" si="205"/>
        <v>-80.067848271447261</v>
      </c>
      <c r="U677">
        <f t="shared" si="200"/>
        <v>-17.999968407924474</v>
      </c>
      <c r="V677">
        <f t="shared" si="206"/>
        <v>29.99994734654079</v>
      </c>
      <c r="W677">
        <f t="shared" si="209"/>
        <v>0</v>
      </c>
    </row>
    <row r="678" spans="5:23">
      <c r="E678">
        <f t="shared" si="201"/>
        <v>0.65700000000000047</v>
      </c>
      <c r="F678">
        <f t="shared" si="207"/>
        <v>484.35758639976342</v>
      </c>
      <c r="G678">
        <f t="shared" si="202"/>
        <v>8.4536346396887794</v>
      </c>
      <c r="H678">
        <f t="shared" si="203"/>
        <v>14.043673837317654</v>
      </c>
      <c r="I678">
        <f t="shared" si="192"/>
        <v>-147.02052483186912</v>
      </c>
      <c r="J678">
        <f t="shared" si="191"/>
        <v>-9.9497239938448523</v>
      </c>
      <c r="K678">
        <f t="shared" si="193"/>
        <v>0</v>
      </c>
      <c r="L678">
        <f t="shared" si="194"/>
        <v>2.1622311991391836</v>
      </c>
      <c r="M678">
        <f t="shared" si="195"/>
        <v>-12.111955192984036</v>
      </c>
      <c r="N678">
        <f t="shared" si="196"/>
        <v>-5.1670524852512403E-2</v>
      </c>
      <c r="O678">
        <f t="shared" si="197"/>
        <v>0.46117199904512474</v>
      </c>
      <c r="P678">
        <f t="shared" si="198"/>
        <v>0.45269594281944309</v>
      </c>
      <c r="Q678">
        <f t="shared" si="199"/>
        <v>2.6897768063894052</v>
      </c>
      <c r="R678">
        <f t="shared" si="208"/>
        <v>154.11285883829009</v>
      </c>
      <c r="S678">
        <f t="shared" si="204"/>
        <v>-330.24472756147333</v>
      </c>
      <c r="T678">
        <f t="shared" si="205"/>
        <v>-80.067851082018308</v>
      </c>
      <c r="U678">
        <f t="shared" si="200"/>
        <v>-17.999969039765983</v>
      </c>
      <c r="V678">
        <f t="shared" si="206"/>
        <v>29.999948399609973</v>
      </c>
      <c r="W678">
        <f t="shared" si="209"/>
        <v>0</v>
      </c>
    </row>
    <row r="679" spans="5:23">
      <c r="E679">
        <f t="shared" si="201"/>
        <v>0.65800000000000047</v>
      </c>
      <c r="F679">
        <f t="shared" si="207"/>
        <v>485.16222963950003</v>
      </c>
      <c r="G679">
        <f t="shared" si="202"/>
        <v>8.4676783135260969</v>
      </c>
      <c r="H679">
        <f t="shared" si="203"/>
        <v>13.896653312485784</v>
      </c>
      <c r="I679">
        <f t="shared" si="192"/>
        <v>-144.53592054798023</v>
      </c>
      <c r="J679">
        <f t="shared" si="191"/>
        <v>-9.7815765403726935</v>
      </c>
      <c r="K679">
        <f t="shared" si="193"/>
        <v>0</v>
      </c>
      <c r="L679">
        <f t="shared" si="194"/>
        <v>2.206434961925368</v>
      </c>
      <c r="M679">
        <f t="shared" si="195"/>
        <v>-11.988011502298061</v>
      </c>
      <c r="N679">
        <f t="shared" si="196"/>
        <v>-5.5187143380587098E-2</v>
      </c>
      <c r="O679">
        <f t="shared" si="197"/>
        <v>0.45873153307843595</v>
      </c>
      <c r="P679">
        <f t="shared" si="198"/>
        <v>0.45480948508500302</v>
      </c>
      <c r="Q679">
        <f t="shared" si="199"/>
        <v>2.6979801894835296</v>
      </c>
      <c r="R679">
        <f t="shared" si="208"/>
        <v>154.58287806731238</v>
      </c>
      <c r="S679">
        <f t="shared" si="204"/>
        <v>-330.57935157218765</v>
      </c>
      <c r="T679">
        <f t="shared" si="205"/>
        <v>-80.067853836377935</v>
      </c>
      <c r="U679">
        <f t="shared" si="200"/>
        <v>-17.999969658970663</v>
      </c>
      <c r="V679">
        <f t="shared" si="206"/>
        <v>29.999949431617775</v>
      </c>
      <c r="W679">
        <f t="shared" si="209"/>
        <v>0</v>
      </c>
    </row>
    <row r="680" spans="5:23">
      <c r="E680">
        <f t="shared" si="201"/>
        <v>0.65900000000000047</v>
      </c>
      <c r="F680">
        <f t="shared" si="207"/>
        <v>485.958449223662</v>
      </c>
      <c r="G680">
        <f t="shared" si="202"/>
        <v>8.4815749668385827</v>
      </c>
      <c r="H680">
        <f t="shared" si="203"/>
        <v>13.752117391937803</v>
      </c>
      <c r="I680">
        <f t="shared" si="192"/>
        <v>-142.07433459731524</v>
      </c>
      <c r="J680">
        <f t="shared" si="191"/>
        <v>-9.6149868698198802</v>
      </c>
      <c r="K680">
        <f t="shared" si="193"/>
        <v>0</v>
      </c>
      <c r="L680">
        <f t="shared" si="194"/>
        <v>2.2497476467555932</v>
      </c>
      <c r="M680">
        <f t="shared" si="195"/>
        <v>-11.864734516575473</v>
      </c>
      <c r="N680">
        <f t="shared" si="196"/>
        <v>-5.8632872440155623E-2</v>
      </c>
      <c r="O680">
        <f t="shared" si="197"/>
        <v>0.45626823926415816</v>
      </c>
      <c r="P680">
        <f t="shared" si="198"/>
        <v>0.45687944678225872</v>
      </c>
      <c r="Q680">
        <f t="shared" si="199"/>
        <v>2.7060869873323035</v>
      </c>
      <c r="R680">
        <f t="shared" si="208"/>
        <v>155.04736336941284</v>
      </c>
      <c r="S680">
        <f t="shared" si="204"/>
        <v>-330.91108585424917</v>
      </c>
      <c r="T680">
        <f t="shared" si="205"/>
        <v>-80.067856535650392</v>
      </c>
      <c r="U680">
        <f t="shared" si="200"/>
        <v>-17.999970265791251</v>
      </c>
      <c r="V680">
        <f t="shared" si="206"/>
        <v>29.999950442985419</v>
      </c>
      <c r="W680">
        <f t="shared" si="209"/>
        <v>0</v>
      </c>
    </row>
    <row r="681" spans="5:23">
      <c r="E681">
        <f t="shared" si="201"/>
        <v>0.66000000000000048</v>
      </c>
      <c r="F681">
        <f t="shared" si="207"/>
        <v>486.74638750958849</v>
      </c>
      <c r="G681">
        <f t="shared" si="202"/>
        <v>8.4953270842305209</v>
      </c>
      <c r="H681">
        <f t="shared" si="203"/>
        <v>13.610043057340487</v>
      </c>
      <c r="I681">
        <f t="shared" si="192"/>
        <v>-139.63564873584463</v>
      </c>
      <c r="J681">
        <f t="shared" si="191"/>
        <v>-9.4499469799332623</v>
      </c>
      <c r="K681">
        <f t="shared" si="193"/>
        <v>0</v>
      </c>
      <c r="L681">
        <f t="shared" si="194"/>
        <v>2.2921821716432103</v>
      </c>
      <c r="M681">
        <f t="shared" si="195"/>
        <v>-11.742129151576473</v>
      </c>
      <c r="N681">
        <f t="shared" si="196"/>
        <v>-6.2008739720315773E-2</v>
      </c>
      <c r="O681">
        <f t="shared" si="197"/>
        <v>0.45378365998256553</v>
      </c>
      <c r="P681">
        <f t="shared" si="198"/>
        <v>0.45890676306756689</v>
      </c>
      <c r="Q681">
        <f t="shared" si="199"/>
        <v>2.7140992327526452</v>
      </c>
      <c r="R681">
        <f t="shared" si="208"/>
        <v>155.50643121642145</v>
      </c>
      <c r="S681">
        <f t="shared" si="204"/>
        <v>-331.23995629316704</v>
      </c>
      <c r="T681">
        <f t="shared" si="205"/>
        <v>-80.067859180937376</v>
      </c>
      <c r="U681">
        <f t="shared" si="200"/>
        <v>-17.999970860475425</v>
      </c>
      <c r="V681">
        <f t="shared" si="206"/>
        <v>29.999951434125713</v>
      </c>
      <c r="W681">
        <f t="shared" si="209"/>
        <v>0</v>
      </c>
    </row>
    <row r="682" spans="5:23">
      <c r="E682">
        <f t="shared" si="201"/>
        <v>0.66100000000000048</v>
      </c>
      <c r="F682">
        <f t="shared" si="207"/>
        <v>487.52618553576542</v>
      </c>
      <c r="G682">
        <f t="shared" si="202"/>
        <v>8.5089371272878616</v>
      </c>
      <c r="H682">
        <f t="shared" si="203"/>
        <v>13.470407408604643</v>
      </c>
      <c r="I682">
        <f t="shared" si="192"/>
        <v>-137.21973028059142</v>
      </c>
      <c r="J682">
        <f t="shared" si="191"/>
        <v>-9.2864478912931254</v>
      </c>
      <c r="K682">
        <f t="shared" si="193"/>
        <v>0</v>
      </c>
      <c r="L682">
        <f t="shared" si="194"/>
        <v>2.3337515309210506</v>
      </c>
      <c r="M682">
        <f t="shared" si="195"/>
        <v>-11.620199422214176</v>
      </c>
      <c r="N682">
        <f t="shared" si="196"/>
        <v>-6.5315778981741193E-2</v>
      </c>
      <c r="O682">
        <f t="shared" si="197"/>
        <v>0.4512792718798066</v>
      </c>
      <c r="P682">
        <f t="shared" si="198"/>
        <v>0.46089235142809903</v>
      </c>
      <c r="Q682">
        <f t="shared" si="199"/>
        <v>2.7220189127650989</v>
      </c>
      <c r="R682">
        <f t="shared" si="208"/>
        <v>155.96019545622917</v>
      </c>
      <c r="S682">
        <f t="shared" si="204"/>
        <v>-331.56599007953628</v>
      </c>
      <c r="T682">
        <f t="shared" si="205"/>
        <v>-80.06786177331864</v>
      </c>
      <c r="U682">
        <f t="shared" si="200"/>
        <v>-17.99997144326592</v>
      </c>
      <c r="V682">
        <f t="shared" si="206"/>
        <v>29.999952405443199</v>
      </c>
      <c r="W682">
        <f t="shared" si="209"/>
        <v>0</v>
      </c>
    </row>
    <row r="683" spans="5:23">
      <c r="E683">
        <f t="shared" si="201"/>
        <v>0.66200000000000048</v>
      </c>
      <c r="F683">
        <f t="shared" si="207"/>
        <v>488.29798302860019</v>
      </c>
      <c r="G683">
        <f t="shared" si="202"/>
        <v>8.5224075346964661</v>
      </c>
      <c r="H683">
        <f t="shared" si="203"/>
        <v>13.333187678324052</v>
      </c>
      <c r="I683">
        <f t="shared" si="192"/>
        <v>-134.82643306291965</v>
      </c>
      <c r="J683">
        <f t="shared" si="191"/>
        <v>-9.1244797118276875</v>
      </c>
      <c r="K683">
        <f t="shared" si="193"/>
        <v>0</v>
      </c>
      <c r="L683">
        <f t="shared" si="194"/>
        <v>2.3744687728081977</v>
      </c>
      <c r="M683">
        <f t="shared" si="195"/>
        <v>-11.498948484635886</v>
      </c>
      <c r="N683">
        <f t="shared" si="196"/>
        <v>-6.8555028272011861E-2</v>
      </c>
      <c r="O683">
        <f t="shared" si="197"/>
        <v>0.4487564877021144</v>
      </c>
      <c r="P683">
        <f t="shared" si="198"/>
        <v>0.46283711178423209</v>
      </c>
      <c r="Q683">
        <f t="shared" si="199"/>
        <v>2.7298479705873082</v>
      </c>
      <c r="R683">
        <f t="shared" si="208"/>
        <v>156.40876742700564</v>
      </c>
      <c r="S683">
        <f t="shared" si="204"/>
        <v>-331.88921560159451</v>
      </c>
      <c r="T683">
        <f t="shared" si="205"/>
        <v>-80.067864313852269</v>
      </c>
      <c r="U683">
        <f t="shared" si="200"/>
        <v>-17.999972014400601</v>
      </c>
      <c r="V683">
        <f t="shared" si="206"/>
        <v>29.999953357334338</v>
      </c>
      <c r="W683">
        <f t="shared" si="209"/>
        <v>0</v>
      </c>
    </row>
    <row r="684" spans="5:23">
      <c r="E684">
        <f t="shared" si="201"/>
        <v>0.66300000000000048</v>
      </c>
      <c r="F684">
        <f t="shared" si="207"/>
        <v>489.06191841002402</v>
      </c>
      <c r="G684">
        <f t="shared" si="202"/>
        <v>8.5357407223747899</v>
      </c>
      <c r="H684">
        <f t="shared" si="203"/>
        <v>13.198361245261133</v>
      </c>
      <c r="I684">
        <f t="shared" si="192"/>
        <v>-132.45559833227713</v>
      </c>
      <c r="J684">
        <f t="shared" si="191"/>
        <v>-8.9640316979745833</v>
      </c>
      <c r="K684">
        <f t="shared" si="193"/>
        <v>0</v>
      </c>
      <c r="L684">
        <f t="shared" si="194"/>
        <v>2.4143469783880973</v>
      </c>
      <c r="M684">
        <f t="shared" si="195"/>
        <v>-11.378378676362681</v>
      </c>
      <c r="N684">
        <f t="shared" si="196"/>
        <v>-7.172752825322333E-2</v>
      </c>
      <c r="O684">
        <f t="shared" si="197"/>
        <v>0.44621665811086153</v>
      </c>
      <c r="P684">
        <f t="shared" si="198"/>
        <v>0.46474192660691299</v>
      </c>
      <c r="Q684">
        <f t="shared" si="199"/>
        <v>2.7375883075059173</v>
      </c>
      <c r="R684">
        <f t="shared" si="208"/>
        <v>156.85225606445124</v>
      </c>
      <c r="S684">
        <f t="shared" si="204"/>
        <v>-332.20966234557278</v>
      </c>
      <c r="T684">
        <f t="shared" si="205"/>
        <v>-80.067866803575228</v>
      </c>
      <c r="U684">
        <f t="shared" si="200"/>
        <v>-17.99997257411259</v>
      </c>
      <c r="V684">
        <f t="shared" si="206"/>
        <v>29.999954290187652</v>
      </c>
      <c r="W684">
        <f t="shared" si="209"/>
        <v>0</v>
      </c>
    </row>
    <row r="685" spans="5:23">
      <c r="E685">
        <f t="shared" si="201"/>
        <v>0.66400000000000048</v>
      </c>
      <c r="F685">
        <f t="shared" si="207"/>
        <v>489.81812880586642</v>
      </c>
      <c r="G685">
        <f t="shared" si="202"/>
        <v>8.5489390836200503</v>
      </c>
      <c r="H685">
        <f t="shared" si="203"/>
        <v>13.065905646928856</v>
      </c>
      <c r="I685">
        <f t="shared" si="192"/>
        <v>-130.10705561283297</v>
      </c>
      <c r="J685">
        <f t="shared" si="191"/>
        <v>-8.8050923126544305</v>
      </c>
      <c r="K685">
        <f t="shared" si="193"/>
        <v>0</v>
      </c>
      <c r="L685">
        <f t="shared" si="194"/>
        <v>2.4533992419321193</v>
      </c>
      <c r="M685">
        <f t="shared" si="195"/>
        <v>-11.25849155458655</v>
      </c>
      <c r="N685">
        <f t="shared" si="196"/>
        <v>-7.4834320636632992E-2</v>
      </c>
      <c r="O685">
        <f t="shared" si="197"/>
        <v>0.44366107347593398</v>
      </c>
      <c r="P685">
        <f t="shared" si="198"/>
        <v>0.4666076610486018</v>
      </c>
      <c r="Q685">
        <f t="shared" si="199"/>
        <v>2.745241784636312</v>
      </c>
      <c r="R685">
        <f t="shared" si="208"/>
        <v>157.29076800262274</v>
      </c>
      <c r="S685">
        <f t="shared" si="204"/>
        <v>-332.52736080324371</v>
      </c>
      <c r="T685">
        <f t="shared" si="205"/>
        <v>-80.067869243503736</v>
      </c>
      <c r="U685">
        <f t="shared" si="200"/>
        <v>-17.99997312263034</v>
      </c>
      <c r="V685">
        <f t="shared" si="206"/>
        <v>29.999955204383902</v>
      </c>
      <c r="W685">
        <f t="shared" si="209"/>
        <v>0</v>
      </c>
    </row>
    <row r="686" spans="5:23">
      <c r="E686">
        <f t="shared" si="201"/>
        <v>0.66500000000000048</v>
      </c>
      <c r="F686">
        <f t="shared" si="207"/>
        <v>490.56675005495163</v>
      </c>
      <c r="G686">
        <f t="shared" si="202"/>
        <v>8.5620049892669794</v>
      </c>
      <c r="H686">
        <f t="shared" si="203"/>
        <v>12.935798591316024</v>
      </c>
      <c r="I686">
        <f t="shared" si="192"/>
        <v>-127.78062351534665</v>
      </c>
      <c r="J686">
        <f t="shared" si="191"/>
        <v>-8.6476492802146989</v>
      </c>
      <c r="K686">
        <f t="shared" si="193"/>
        <v>0</v>
      </c>
      <c r="L686">
        <f t="shared" si="194"/>
        <v>2.4916386525047187</v>
      </c>
      <c r="M686">
        <f t="shared" si="195"/>
        <v>-11.139287932719418</v>
      </c>
      <c r="N686">
        <f t="shared" si="196"/>
        <v>-7.7876446719263373E-2</v>
      </c>
      <c r="O686">
        <f t="shared" si="197"/>
        <v>0.44109096564518246</v>
      </c>
      <c r="P686">
        <f t="shared" si="198"/>
        <v>0.46843516308648786</v>
      </c>
      <c r="Q686">
        <f t="shared" si="199"/>
        <v>2.7528102245787842</v>
      </c>
      <c r="R686">
        <f t="shared" si="208"/>
        <v>157.72440766882465</v>
      </c>
      <c r="S686">
        <f t="shared" si="204"/>
        <v>-332.84234238612697</v>
      </c>
      <c r="T686">
        <f t="shared" si="205"/>
        <v>-80.067871634633661</v>
      </c>
      <c r="U686">
        <f t="shared" si="200"/>
        <v>-17.999973660177734</v>
      </c>
      <c r="V686">
        <f t="shared" si="206"/>
        <v>29.999956100296224</v>
      </c>
      <c r="W686">
        <f t="shared" si="209"/>
        <v>0</v>
      </c>
    </row>
    <row r="687" spans="5:23">
      <c r="E687">
        <f t="shared" si="201"/>
        <v>0.66600000000000048</v>
      </c>
      <c r="F687">
        <f t="shared" si="207"/>
        <v>491.30791671886533</v>
      </c>
      <c r="G687">
        <f t="shared" si="202"/>
        <v>8.5749407878582957</v>
      </c>
      <c r="H687">
        <f t="shared" si="203"/>
        <v>12.808017967800676</v>
      </c>
      <c r="I687">
        <f t="shared" si="192"/>
        <v>-125.47611050645921</v>
      </c>
      <c r="J687">
        <f t="shared" si="191"/>
        <v>-8.4916896384920442</v>
      </c>
      <c r="K687">
        <f t="shared" si="193"/>
        <v>0</v>
      </c>
      <c r="L687">
        <f t="shared" si="194"/>
        <v>2.5290782767883289</v>
      </c>
      <c r="M687">
        <f t="shared" si="195"/>
        <v>-11.020767915280373</v>
      </c>
      <c r="N687">
        <f t="shared" si="196"/>
        <v>-8.0854946017541382E-2</v>
      </c>
      <c r="O687">
        <f t="shared" si="197"/>
        <v>0.43850750968797692</v>
      </c>
      <c r="P687">
        <f t="shared" si="198"/>
        <v>0.47022526367675943</v>
      </c>
      <c r="Q687">
        <f t="shared" si="199"/>
        <v>2.7602954129789401</v>
      </c>
      <c r="R687">
        <f t="shared" si="208"/>
        <v>158.15327737301388</v>
      </c>
      <c r="S687">
        <f t="shared" si="204"/>
        <v>-333.15463934585148</v>
      </c>
      <c r="T687">
        <f t="shared" si="205"/>
        <v>-80.067873977940977</v>
      </c>
      <c r="U687">
        <f t="shared" si="200"/>
        <v>-17.999974186974178</v>
      </c>
      <c r="V687">
        <f t="shared" si="206"/>
        <v>29.9999569782903</v>
      </c>
      <c r="W687">
        <f t="shared" si="209"/>
        <v>0</v>
      </c>
    </row>
    <row r="688" spans="5:23">
      <c r="E688">
        <f t="shared" si="201"/>
        <v>0.66700000000000048</v>
      </c>
      <c r="F688">
        <f t="shared" si="207"/>
        <v>492.04176209234805</v>
      </c>
      <c r="G688">
        <f t="shared" si="202"/>
        <v>8.5877488058260969</v>
      </c>
      <c r="H688">
        <f t="shared" si="203"/>
        <v>12.682541857294217</v>
      </c>
      <c r="I688">
        <f t="shared" si="192"/>
        <v>-123.19331563750255</v>
      </c>
      <c r="J688">
        <f t="shared" si="191"/>
        <v>-8.3371997881350381</v>
      </c>
      <c r="K688">
        <f t="shared" si="193"/>
        <v>0</v>
      </c>
      <c r="L688">
        <f t="shared" si="194"/>
        <v>2.5657311430682337</v>
      </c>
      <c r="M688">
        <f t="shared" si="195"/>
        <v>-10.902930931203272</v>
      </c>
      <c r="N688">
        <f t="shared" si="196"/>
        <v>-8.3770854993218971E-2</v>
      </c>
      <c r="O688">
        <f t="shared" si="197"/>
        <v>0.43591182561113351</v>
      </c>
      <c r="P688">
        <f t="shared" si="198"/>
        <v>0.47197877691878859</v>
      </c>
      <c r="Q688">
        <f t="shared" si="199"/>
        <v>2.7676990999995197</v>
      </c>
      <c r="R688">
        <f t="shared" si="208"/>
        <v>158.57747739212886</v>
      </c>
      <c r="S688">
        <f t="shared" si="204"/>
        <v>-333.4642847002192</v>
      </c>
      <c r="T688">
        <f t="shared" si="205"/>
        <v>-80.067876274382158</v>
      </c>
      <c r="U688">
        <f t="shared" si="200"/>
        <v>-17.999974703234695</v>
      </c>
      <c r="V688">
        <f t="shared" si="206"/>
        <v>29.999957838724495</v>
      </c>
      <c r="W688">
        <f t="shared" si="209"/>
        <v>0</v>
      </c>
    </row>
    <row r="689" spans="5:23">
      <c r="E689">
        <f t="shared" si="201"/>
        <v>0.66800000000000048</v>
      </c>
      <c r="F689">
        <f t="shared" si="207"/>
        <v>492.7684182142691</v>
      </c>
      <c r="G689">
        <f t="shared" si="202"/>
        <v>8.6004313476833918</v>
      </c>
      <c r="H689">
        <f t="shared" si="203"/>
        <v>12.559348541656714</v>
      </c>
      <c r="I689">
        <f t="shared" si="192"/>
        <v>-120.9320292347989</v>
      </c>
      <c r="J689">
        <f t="shared" si="191"/>
        <v>-8.1841655393206949</v>
      </c>
      <c r="K689">
        <f t="shared" si="193"/>
        <v>0</v>
      </c>
      <c r="L689">
        <f t="shared" si="194"/>
        <v>2.6016102263196363</v>
      </c>
      <c r="M689">
        <f t="shared" si="195"/>
        <v>-10.785775765640331</v>
      </c>
      <c r="N689">
        <f t="shared" si="196"/>
        <v>-8.6625205866978791E-2</v>
      </c>
      <c r="O689">
        <f t="shared" si="197"/>
        <v>0.43330498004571449</v>
      </c>
      <c r="P689">
        <f t="shared" si="198"/>
        <v>0.47369650022816828</v>
      </c>
      <c r="Q689">
        <f t="shared" si="199"/>
        <v>2.7750230017101498</v>
      </c>
      <c r="R689">
        <f t="shared" si="208"/>
        <v>158.99710604971662</v>
      </c>
      <c r="S689">
        <f t="shared" si="204"/>
        <v>-333.77131216455246</v>
      </c>
      <c r="T689">
        <f t="shared" si="205"/>
        <v>-80.067878524894525</v>
      </c>
      <c r="U689">
        <f t="shared" si="200"/>
        <v>-17.999975209170003</v>
      </c>
      <c r="V689">
        <f t="shared" si="206"/>
        <v>29.999958681950005</v>
      </c>
      <c r="W689">
        <f t="shared" si="209"/>
        <v>0</v>
      </c>
    </row>
    <row r="690" spans="5:23">
      <c r="E690">
        <f t="shared" si="201"/>
        <v>0.66900000000000048</v>
      </c>
      <c r="F690">
        <f t="shared" si="207"/>
        <v>493.48801587913982</v>
      </c>
      <c r="G690">
        <f t="shared" si="202"/>
        <v>8.6129906962250491</v>
      </c>
      <c r="H690">
        <f t="shared" si="203"/>
        <v>12.438416512421915</v>
      </c>
      <c r="I690">
        <f t="shared" si="192"/>
        <v>-118.69203355334382</v>
      </c>
      <c r="J690">
        <f t="shared" si="191"/>
        <v>-8.032572155992959</v>
      </c>
      <c r="K690">
        <f t="shared" si="193"/>
        <v>0</v>
      </c>
      <c r="L690">
        <f t="shared" si="194"/>
        <v>2.6367284343412241</v>
      </c>
      <c r="M690">
        <f t="shared" si="195"/>
        <v>-10.669300590334183</v>
      </c>
      <c r="N690">
        <f t="shared" si="196"/>
        <v>-8.9419025515293779E-2</v>
      </c>
      <c r="O690">
        <f t="shared" si="197"/>
        <v>0.43068798790341062</v>
      </c>
      <c r="P690">
        <f t="shared" si="198"/>
        <v>0.47537921451760756</v>
      </c>
      <c r="Q690">
        <f t="shared" si="199"/>
        <v>2.7822688014010315</v>
      </c>
      <c r="R690">
        <f t="shared" si="208"/>
        <v>159.41225979120134</v>
      </c>
      <c r="S690">
        <f t="shared" si="204"/>
        <v>-334.07575608793849</v>
      </c>
      <c r="T690">
        <f t="shared" si="205"/>
        <v>-80.067880730396638</v>
      </c>
      <c r="U690">
        <f t="shared" si="200"/>
        <v>-17.999975704986603</v>
      </c>
      <c r="V690">
        <f t="shared" si="206"/>
        <v>29.999959508311004</v>
      </c>
      <c r="W690">
        <f t="shared" si="209"/>
        <v>0</v>
      </c>
    </row>
    <row r="691" spans="5:23">
      <c r="E691">
        <f t="shared" si="201"/>
        <v>0.67000000000000048</v>
      </c>
      <c r="F691">
        <f t="shared" si="207"/>
        <v>494.20068464912742</v>
      </c>
      <c r="G691">
        <f t="shared" si="202"/>
        <v>8.6254291127374714</v>
      </c>
      <c r="H691">
        <f t="shared" si="203"/>
        <v>12.31972447886857</v>
      </c>
      <c r="I691">
        <f t="shared" si="192"/>
        <v>-116.47310339564656</v>
      </c>
      <c r="J691">
        <f t="shared" si="191"/>
        <v>-7.8824043977431897</v>
      </c>
      <c r="K691">
        <f t="shared" si="193"/>
        <v>0</v>
      </c>
      <c r="L691">
        <f t="shared" si="194"/>
        <v>2.6710985948815376</v>
      </c>
      <c r="M691">
        <f t="shared" si="195"/>
        <v>-10.553502992624727</v>
      </c>
      <c r="N691">
        <f t="shared" si="196"/>
        <v>-9.2153334446268872E-2</v>
      </c>
      <c r="O691">
        <f t="shared" si="197"/>
        <v>0.42806181400141247</v>
      </c>
      <c r="P691">
        <f t="shared" si="198"/>
        <v>0.47702768438476162</v>
      </c>
      <c r="Q691">
        <f t="shared" si="199"/>
        <v>2.7894381508260273</v>
      </c>
      <c r="R691">
        <f t="shared" si="208"/>
        <v>159.82303325510813</v>
      </c>
      <c r="S691">
        <f t="shared" si="204"/>
        <v>-334.37765139401927</v>
      </c>
      <c r="T691">
        <f t="shared" si="205"/>
        <v>-80.067882891788713</v>
      </c>
      <c r="U691">
        <f t="shared" si="200"/>
        <v>-17.999976190886873</v>
      </c>
      <c r="V691">
        <f t="shared" si="206"/>
        <v>29.999960318144787</v>
      </c>
      <c r="W691">
        <f t="shared" si="209"/>
        <v>0</v>
      </c>
    </row>
    <row r="692" spans="5:23">
      <c r="E692">
        <f t="shared" si="201"/>
        <v>0.67100000000000048</v>
      </c>
      <c r="F692">
        <f t="shared" si="207"/>
        <v>494.9065528665306</v>
      </c>
      <c r="G692">
        <f t="shared" si="202"/>
        <v>8.6377488372163391</v>
      </c>
      <c r="H692">
        <f t="shared" si="203"/>
        <v>12.203251375472924</v>
      </c>
      <c r="I692">
        <f t="shared" si="192"/>
        <v>-114.27500669744113</v>
      </c>
      <c r="J692">
        <f t="shared" si="191"/>
        <v>-7.7336465594485944</v>
      </c>
      <c r="K692">
        <f t="shared" si="193"/>
        <v>0</v>
      </c>
      <c r="L692">
        <f t="shared" si="194"/>
        <v>2.7047334437064503</v>
      </c>
      <c r="M692">
        <f t="shared" si="195"/>
        <v>-10.438380003155045</v>
      </c>
      <c r="N692">
        <f t="shared" si="196"/>
        <v>-9.4829145850352473E-2</v>
      </c>
      <c r="O692">
        <f t="shared" si="197"/>
        <v>0.42542737465485558</v>
      </c>
      <c r="P692">
        <f t="shared" si="198"/>
        <v>0.47864265830613067</v>
      </c>
      <c r="Q692">
        <f t="shared" si="199"/>
        <v>2.7965326713801915</v>
      </c>
      <c r="R692">
        <f t="shared" si="208"/>
        <v>160.22951934053054</v>
      </c>
      <c r="S692">
        <f t="shared" si="204"/>
        <v>-334.67703352600006</v>
      </c>
      <c r="T692">
        <f t="shared" si="205"/>
        <v>-80.067885009952931</v>
      </c>
      <c r="U692">
        <f t="shared" si="200"/>
        <v>-17.999976667069134</v>
      </c>
      <c r="V692">
        <f t="shared" si="206"/>
        <v>29.999961111781893</v>
      </c>
      <c r="W692">
        <f t="shared" si="209"/>
        <v>0</v>
      </c>
    </row>
    <row r="693" spans="5:23">
      <c r="E693">
        <f t="shared" si="201"/>
        <v>0.67200000000000049</v>
      </c>
      <c r="F693">
        <f t="shared" si="207"/>
        <v>495.60574766668242</v>
      </c>
      <c r="G693">
        <f t="shared" si="202"/>
        <v>8.649952088591812</v>
      </c>
      <c r="H693">
        <f t="shared" si="203"/>
        <v>12.088976368775482</v>
      </c>
      <c r="I693">
        <f t="shared" si="192"/>
        <v>-112.09750508188014</v>
      </c>
      <c r="J693">
        <f t="shared" si="191"/>
        <v>-7.586282508777713</v>
      </c>
      <c r="K693">
        <f t="shared" si="193"/>
        <v>0</v>
      </c>
      <c r="L693">
        <f t="shared" si="194"/>
        <v>2.7376456135580538</v>
      </c>
      <c r="M693">
        <f t="shared" si="195"/>
        <v>-10.323928122335767</v>
      </c>
      <c r="N693">
        <f t="shared" si="196"/>
        <v>-9.7447464721963653E-2</v>
      </c>
      <c r="O693">
        <f t="shared" si="197"/>
        <v>0.42278553923609058</v>
      </c>
      <c r="P693">
        <f t="shared" si="198"/>
        <v>0.48022486883622473</v>
      </c>
      <c r="Q693">
        <f t="shared" si="199"/>
        <v>2.803553955216342</v>
      </c>
      <c r="R693">
        <f t="shared" si="208"/>
        <v>160.6318092711054</v>
      </c>
      <c r="S693">
        <f t="shared" si="204"/>
        <v>-334.97393839557702</v>
      </c>
      <c r="T693">
        <f t="shared" si="205"/>
        <v>-80.067887085753881</v>
      </c>
      <c r="U693">
        <f t="shared" si="200"/>
        <v>-17.999977133727754</v>
      </c>
      <c r="V693">
        <f t="shared" si="206"/>
        <v>29.999961889546256</v>
      </c>
      <c r="W693">
        <f t="shared" si="209"/>
        <v>0</v>
      </c>
    </row>
    <row r="694" spans="5:23">
      <c r="E694">
        <f t="shared" si="201"/>
        <v>0.67300000000000049</v>
      </c>
      <c r="F694">
        <f t="shared" si="207"/>
        <v>496.29839499124654</v>
      </c>
      <c r="G694">
        <f t="shared" si="202"/>
        <v>8.6620410649605866</v>
      </c>
      <c r="H694">
        <f t="shared" si="203"/>
        <v>11.976878863693601</v>
      </c>
      <c r="I694">
        <f t="shared" si="192"/>
        <v>-109.94035438374912</v>
      </c>
      <c r="J694">
        <f t="shared" si="191"/>
        <v>-7.440295721667014</v>
      </c>
      <c r="K694">
        <f t="shared" si="193"/>
        <v>0</v>
      </c>
      <c r="L694">
        <f t="shared" si="194"/>
        <v>2.7698476239571344</v>
      </c>
      <c r="M694">
        <f t="shared" si="195"/>
        <v>-10.210143345624148</v>
      </c>
      <c r="N694">
        <f t="shared" si="196"/>
        <v>-0.10000928704823077</v>
      </c>
      <c r="O694">
        <f t="shared" si="197"/>
        <v>0.42013713170018507</v>
      </c>
      <c r="P694">
        <f t="shared" si="198"/>
        <v>0.48177503281124195</v>
      </c>
      <c r="Q694">
        <f t="shared" si="199"/>
        <v>2.8105035663049112</v>
      </c>
      <c r="R694">
        <f t="shared" si="208"/>
        <v>161.02999265573774</v>
      </c>
      <c r="S694">
        <f t="shared" si="204"/>
        <v>-335.26840233550877</v>
      </c>
      <c r="T694">
        <f t="shared" si="205"/>
        <v>-80.067889120038814</v>
      </c>
      <c r="U694">
        <f t="shared" si="200"/>
        <v>-17.999977591053199</v>
      </c>
      <c r="V694">
        <f t="shared" si="206"/>
        <v>29.999962651755332</v>
      </c>
      <c r="W694">
        <f t="shared" si="209"/>
        <v>0</v>
      </c>
    </row>
    <row r="695" spans="5:23">
      <c r="E695">
        <f t="shared" si="201"/>
        <v>0.67400000000000049</v>
      </c>
      <c r="F695">
        <f t="shared" si="207"/>
        <v>496.98461960187564</v>
      </c>
      <c r="G695">
        <f t="shared" si="202"/>
        <v>8.6740179438242802</v>
      </c>
      <c r="H695">
        <f t="shared" si="203"/>
        <v>11.866938509309852</v>
      </c>
      <c r="I695">
        <f t="shared" si="192"/>
        <v>-107.80330514517482</v>
      </c>
      <c r="J695">
        <f t="shared" si="191"/>
        <v>-7.295669315868321</v>
      </c>
      <c r="K695">
        <f t="shared" si="193"/>
        <v>0</v>
      </c>
      <c r="L695">
        <f t="shared" si="194"/>
        <v>2.8013518718034396</v>
      </c>
      <c r="M695">
        <f t="shared" si="195"/>
        <v>-10.097021187671761</v>
      </c>
      <c r="N695">
        <f t="shared" si="196"/>
        <v>-0.10251559906119813</v>
      </c>
      <c r="O695">
        <f t="shared" si="197"/>
        <v>0.4174829320761968</v>
      </c>
      <c r="P695">
        <f t="shared" si="198"/>
        <v>0.48329385155656518</v>
      </c>
      <c r="Q695">
        <f t="shared" si="199"/>
        <v>2.8173830414409835</v>
      </c>
      <c r="R695">
        <f t="shared" si="208"/>
        <v>161.42415754629988</v>
      </c>
      <c r="S695">
        <f t="shared" si="204"/>
        <v>-335.56046205557573</v>
      </c>
      <c r="T695">
        <f t="shared" si="205"/>
        <v>-80.067891113638041</v>
      </c>
      <c r="U695">
        <f t="shared" si="200"/>
        <v>-17.999978039232136</v>
      </c>
      <c r="V695">
        <f t="shared" si="206"/>
        <v>29.999963398720226</v>
      </c>
      <c r="W695">
        <f t="shared" si="209"/>
        <v>0</v>
      </c>
    </row>
    <row r="696" spans="5:23">
      <c r="E696">
        <f t="shared" si="201"/>
        <v>0.67500000000000049</v>
      </c>
      <c r="F696">
        <f t="shared" si="207"/>
        <v>497.66454509420043</v>
      </c>
      <c r="G696">
        <f t="shared" si="202"/>
        <v>8.6858848823335908</v>
      </c>
      <c r="H696">
        <f t="shared" si="203"/>
        <v>11.759135204164677</v>
      </c>
      <c r="I696">
        <f t="shared" si="192"/>
        <v>-105.68610308421735</v>
      </c>
      <c r="J696">
        <f t="shared" si="191"/>
        <v>-7.1523860826611436</v>
      </c>
      <c r="K696">
        <f t="shared" si="193"/>
        <v>0</v>
      </c>
      <c r="L696">
        <f t="shared" si="194"/>
        <v>2.8321706227296599</v>
      </c>
      <c r="M696">
        <f t="shared" si="195"/>
        <v>-9.9845567053908031</v>
      </c>
      <c r="N696">
        <f t="shared" si="196"/>
        <v>-0.10496737654999456</v>
      </c>
      <c r="O696">
        <f t="shared" si="197"/>
        <v>0.41482367792389463</v>
      </c>
      <c r="P696">
        <f t="shared" si="198"/>
        <v>0.48478201109742397</v>
      </c>
      <c r="Q696">
        <f t="shared" si="199"/>
        <v>2.824193891202083</v>
      </c>
      <c r="R696">
        <f t="shared" si="208"/>
        <v>161.81439049250855</v>
      </c>
      <c r="S696">
        <f t="shared" si="204"/>
        <v>-335.85015460169188</v>
      </c>
      <c r="T696">
        <f t="shared" si="205"/>
        <v>-80.067893067365276</v>
      </c>
      <c r="U696">
        <f t="shared" si="200"/>
        <v>-17.999978478447492</v>
      </c>
      <c r="V696">
        <f t="shared" si="206"/>
        <v>29.999964130745823</v>
      </c>
      <c r="W696">
        <f t="shared" si="209"/>
        <v>0</v>
      </c>
    </row>
    <row r="697" spans="5:23">
      <c r="E697">
        <f t="shared" si="201"/>
        <v>0.67600000000000049</v>
      </c>
      <c r="F697">
        <f t="shared" si="207"/>
        <v>498.33829391212271</v>
      </c>
      <c r="G697">
        <f t="shared" si="202"/>
        <v>8.6976440175377547</v>
      </c>
      <c r="H697">
        <f t="shared" si="203"/>
        <v>11.65344910108046</v>
      </c>
      <c r="I697">
        <f t="shared" si="192"/>
        <v>-103.58848953768047</v>
      </c>
      <c r="J697">
        <f t="shared" si="191"/>
        <v>-7.0104285168201876</v>
      </c>
      <c r="K697">
        <f t="shared" si="193"/>
        <v>0</v>
      </c>
      <c r="L697">
        <f t="shared" si="194"/>
        <v>2.8623160031669994</v>
      </c>
      <c r="M697">
        <f t="shared" si="195"/>
        <v>-9.8727445199871866</v>
      </c>
      <c r="N697">
        <f t="shared" si="196"/>
        <v>-0.10736558422961186</v>
      </c>
      <c r="O697">
        <f t="shared" si="197"/>
        <v>0.41216006575571495</v>
      </c>
      <c r="P697">
        <f t="shared" si="198"/>
        <v>0.48624018237211902</v>
      </c>
      <c r="Q697">
        <f t="shared" si="199"/>
        <v>2.8309376008600187</v>
      </c>
      <c r="R697">
        <f t="shared" si="208"/>
        <v>162.20077659416989</v>
      </c>
      <c r="S697">
        <f t="shared" si="204"/>
        <v>-336.13751731795281</v>
      </c>
      <c r="T697">
        <f t="shared" si="205"/>
        <v>-80.067894982017961</v>
      </c>
      <c r="U697">
        <f t="shared" si="200"/>
        <v>-17.999978908878543</v>
      </c>
      <c r="V697">
        <f t="shared" si="206"/>
        <v>29.999964848130908</v>
      </c>
      <c r="W697">
        <f t="shared" si="209"/>
        <v>0</v>
      </c>
    </row>
    <row r="698" spans="5:23">
      <c r="E698">
        <f t="shared" si="201"/>
        <v>0.67700000000000049</v>
      </c>
      <c r="F698">
        <f t="shared" si="207"/>
        <v>499.00598736238516</v>
      </c>
      <c r="G698">
        <f t="shared" si="202"/>
        <v>8.7092974666388354</v>
      </c>
      <c r="H698">
        <f t="shared" si="203"/>
        <v>11.54986061154278</v>
      </c>
      <c r="I698">
        <f t="shared" si="192"/>
        <v>-101.51020187940944</v>
      </c>
      <c r="J698">
        <f t="shared" si="191"/>
        <v>-6.8697788449239781</v>
      </c>
      <c r="K698">
        <f t="shared" si="193"/>
        <v>0</v>
      </c>
      <c r="L698">
        <f t="shared" si="194"/>
        <v>2.891799993081952</v>
      </c>
      <c r="M698">
        <f t="shared" si="195"/>
        <v>-9.7615788380059296</v>
      </c>
      <c r="N698">
        <f t="shared" si="196"/>
        <v>-0.10971117516308089</v>
      </c>
      <c r="O698">
        <f t="shared" si="197"/>
        <v>0.40949275242384703</v>
      </c>
      <c r="P698">
        <f t="shared" si="198"/>
        <v>0.48766902144724844</v>
      </c>
      <c r="Q698">
        <f t="shared" si="199"/>
        <v>2.8376156312498413</v>
      </c>
      <c r="R698">
        <f t="shared" si="208"/>
        <v>162.58339955096682</v>
      </c>
      <c r="S698">
        <f t="shared" si="204"/>
        <v>-336.42258781141834</v>
      </c>
      <c r="T698">
        <f t="shared" si="205"/>
        <v>-80.067896858377622</v>
      </c>
      <c r="U698">
        <f t="shared" si="200"/>
        <v>-17.999979330700974</v>
      </c>
      <c r="V698">
        <f t="shared" si="206"/>
        <v>29.999965551168291</v>
      </c>
      <c r="W698">
        <f t="shared" si="209"/>
        <v>0</v>
      </c>
    </row>
    <row r="699" spans="5:23">
      <c r="E699">
        <f t="shared" si="201"/>
        <v>0.67800000000000049</v>
      </c>
      <c r="F699">
        <f t="shared" si="207"/>
        <v>499.66774562939099</v>
      </c>
      <c r="G699">
        <f t="shared" si="202"/>
        <v>8.7208473272503788</v>
      </c>
      <c r="H699">
        <f t="shared" si="203"/>
        <v>11.448350409663369</v>
      </c>
      <c r="I699">
        <f t="shared" si="192"/>
        <v>-99.450973915281693</v>
      </c>
      <c r="J699">
        <f t="shared" si="191"/>
        <v>-6.73041905208615</v>
      </c>
      <c r="K699">
        <f t="shared" si="193"/>
        <v>0</v>
      </c>
      <c r="L699">
        <f t="shared" si="194"/>
        <v>2.9206344193455589</v>
      </c>
      <c r="M699">
        <f t="shared" si="195"/>
        <v>-9.6510534714317089</v>
      </c>
      <c r="N699">
        <f t="shared" si="196"/>
        <v>-0.11200509023396478</v>
      </c>
      <c r="O699">
        <f t="shared" si="197"/>
        <v>0.40682235647244736</v>
      </c>
      <c r="P699">
        <f t="shared" si="198"/>
        <v>0.48906916973441089</v>
      </c>
      <c r="Q699">
        <f t="shared" si="199"/>
        <v>2.8442294195986859</v>
      </c>
      <c r="R699">
        <f t="shared" si="208"/>
        <v>162.96234170994842</v>
      </c>
      <c r="S699">
        <f t="shared" si="204"/>
        <v>-336.70540391944257</v>
      </c>
      <c r="T699">
        <f t="shared" si="205"/>
        <v>-80.067898697210055</v>
      </c>
      <c r="U699">
        <f t="shared" si="200"/>
        <v>-17.999979744086954</v>
      </c>
      <c r="V699">
        <f t="shared" si="206"/>
        <v>29.999966240144925</v>
      </c>
      <c r="W699">
        <f t="shared" si="209"/>
        <v>0</v>
      </c>
    </row>
    <row r="700" spans="5:23">
      <c r="E700">
        <f t="shared" si="201"/>
        <v>0.67900000000000049</v>
      </c>
      <c r="F700">
        <f t="shared" si="207"/>
        <v>500.3236877902516</v>
      </c>
      <c r="G700">
        <f t="shared" si="202"/>
        <v>8.7322956776600424</v>
      </c>
      <c r="H700">
        <f t="shared" si="203"/>
        <v>11.348899435748088</v>
      </c>
      <c r="I700">
        <f t="shared" si="192"/>
        <v>-97.410536256048417</v>
      </c>
      <c r="J700">
        <f t="shared" si="191"/>
        <v>-6.5923309071877769</v>
      </c>
      <c r="K700">
        <f t="shared" si="193"/>
        <v>0</v>
      </c>
      <c r="L700">
        <f t="shared" si="194"/>
        <v>2.9488309496982525</v>
      </c>
      <c r="M700">
        <f t="shared" si="195"/>
        <v>-9.5411618568860295</v>
      </c>
      <c r="N700">
        <f t="shared" si="196"/>
        <v>-0.11424825766623355</v>
      </c>
      <c r="O700">
        <f t="shared" si="197"/>
        <v>0.40414945945505887</v>
      </c>
      <c r="P700">
        <f t="shared" si="198"/>
        <v>0.49044125420790496</v>
      </c>
      <c r="Q700">
        <f t="shared" si="199"/>
        <v>2.8507803803171168</v>
      </c>
      <c r="R700">
        <f t="shared" si="208"/>
        <v>163.3376841108705</v>
      </c>
      <c r="S700">
        <f t="shared" si="204"/>
        <v>-336.9860036793811</v>
      </c>
      <c r="T700">
        <f t="shared" si="205"/>
        <v>-80.067900499265875</v>
      </c>
      <c r="U700">
        <f t="shared" si="200"/>
        <v>-17.999980149205218</v>
      </c>
      <c r="V700">
        <f t="shared" si="206"/>
        <v>29.999966915342029</v>
      </c>
      <c r="W700">
        <f t="shared" si="209"/>
        <v>0</v>
      </c>
    </row>
    <row r="701" spans="5:23">
      <c r="E701">
        <f t="shared" si="201"/>
        <v>0.68000000000000049</v>
      </c>
      <c r="F701">
        <f t="shared" si="207"/>
        <v>500.9739318300384</v>
      </c>
      <c r="G701">
        <f t="shared" si="202"/>
        <v>8.7436445770957913</v>
      </c>
      <c r="H701">
        <f t="shared" si="203"/>
        <v>11.25148889949204</v>
      </c>
      <c r="I701">
        <f t="shared" si="192"/>
        <v>-95.388616669120395</v>
      </c>
      <c r="J701">
        <f t="shared" si="191"/>
        <v>-6.4554959866847463</v>
      </c>
      <c r="K701">
        <f t="shared" si="193"/>
        <v>0</v>
      </c>
      <c r="L701">
        <f t="shared" si="194"/>
        <v>2.9764010872749127</v>
      </c>
      <c r="M701">
        <f t="shared" si="195"/>
        <v>-9.431897073959659</v>
      </c>
      <c r="N701">
        <f t="shared" si="196"/>
        <v>-0.11644159258870655</v>
      </c>
      <c r="O701">
        <f t="shared" si="197"/>
        <v>0.40147460721739892</v>
      </c>
      <c r="P701">
        <f t="shared" si="198"/>
        <v>0.4917858876229747</v>
      </c>
      <c r="Q701">
        <f t="shared" si="199"/>
        <v>2.8572699057553539</v>
      </c>
      <c r="R701">
        <f t="shared" si="208"/>
        <v>163.70950652952428</v>
      </c>
      <c r="S701">
        <f t="shared" si="204"/>
        <v>-337.26442530051412</v>
      </c>
      <c r="T701">
        <f t="shared" si="205"/>
        <v>-80.067902265280551</v>
      </c>
      <c r="U701">
        <f t="shared" si="200"/>
        <v>-17.999980546221114</v>
      </c>
      <c r="V701">
        <f t="shared" si="206"/>
        <v>29.999967577035189</v>
      </c>
      <c r="W701">
        <f t="shared" si="209"/>
        <v>0</v>
      </c>
    </row>
    <row r="702" spans="5:23">
      <c r="E702">
        <f t="shared" si="201"/>
        <v>0.68100000000000049</v>
      </c>
      <c r="F702">
        <f t="shared" si="207"/>
        <v>501.61859465721756</v>
      </c>
      <c r="G702">
        <f t="shared" si="202"/>
        <v>8.7548960659952826</v>
      </c>
      <c r="H702">
        <f t="shared" si="203"/>
        <v>11.156100282822919</v>
      </c>
      <c r="I702">
        <f t="shared" si="192"/>
        <v>-93.384940410352598</v>
      </c>
      <c r="J702">
        <f t="shared" si="191"/>
        <v>-6.3198956970615265</v>
      </c>
      <c r="K702">
        <f t="shared" si="193"/>
        <v>0</v>
      </c>
      <c r="L702">
        <f t="shared" si="194"/>
        <v>3.0033561656563874</v>
      </c>
      <c r="M702">
        <f t="shared" si="195"/>
        <v>-9.323251862717914</v>
      </c>
      <c r="N702">
        <f t="shared" si="196"/>
        <v>-0.11858599664137752</v>
      </c>
      <c r="O702">
        <f t="shared" si="197"/>
        <v>0.39879831114575204</v>
      </c>
      <c r="P702">
        <f t="shared" si="198"/>
        <v>0.4931036687341841</v>
      </c>
      <c r="Q702">
        <f t="shared" si="199"/>
        <v>2.8636993669265918</v>
      </c>
      <c r="R702">
        <f t="shared" si="208"/>
        <v>164.07788751917943</v>
      </c>
      <c r="S702">
        <f t="shared" si="204"/>
        <v>-337.5407071380381</v>
      </c>
      <c r="T702">
        <f t="shared" si="205"/>
        <v>-80.067903995974945</v>
      </c>
      <c r="U702">
        <f t="shared" si="200"/>
        <v>-17.999980935296691</v>
      </c>
      <c r="V702">
        <f t="shared" si="206"/>
        <v>29.999968225494488</v>
      </c>
      <c r="W702">
        <f t="shared" si="209"/>
        <v>0</v>
      </c>
    </row>
    <row r="703" spans="5:23">
      <c r="E703">
        <f t="shared" si="201"/>
        <v>0.68200000000000049</v>
      </c>
      <c r="F703">
        <f t="shared" si="207"/>
        <v>502.25779211924799</v>
      </c>
      <c r="G703">
        <f t="shared" si="202"/>
        <v>8.7660521662781061</v>
      </c>
      <c r="H703">
        <f t="shared" si="203"/>
        <v>11.062715342412567</v>
      </c>
      <c r="I703">
        <f t="shared" si="192"/>
        <v>-91.399230536819488</v>
      </c>
      <c r="J703">
        <f t="shared" si="191"/>
        <v>-6.1855112959984702</v>
      </c>
      <c r="K703">
        <f t="shared" si="193"/>
        <v>0</v>
      </c>
      <c r="L703">
        <f t="shared" si="194"/>
        <v>3.0297073444153173</v>
      </c>
      <c r="M703">
        <f t="shared" si="195"/>
        <v>-9.2152186404137879</v>
      </c>
      <c r="N703">
        <f t="shared" si="196"/>
        <v>-0.1206823576210637</v>
      </c>
      <c r="O703">
        <f t="shared" si="197"/>
        <v>0.39612104938126069</v>
      </c>
      <c r="P703">
        <f t="shared" si="198"/>
        <v>0.49439518251354009</v>
      </c>
      <c r="Q703">
        <f t="shared" si="199"/>
        <v>2.8700701141994629</v>
      </c>
      <c r="R703">
        <f t="shared" si="208"/>
        <v>164.44290445025942</v>
      </c>
      <c r="S703">
        <f t="shared" si="204"/>
        <v>-337.8148876689886</v>
      </c>
      <c r="T703">
        <f t="shared" si="205"/>
        <v>-80.067905692055447</v>
      </c>
      <c r="U703">
        <f t="shared" si="200"/>
        <v>-17.999981316590759</v>
      </c>
      <c r="V703">
        <f t="shared" si="206"/>
        <v>29.999968860984598</v>
      </c>
      <c r="W703">
        <f t="shared" si="209"/>
        <v>0</v>
      </c>
    </row>
    <row r="704" spans="5:23">
      <c r="E704">
        <f t="shared" si="201"/>
        <v>0.6830000000000005</v>
      </c>
      <c r="F704">
        <f t="shared" si="207"/>
        <v>502.89163901832285</v>
      </c>
      <c r="G704">
        <f t="shared" si="202"/>
        <v>8.777114881620518</v>
      </c>
      <c r="H704">
        <f t="shared" si="203"/>
        <v>10.971316111875748</v>
      </c>
      <c r="I704">
        <f t="shared" si="192"/>
        <v>-89.431208201545687</v>
      </c>
      <c r="J704">
        <f t="shared" ref="J704:J767" si="210">K704+L704+M704</f>
        <v>-6.0523239123179309</v>
      </c>
      <c r="K704">
        <f t="shared" si="193"/>
        <v>0</v>
      </c>
      <c r="L704">
        <f t="shared" si="194"/>
        <v>3.0554656051254638</v>
      </c>
      <c r="M704">
        <f t="shared" si="195"/>
        <v>-9.1077895174433952</v>
      </c>
      <c r="N704">
        <f t="shared" si="196"/>
        <v>-0.12273154916392916</v>
      </c>
      <c r="O704">
        <f t="shared" si="197"/>
        <v>0.39344326800047974</v>
      </c>
      <c r="P704">
        <f t="shared" si="198"/>
        <v>0.49566100036800237</v>
      </c>
      <c r="Q704">
        <f t="shared" si="199"/>
        <v>2.8763834779615309</v>
      </c>
      <c r="R704">
        <f t="shared" si="208"/>
        <v>164.80463354835675</v>
      </c>
      <c r="S704">
        <f t="shared" si="204"/>
        <v>-338.08700546996613</v>
      </c>
      <c r="T704">
        <f t="shared" si="205"/>
        <v>-80.067907354214356</v>
      </c>
      <c r="U704">
        <f t="shared" si="200"/>
        <v>-17.999981690258945</v>
      </c>
      <c r="V704">
        <f t="shared" si="206"/>
        <v>29.999969483764907</v>
      </c>
      <c r="W704">
        <f t="shared" si="209"/>
        <v>0</v>
      </c>
    </row>
    <row r="705" spans="5:23">
      <c r="E705">
        <f t="shared" si="201"/>
        <v>0.6840000000000005</v>
      </c>
      <c r="F705">
        <f t="shared" si="207"/>
        <v>503.52024912723721</v>
      </c>
      <c r="G705">
        <f t="shared" si="202"/>
        <v>8.7880861977323939</v>
      </c>
      <c r="H705">
        <f t="shared" si="203"/>
        <v>10.881884903674202</v>
      </c>
      <c r="I705">
        <f t="shared" si="192"/>
        <v>-87.480592931087628</v>
      </c>
      <c r="J705">
        <f t="shared" si="210"/>
        <v>-5.9203145647698143</v>
      </c>
      <c r="K705">
        <f t="shared" si="193"/>
        <v>0</v>
      </c>
      <c r="L705">
        <f t="shared" si="194"/>
        <v>3.080641747805362</v>
      </c>
      <c r="M705">
        <f t="shared" si="195"/>
        <v>-9.0009563125751768</v>
      </c>
      <c r="N705">
        <f t="shared" si="196"/>
        <v>-0.12473443046256046</v>
      </c>
      <c r="O705">
        <f t="shared" si="197"/>
        <v>0.39076538216259349</v>
      </c>
      <c r="P705">
        <f t="shared" si="198"/>
        <v>0.49690168035605914</v>
      </c>
      <c r="Q705">
        <f t="shared" si="199"/>
        <v>2.882640769255584</v>
      </c>
      <c r="R705">
        <f t="shared" si="208"/>
        <v>165.16314993068997</v>
      </c>
      <c r="S705">
        <f t="shared" si="204"/>
        <v>-338.35709919654721</v>
      </c>
      <c r="T705">
        <f t="shared" si="205"/>
        <v>-80.067908983130053</v>
      </c>
      <c r="U705">
        <f t="shared" si="200"/>
        <v>-17.999982056453764</v>
      </c>
      <c r="V705">
        <f t="shared" si="206"/>
        <v>29.999970094089608</v>
      </c>
      <c r="W705">
        <f t="shared" si="209"/>
        <v>0</v>
      </c>
    </row>
    <row r="706" spans="5:23">
      <c r="E706">
        <f t="shared" si="201"/>
        <v>0.6850000000000005</v>
      </c>
      <c r="F706">
        <f t="shared" si="207"/>
        <v>504.14373520536481</v>
      </c>
      <c r="G706">
        <f t="shared" si="202"/>
        <v>8.7989680826360672</v>
      </c>
      <c r="H706">
        <f t="shared" si="203"/>
        <v>10.794404310743113</v>
      </c>
      <c r="I706">
        <f t="shared" si="192"/>
        <v>-85.547102886846901</v>
      </c>
      <c r="J706">
        <f t="shared" si="210"/>
        <v>-5.7894641797161484</v>
      </c>
      <c r="K706">
        <f t="shared" si="193"/>
        <v>0</v>
      </c>
      <c r="L706">
        <f t="shared" si="194"/>
        <v>3.1052463877683061</v>
      </c>
      <c r="M706">
        <f t="shared" si="195"/>
        <v>-8.894710567484454</v>
      </c>
      <c r="N706">
        <f t="shared" si="196"/>
        <v>-0.12669184601536804</v>
      </c>
      <c r="O706">
        <f t="shared" si="197"/>
        <v>0.38808777722375987</v>
      </c>
      <c r="P706">
        <f t="shared" si="198"/>
        <v>0.49811776740305852</v>
      </c>
      <c r="Q706">
        <f t="shared" si="199"/>
        <v>2.888843280390339</v>
      </c>
      <c r="R706">
        <f t="shared" si="208"/>
        <v>165.51852764109429</v>
      </c>
      <c r="S706">
        <f t="shared" si="204"/>
        <v>-338.62520756427051</v>
      </c>
      <c r="T706">
        <f t="shared" si="205"/>
        <v>-80.067910579467465</v>
      </c>
      <c r="U706">
        <f t="shared" si="200"/>
        <v>-17.999982415324691</v>
      </c>
      <c r="V706">
        <f t="shared" si="206"/>
        <v>29.999970692207818</v>
      </c>
      <c r="W706">
        <f t="shared" si="209"/>
        <v>0</v>
      </c>
    </row>
    <row r="707" spans="5:23">
      <c r="E707">
        <f t="shared" si="201"/>
        <v>0.6860000000000005</v>
      </c>
      <c r="F707">
        <f t="shared" si="207"/>
        <v>504.76220901472828</v>
      </c>
      <c r="G707">
        <f t="shared" si="202"/>
        <v>8.809762486946811</v>
      </c>
      <c r="H707">
        <f t="shared" si="203"/>
        <v>10.708857207856266</v>
      </c>
      <c r="I707">
        <f t="shared" si="192"/>
        <v>-83.630455110934477</v>
      </c>
      <c r="J707">
        <f t="shared" si="210"/>
        <v>-5.6597536077701323</v>
      </c>
      <c r="K707">
        <f t="shared" si="193"/>
        <v>0</v>
      </c>
      <c r="L707">
        <f t="shared" si="194"/>
        <v>3.1292899528521891</v>
      </c>
      <c r="M707">
        <f t="shared" si="195"/>
        <v>-8.7890435606223214</v>
      </c>
      <c r="N707">
        <f t="shared" si="196"/>
        <v>-0.12860462540620715</v>
      </c>
      <c r="O707">
        <f t="shared" si="197"/>
        <v>0.38541080981906961</v>
      </c>
      <c r="P707">
        <f t="shared" si="198"/>
        <v>0.49930979351502391</v>
      </c>
      <c r="Q707">
        <f t="shared" si="199"/>
        <v>2.8949922855270906</v>
      </c>
      <c r="R707">
        <f t="shared" si="208"/>
        <v>165.87083968363447</v>
      </c>
      <c r="S707">
        <f t="shared" si="204"/>
        <v>-338.89136933109381</v>
      </c>
      <c r="T707">
        <f t="shared" si="205"/>
        <v>-80.067912143878104</v>
      </c>
      <c r="U707">
        <f t="shared" si="200"/>
        <v>-17.999982767018196</v>
      </c>
      <c r="V707">
        <f t="shared" si="206"/>
        <v>29.999971278363663</v>
      </c>
      <c r="W707">
        <f t="shared" si="209"/>
        <v>0</v>
      </c>
    </row>
    <row r="708" spans="5:23">
      <c r="E708">
        <f t="shared" si="201"/>
        <v>0.6870000000000005</v>
      </c>
      <c r="F708">
        <f t="shared" si="207"/>
        <v>505.3757813361467</v>
      </c>
      <c r="G708">
        <f t="shared" si="202"/>
        <v>8.8204713441546669</v>
      </c>
      <c r="H708">
        <f t="shared" si="203"/>
        <v>10.625226752745331</v>
      </c>
      <c r="I708">
        <f t="shared" si="192"/>
        <v>-81.730365757379829</v>
      </c>
      <c r="J708">
        <f t="shared" si="210"/>
        <v>-5.5311636394433847</v>
      </c>
      <c r="K708">
        <f t="shared" si="193"/>
        <v>0</v>
      </c>
      <c r="L708">
        <f t="shared" si="194"/>
        <v>3.1527826810038562</v>
      </c>
      <c r="M708">
        <f t="shared" si="195"/>
        <v>-8.6839463204472409</v>
      </c>
      <c r="N708">
        <f t="shared" si="196"/>
        <v>-0.1304735831122012</v>
      </c>
      <c r="O708">
        <f t="shared" si="197"/>
        <v>0.38273480891265999</v>
      </c>
      <c r="P708">
        <f t="shared" si="198"/>
        <v>0.50047827799069056</v>
      </c>
      <c r="Q708">
        <f t="shared" si="199"/>
        <v>2.9010890412436821</v>
      </c>
      <c r="R708">
        <f t="shared" si="208"/>
        <v>166.22015805491742</v>
      </c>
      <c r="S708">
        <f t="shared" si="204"/>
        <v>-339.15562328122928</v>
      </c>
      <c r="T708">
        <f t="shared" si="205"/>
        <v>-80.067913677000561</v>
      </c>
      <c r="U708">
        <f t="shared" si="200"/>
        <v>-17.999983111677835</v>
      </c>
      <c r="V708">
        <f t="shared" si="206"/>
        <v>29.999971852796392</v>
      </c>
      <c r="W708">
        <f t="shared" si="209"/>
        <v>0</v>
      </c>
    </row>
    <row r="709" spans="5:23">
      <c r="E709">
        <f t="shared" si="201"/>
        <v>0.6880000000000005</v>
      </c>
      <c r="F709">
        <f t="shared" si="207"/>
        <v>505.98456198544847</v>
      </c>
      <c r="G709">
        <f t="shared" si="202"/>
        <v>8.8310965709074125</v>
      </c>
      <c r="H709">
        <f t="shared" si="203"/>
        <v>10.54349638698795</v>
      </c>
      <c r="I709">
        <f t="shared" si="192"/>
        <v>-79.846550309433212</v>
      </c>
      <c r="J709">
        <f t="shared" si="210"/>
        <v>-5.4036750198520407</v>
      </c>
      <c r="K709">
        <f t="shared" si="193"/>
        <v>0</v>
      </c>
      <c r="L709">
        <f t="shared" si="194"/>
        <v>3.1757346181940109</v>
      </c>
      <c r="M709">
        <f t="shared" si="195"/>
        <v>-8.5794096380460516</v>
      </c>
      <c r="N709">
        <f t="shared" si="196"/>
        <v>-0.1322995183378633</v>
      </c>
      <c r="O709">
        <f t="shared" si="197"/>
        <v>0.38006007681653803</v>
      </c>
      <c r="P709">
        <f t="shared" si="198"/>
        <v>0.50162372763153407</v>
      </c>
      <c r="Q709">
        <f t="shared" si="199"/>
        <v>2.9071347870771365</v>
      </c>
      <c r="R709">
        <f t="shared" si="208"/>
        <v>166.56655377518314</v>
      </c>
      <c r="S709">
        <f t="shared" si="204"/>
        <v>-339.41800821026533</v>
      </c>
      <c r="T709">
        <f t="shared" si="205"/>
        <v>-80.067915179460556</v>
      </c>
      <c r="U709">
        <f t="shared" si="200"/>
        <v>-17.999983449444279</v>
      </c>
      <c r="V709">
        <f t="shared" si="206"/>
        <v>29.999972415740466</v>
      </c>
      <c r="W709">
        <f t="shared" si="209"/>
        <v>0</v>
      </c>
    </row>
    <row r="710" spans="5:23">
      <c r="E710">
        <f t="shared" si="201"/>
        <v>0.6890000000000005</v>
      </c>
      <c r="F710">
        <f t="shared" si="207"/>
        <v>506.58865982973435</v>
      </c>
      <c r="G710">
        <f t="shared" si="202"/>
        <v>8.8416400672944011</v>
      </c>
      <c r="H710">
        <f t="shared" si="203"/>
        <v>10.463649836678517</v>
      </c>
      <c r="I710">
        <f t="shared" si="192"/>
        <v>-77.978723783685439</v>
      </c>
      <c r="J710">
        <f t="shared" si="210"/>
        <v>-5.2772684625307047</v>
      </c>
      <c r="K710">
        <f t="shared" si="193"/>
        <v>0</v>
      </c>
      <c r="L710">
        <f t="shared" si="194"/>
        <v>3.1981556166397653</v>
      </c>
      <c r="M710">
        <f t="shared" si="195"/>
        <v>-8.4754240791704696</v>
      </c>
      <c r="N710">
        <f t="shared" si="196"/>
        <v>-0.13408321487369118</v>
      </c>
      <c r="O710">
        <f t="shared" si="197"/>
        <v>0.37738689017871152</v>
      </c>
      <c r="P710">
        <f t="shared" si="198"/>
        <v>0.50274663694956978</v>
      </c>
      <c r="Q710">
        <f t="shared" si="199"/>
        <v>2.9131307460461304</v>
      </c>
      <c r="R710">
        <f t="shared" si="208"/>
        <v>166.91009691824013</v>
      </c>
      <c r="S710">
        <f t="shared" si="204"/>
        <v>-339.67856291149423</v>
      </c>
      <c r="T710">
        <f t="shared" si="205"/>
        <v>-80.067916651871329</v>
      </c>
      <c r="U710">
        <f t="shared" si="200"/>
        <v>-17.999983780455391</v>
      </c>
      <c r="V710">
        <f t="shared" si="206"/>
        <v>29.999972967425656</v>
      </c>
      <c r="W710">
        <f t="shared" si="209"/>
        <v>0</v>
      </c>
    </row>
    <row r="711" spans="5:23">
      <c r="E711">
        <f t="shared" si="201"/>
        <v>0.6900000000000005</v>
      </c>
      <c r="F711">
        <f t="shared" si="207"/>
        <v>507.18818280367879</v>
      </c>
      <c r="G711">
        <f t="shared" si="202"/>
        <v>8.8521037171310795</v>
      </c>
      <c r="H711">
        <f t="shared" si="203"/>
        <v>10.385671112894832</v>
      </c>
      <c r="I711">
        <f t="shared" si="192"/>
        <v>-76.126600921687356</v>
      </c>
      <c r="J711">
        <f t="shared" si="210"/>
        <v>-5.1519246624004502</v>
      </c>
      <c r="K711">
        <f t="shared" si="193"/>
        <v>0</v>
      </c>
      <c r="L711">
        <f t="shared" si="194"/>
        <v>3.2200553333131747</v>
      </c>
      <c r="M711">
        <f t="shared" si="195"/>
        <v>-8.3719799957136249</v>
      </c>
      <c r="N711">
        <f t="shared" si="196"/>
        <v>-0.13582544097751437</v>
      </c>
      <c r="O711">
        <f t="shared" si="197"/>
        <v>0.37471550094123596</v>
      </c>
      <c r="P711">
        <f t="shared" si="198"/>
        <v>0.50384748837272919</v>
      </c>
      <c r="Q711">
        <f t="shared" si="199"/>
        <v>2.919078125154464</v>
      </c>
      <c r="R711">
        <f t="shared" si="208"/>
        <v>167.25085664031187</v>
      </c>
      <c r="S711">
        <f t="shared" si="204"/>
        <v>-339.93732616336695</v>
      </c>
      <c r="T711">
        <f t="shared" si="205"/>
        <v>-80.067918094833914</v>
      </c>
      <c r="U711">
        <f t="shared" si="200"/>
        <v>-17.999984104846284</v>
      </c>
      <c r="V711">
        <f t="shared" si="206"/>
        <v>29.999973508077144</v>
      </c>
      <c r="W711">
        <f t="shared" si="209"/>
        <v>0</v>
      </c>
    </row>
    <row r="712" spans="5:23">
      <c r="E712">
        <f t="shared" si="201"/>
        <v>0.6910000000000005</v>
      </c>
      <c r="F712">
        <f t="shared" si="207"/>
        <v>507.7832379258586</v>
      </c>
      <c r="G712">
        <f t="shared" si="202"/>
        <v>8.8624893882439739</v>
      </c>
      <c r="H712">
        <f t="shared" si="203"/>
        <v>10.309544511973144</v>
      </c>
      <c r="I712">
        <f t="shared" si="192"/>
        <v>-74.289896369719798</v>
      </c>
      <c r="J712">
        <f t="shared" si="210"/>
        <v>-5.0276243079348788</v>
      </c>
      <c r="K712">
        <f t="shared" si="193"/>
        <v>0</v>
      </c>
      <c r="L712">
        <f t="shared" si="194"/>
        <v>3.2414432287151556</v>
      </c>
      <c r="M712">
        <f t="shared" si="195"/>
        <v>-8.2690675366500344</v>
      </c>
      <c r="N712">
        <f t="shared" si="196"/>
        <v>-0.13752694927695341</v>
      </c>
      <c r="O712">
        <f t="shared" si="197"/>
        <v>0.37204613726881214</v>
      </c>
      <c r="P712">
        <f t="shared" si="198"/>
        <v>0.50492675244763119</v>
      </c>
      <c r="Q712">
        <f t="shared" si="199"/>
        <v>2.9249781158765704</v>
      </c>
      <c r="R712">
        <f t="shared" si="208"/>
        <v>167.58890120785495</v>
      </c>
      <c r="S712">
        <f t="shared" si="204"/>
        <v>-340.19433671800368</v>
      </c>
      <c r="T712">
        <f t="shared" si="205"/>
        <v>-80.067919508937237</v>
      </c>
      <c r="U712">
        <f t="shared" si="200"/>
        <v>-17.99998442274936</v>
      </c>
      <c r="V712">
        <f t="shared" si="206"/>
        <v>29.999974037915603</v>
      </c>
      <c r="W712">
        <f t="shared" si="209"/>
        <v>0</v>
      </c>
    </row>
    <row r="713" spans="5:23">
      <c r="E713">
        <f t="shared" si="201"/>
        <v>0.6920000000000005</v>
      </c>
      <c r="F713">
        <f t="shared" si="207"/>
        <v>508.37393131509685</v>
      </c>
      <c r="G713">
        <f t="shared" si="202"/>
        <v>8.8727989327559467</v>
      </c>
      <c r="H713">
        <f t="shared" si="203"/>
        <v>10.235254615603424</v>
      </c>
      <c r="I713">
        <f t="shared" si="192"/>
        <v>-72.468324847343681</v>
      </c>
      <c r="J713">
        <f t="shared" si="210"/>
        <v>-4.9043480925668774</v>
      </c>
      <c r="K713">
        <f t="shared" si="193"/>
        <v>0</v>
      </c>
      <c r="L713">
        <f t="shared" si="194"/>
        <v>3.2623285658952086</v>
      </c>
      <c r="M713">
        <f t="shared" si="195"/>
        <v>-8.1666766584620856</v>
      </c>
      <c r="N713">
        <f t="shared" si="196"/>
        <v>-0.13918847669143447</v>
      </c>
      <c r="O713">
        <f t="shared" si="197"/>
        <v>0.36937900444858546</v>
      </c>
      <c r="P713">
        <f t="shared" si="198"/>
        <v>0.50598488803958497</v>
      </c>
      <c r="Q713">
        <f t="shared" si="199"/>
        <v>2.9308318946260519</v>
      </c>
      <c r="R713">
        <f t="shared" si="208"/>
        <v>167.92429802440358</v>
      </c>
      <c r="S713">
        <f t="shared" si="204"/>
        <v>-340.44963329069327</v>
      </c>
      <c r="T713">
        <f t="shared" si="205"/>
        <v>-80.067920894758487</v>
      </c>
      <c r="U713">
        <f t="shared" si="200"/>
        <v>-17.999984734294372</v>
      </c>
      <c r="V713">
        <f t="shared" si="206"/>
        <v>29.999974557157291</v>
      </c>
      <c r="W713">
        <f t="shared" si="209"/>
        <v>0</v>
      </c>
    </row>
    <row r="714" spans="5:23">
      <c r="E714">
        <f t="shared" si="201"/>
        <v>0.6930000000000005</v>
      </c>
      <c r="F714">
        <f t="shared" si="207"/>
        <v>508.96036820681275</v>
      </c>
      <c r="G714">
        <f t="shared" si="202"/>
        <v>8.8830341873715497</v>
      </c>
      <c r="H714">
        <f t="shared" si="203"/>
        <v>10.162786290756079</v>
      </c>
      <c r="I714">
        <f t="shared" si="192"/>
        <v>-70.661601305319365</v>
      </c>
      <c r="J714">
        <f t="shared" si="210"/>
        <v>-4.7820767253759264</v>
      </c>
      <c r="K714">
        <f t="shared" si="193"/>
        <v>0</v>
      </c>
      <c r="L714">
        <f t="shared" si="194"/>
        <v>3.2827204096984377</v>
      </c>
      <c r="M714">
        <f t="shared" si="195"/>
        <v>-8.0647971350743646</v>
      </c>
      <c r="N714">
        <f t="shared" si="196"/>
        <v>-0.14081074437228569</v>
      </c>
      <c r="O714">
        <f t="shared" si="197"/>
        <v>0.36671428576180909</v>
      </c>
      <c r="P714">
        <f t="shared" si="198"/>
        <v>0.50702234252967504</v>
      </c>
      <c r="Q714">
        <f t="shared" si="199"/>
        <v>2.9366406232081528</v>
      </c>
      <c r="R714">
        <f t="shared" si="208"/>
        <v>168.25711365649497</v>
      </c>
      <c r="S714">
        <f t="shared" si="204"/>
        <v>-340.70325455031775</v>
      </c>
      <c r="T714">
        <f t="shared" si="205"/>
        <v>-80.067922252863326</v>
      </c>
      <c r="U714">
        <f t="shared" si="200"/>
        <v>-17.999985039608486</v>
      </c>
      <c r="V714">
        <f t="shared" si="206"/>
        <v>29.999975066014144</v>
      </c>
      <c r="W714">
        <f t="shared" si="209"/>
        <v>0</v>
      </c>
    </row>
    <row r="715" spans="5:23">
      <c r="E715">
        <f t="shared" si="201"/>
        <v>0.69400000000000051</v>
      </c>
      <c r="F715">
        <f t="shared" si="207"/>
        <v>509.54265296936649</v>
      </c>
      <c r="G715">
        <f t="shared" si="202"/>
        <v>8.893196973662306</v>
      </c>
      <c r="H715">
        <f t="shared" si="203"/>
        <v>10.09212468945076</v>
      </c>
      <c r="I715">
        <f t="shared" si="192"/>
        <v>-68.869441073466959</v>
      </c>
      <c r="J715">
        <f t="shared" si="210"/>
        <v>-4.6607909410946622</v>
      </c>
      <c r="K715">
        <f t="shared" si="193"/>
        <v>0</v>
      </c>
      <c r="L715">
        <f t="shared" si="194"/>
        <v>3.3026276262222676</v>
      </c>
      <c r="M715">
        <f t="shared" si="195"/>
        <v>-7.9634185673169293</v>
      </c>
      <c r="N715">
        <f t="shared" si="196"/>
        <v>-0.14239445765951686</v>
      </c>
      <c r="O715">
        <f t="shared" si="197"/>
        <v>0.36405214332804536</v>
      </c>
      <c r="P715">
        <f t="shared" si="198"/>
        <v>0.50803955200879169</v>
      </c>
      <c r="Q715">
        <f t="shared" si="199"/>
        <v>2.942405449257032</v>
      </c>
      <c r="R715">
        <f t="shared" si="208"/>
        <v>168.58741385872284</v>
      </c>
      <c r="S715">
        <f t="shared" si="204"/>
        <v>-340.95523911064367</v>
      </c>
      <c r="T715">
        <f t="shared" si="205"/>
        <v>-80.067923583806063</v>
      </c>
      <c r="U715">
        <f t="shared" si="200"/>
        <v>-17.999985338816316</v>
      </c>
      <c r="V715">
        <f t="shared" si="206"/>
        <v>29.999975564693862</v>
      </c>
      <c r="W715">
        <f t="shared" si="209"/>
        <v>0</v>
      </c>
    </row>
    <row r="716" spans="5:23">
      <c r="E716">
        <f t="shared" si="201"/>
        <v>0.69500000000000051</v>
      </c>
      <c r="F716">
        <f t="shared" si="207"/>
        <v>510.12088912039172</v>
      </c>
      <c r="G716">
        <f t="shared" si="202"/>
        <v>8.9032890983517561</v>
      </c>
      <c r="H716">
        <f t="shared" si="203"/>
        <v>10.023255248377293</v>
      </c>
      <c r="I716">
        <f t="shared" si="192"/>
        <v>-67.091559999003081</v>
      </c>
      <c r="J716">
        <f t="shared" si="210"/>
        <v>-4.5404715094709118</v>
      </c>
      <c r="K716">
        <f t="shared" si="193"/>
        <v>0</v>
      </c>
      <c r="L716">
        <f t="shared" si="194"/>
        <v>3.3220588824662114</v>
      </c>
      <c r="M716">
        <f t="shared" si="195"/>
        <v>-7.8625303919371232</v>
      </c>
      <c r="N716">
        <f t="shared" si="196"/>
        <v>-0.14394030605395663</v>
      </c>
      <c r="O716">
        <f t="shared" si="197"/>
        <v>0.36139271892258795</v>
      </c>
      <c r="P716">
        <f t="shared" si="198"/>
        <v>0.50903694146848655</v>
      </c>
      <c r="Q716">
        <f t="shared" si="199"/>
        <v>2.948127506658631</v>
      </c>
      <c r="R716">
        <f t="shared" si="208"/>
        <v>168.91526359796609</v>
      </c>
      <c r="S716">
        <f t="shared" si="204"/>
        <v>-341.20562552242563</v>
      </c>
      <c r="T716">
        <f t="shared" si="205"/>
        <v>-80.067924888129937</v>
      </c>
      <c r="U716">
        <f t="shared" si="200"/>
        <v>-17.999985632039991</v>
      </c>
      <c r="V716">
        <f t="shared" si="206"/>
        <v>29.999976053399987</v>
      </c>
      <c r="W716">
        <f t="shared" si="209"/>
        <v>0</v>
      </c>
    </row>
    <row r="717" spans="5:23">
      <c r="E717">
        <f t="shared" si="201"/>
        <v>0.69600000000000051</v>
      </c>
      <c r="F717">
        <f t="shared" si="207"/>
        <v>510.69517934310613</v>
      </c>
      <c r="G717">
        <f t="shared" si="202"/>
        <v>8.9133123536001335</v>
      </c>
      <c r="H717">
        <f t="shared" si="203"/>
        <v>9.9561636883782896</v>
      </c>
      <c r="I717">
        <f t="shared" si="192"/>
        <v>-65.327674575877253</v>
      </c>
      <c r="J717">
        <f t="shared" si="210"/>
        <v>-4.42109924402064</v>
      </c>
      <c r="K717">
        <f t="shared" si="193"/>
        <v>0</v>
      </c>
      <c r="L717">
        <f t="shared" si="194"/>
        <v>3.3410226461589376</v>
      </c>
      <c r="M717">
        <f t="shared" si="195"/>
        <v>-7.7621218901795777</v>
      </c>
      <c r="N717">
        <f t="shared" si="196"/>
        <v>-0.14544896320349493</v>
      </c>
      <c r="O717">
        <f t="shared" si="197"/>
        <v>0.35873613476779231</v>
      </c>
      <c r="P717">
        <f t="shared" si="198"/>
        <v>0.51001492498854173</v>
      </c>
      <c r="Q717">
        <f t="shared" si="199"/>
        <v>2.9538079159598896</v>
      </c>
      <c r="R717">
        <f t="shared" si="208"/>
        <v>169.24072707683504</v>
      </c>
      <c r="S717">
        <f t="shared" si="204"/>
        <v>-341.45445226627112</v>
      </c>
      <c r="T717">
        <f t="shared" si="205"/>
        <v>-80.067926166367357</v>
      </c>
      <c r="U717">
        <f t="shared" si="200"/>
        <v>-17.999985919399194</v>
      </c>
      <c r="V717">
        <f t="shared" si="206"/>
        <v>29.999976532331988</v>
      </c>
      <c r="W717">
        <f t="shared" si="209"/>
        <v>0</v>
      </c>
    </row>
    <row r="718" spans="5:23">
      <c r="E718">
        <f t="shared" si="201"/>
        <v>0.69700000000000051</v>
      </c>
      <c r="F718">
        <f t="shared" si="207"/>
        <v>511.26562550259166</v>
      </c>
      <c r="G718">
        <f t="shared" si="202"/>
        <v>8.9232685172885127</v>
      </c>
      <c r="H718">
        <f t="shared" si="203"/>
        <v>9.8908360138024118</v>
      </c>
      <c r="I718">
        <f t="shared" si="192"/>
        <v>-63.577502065591695</v>
      </c>
      <c r="J718">
        <f t="shared" si="210"/>
        <v>-4.3026550102045107</v>
      </c>
      <c r="K718">
        <f t="shared" si="193"/>
        <v>0</v>
      </c>
      <c r="L718">
        <f t="shared" si="194"/>
        <v>3.3595271857476785</v>
      </c>
      <c r="M718">
        <f t="shared" si="195"/>
        <v>-7.6621821959521892</v>
      </c>
      <c r="N718">
        <f t="shared" si="196"/>
        <v>-0.14692108690224021</v>
      </c>
      <c r="O718">
        <f t="shared" si="197"/>
        <v>0.35608249429901007</v>
      </c>
      <c r="P718">
        <f t="shared" si="198"/>
        <v>0.51097390592115388</v>
      </c>
      <c r="Q718">
        <f t="shared" si="199"/>
        <v>2.9594477847649991</v>
      </c>
      <c r="R718">
        <f t="shared" si="208"/>
        <v>169.56386775637532</v>
      </c>
      <c r="S718">
        <f t="shared" si="204"/>
        <v>-341.70175774621634</v>
      </c>
      <c r="T718">
        <f t="shared" si="205"/>
        <v>-80.067927419040004</v>
      </c>
      <c r="U718">
        <f t="shared" si="200"/>
        <v>-17.999986201011207</v>
      </c>
      <c r="V718">
        <f t="shared" si="206"/>
        <v>29.999977001685348</v>
      </c>
      <c r="W718">
        <f t="shared" si="209"/>
        <v>0</v>
      </c>
    </row>
    <row r="719" spans="5:23">
      <c r="E719">
        <f t="shared" si="201"/>
        <v>0.69800000000000051</v>
      </c>
      <c r="F719">
        <f t="shared" si="207"/>
        <v>511.83232866203849</v>
      </c>
      <c r="G719">
        <f t="shared" si="202"/>
        <v>8.9331593533023153</v>
      </c>
      <c r="H719">
        <f t="shared" si="203"/>
        <v>9.8272585117368205</v>
      </c>
      <c r="I719">
        <f t="shared" si="192"/>
        <v>-61.84076060998224</v>
      </c>
      <c r="J719">
        <f t="shared" si="210"/>
        <v>-4.1851197330604268</v>
      </c>
      <c r="K719">
        <f t="shared" si="193"/>
        <v>0</v>
      </c>
      <c r="L719">
        <f t="shared" si="194"/>
        <v>3.3775805705358866</v>
      </c>
      <c r="M719">
        <f t="shared" si="195"/>
        <v>-7.5627003035963138</v>
      </c>
      <c r="N719">
        <f t="shared" si="196"/>
        <v>-0.14835731910147093</v>
      </c>
      <c r="O719">
        <f t="shared" si="197"/>
        <v>0.3534318829058184</v>
      </c>
      <c r="P719">
        <f t="shared" si="198"/>
        <v>0.51191427707164261</v>
      </c>
      <c r="Q719">
        <f t="shared" si="199"/>
        <v>2.9650482081193608</v>
      </c>
      <c r="R719">
        <f t="shared" si="208"/>
        <v>169.88474837806675</v>
      </c>
      <c r="S719">
        <f t="shared" si="204"/>
        <v>-341.94758028397177</v>
      </c>
      <c r="T719">
        <f t="shared" si="205"/>
        <v>-80.067928646659198</v>
      </c>
      <c r="U719">
        <f t="shared" si="200"/>
        <v>-17.999986476990983</v>
      </c>
      <c r="V719">
        <f t="shared" si="206"/>
        <v>29.999977461651643</v>
      </c>
      <c r="W719">
        <f t="shared" si="209"/>
        <v>0</v>
      </c>
    </row>
    <row r="720" spans="5:23">
      <c r="E720">
        <f t="shared" si="201"/>
        <v>0.69900000000000051</v>
      </c>
      <c r="F720">
        <f t="shared" si="207"/>
        <v>512.39538909894509</v>
      </c>
      <c r="G720">
        <f t="shared" si="202"/>
        <v>8.9429866118140513</v>
      </c>
      <c r="H720">
        <f t="shared" si="203"/>
        <v>9.7654177511268383</v>
      </c>
      <c r="I720">
        <f t="shared" si="192"/>
        <v>-60.117169336398149</v>
      </c>
      <c r="J720">
        <f t="shared" si="210"/>
        <v>-4.0684744043216474</v>
      </c>
      <c r="K720">
        <f t="shared" si="193"/>
        <v>0</v>
      </c>
      <c r="L720">
        <f t="shared" si="194"/>
        <v>3.3951906709557971</v>
      </c>
      <c r="M720">
        <f t="shared" si="195"/>
        <v>-7.4636650752774445</v>
      </c>
      <c r="N720">
        <f t="shared" si="196"/>
        <v>-0.1497582859313189</v>
      </c>
      <c r="O720">
        <f t="shared" si="197"/>
        <v>0.35078436864924128</v>
      </c>
      <c r="P720">
        <f t="shared" si="198"/>
        <v>0.5128364208756091</v>
      </c>
      <c r="Q720">
        <f t="shared" si="199"/>
        <v>2.9706102688818556</v>
      </c>
      <c r="R720">
        <f t="shared" si="208"/>
        <v>170.20343098515301</v>
      </c>
      <c r="S720">
        <f t="shared" si="204"/>
        <v>-342.19195811379211</v>
      </c>
      <c r="T720">
        <f t="shared" si="205"/>
        <v>-80.067929849726028</v>
      </c>
      <c r="U720">
        <f t="shared" si="200"/>
        <v>-17.999986747451167</v>
      </c>
      <c r="V720">
        <f t="shared" si="206"/>
        <v>29.999977912418611</v>
      </c>
      <c r="W720">
        <f t="shared" si="209"/>
        <v>0</v>
      </c>
    </row>
    <row r="721" spans="5:23">
      <c r="E721">
        <f t="shared" si="201"/>
        <v>0.70000000000000051</v>
      </c>
      <c r="F721">
        <f t="shared" si="207"/>
        <v>512.95490632126678</v>
      </c>
      <c r="G721">
        <f t="shared" si="202"/>
        <v>8.952752029565179</v>
      </c>
      <c r="H721">
        <f t="shared" si="203"/>
        <v>9.705300581790441</v>
      </c>
      <c r="I721">
        <f t="shared" si="192"/>
        <v>-58.406448455718333</v>
      </c>
      <c r="J721">
        <f t="shared" si="210"/>
        <v>-3.9527000890501123</v>
      </c>
      <c r="K721">
        <f t="shared" si="193"/>
        <v>0</v>
      </c>
      <c r="L721">
        <f t="shared" si="194"/>
        <v>3.4123651589632589</v>
      </c>
      <c r="M721">
        <f t="shared" si="195"/>
        <v>-7.3650652480133711</v>
      </c>
      <c r="N721">
        <f t="shared" si="196"/>
        <v>-0.15112459773218023</v>
      </c>
      <c r="O721">
        <f t="shared" si="197"/>
        <v>0.3481400029556575</v>
      </c>
      <c r="P721">
        <f t="shared" si="198"/>
        <v>0.51374070957247076</v>
      </c>
      <c r="Q721">
        <f t="shared" si="199"/>
        <v>2.9761350380860061</v>
      </c>
      <c r="R721">
        <f t="shared" si="208"/>
        <v>170.51997694333468</v>
      </c>
      <c r="S721">
        <f t="shared" si="204"/>
        <v>-342.43492937793212</v>
      </c>
      <c r="T721">
        <f t="shared" si="205"/>
        <v>-80.067931028731508</v>
      </c>
      <c r="U721">
        <f t="shared" si="200"/>
        <v>-17.999987012502142</v>
      </c>
      <c r="V721">
        <f t="shared" si="206"/>
        <v>29.999978354170239</v>
      </c>
      <c r="W721">
        <f t="shared" si="209"/>
        <v>0</v>
      </c>
    </row>
    <row r="722" spans="5:23">
      <c r="E722">
        <f t="shared" si="201"/>
        <v>0.70100000000000051</v>
      </c>
      <c r="F722">
        <f t="shared" si="207"/>
        <v>513.51097908350926</v>
      </c>
      <c r="G722">
        <f t="shared" si="202"/>
        <v>8.9624573301469699</v>
      </c>
      <c r="H722">
        <f t="shared" si="203"/>
        <v>9.6468941333347225</v>
      </c>
      <c r="I722">
        <f t="shared" si="192"/>
        <v>-56.708319353603365</v>
      </c>
      <c r="J722">
        <f t="shared" si="210"/>
        <v>-3.8377779318119889</v>
      </c>
      <c r="K722">
        <f t="shared" si="193"/>
        <v>0</v>
      </c>
      <c r="L722">
        <f t="shared" si="194"/>
        <v>3.4291115085429289</v>
      </c>
      <c r="M722">
        <f t="shared" si="195"/>
        <v>-7.2668894403549178</v>
      </c>
      <c r="N722">
        <f t="shared" si="196"/>
        <v>-0.15245684909490559</v>
      </c>
      <c r="O722">
        <f t="shared" si="197"/>
        <v>0.34549882128808884</v>
      </c>
      <c r="P722">
        <f t="shared" si="198"/>
        <v>0.51462750537531043</v>
      </c>
      <c r="Q722">
        <f t="shared" si="199"/>
        <v>2.9816235752905613</v>
      </c>
      <c r="R722">
        <f t="shared" si="208"/>
        <v>170.83444696085621</v>
      </c>
      <c r="S722">
        <f t="shared" si="204"/>
        <v>-342.67653212265304</v>
      </c>
      <c r="T722">
        <f t="shared" si="205"/>
        <v>-80.067932184156874</v>
      </c>
      <c r="U722">
        <f t="shared" si="200"/>
        <v>-17.999987272252099</v>
      </c>
      <c r="V722">
        <f t="shared" si="206"/>
        <v>29.999978787086835</v>
      </c>
      <c r="W722">
        <f t="shared" si="209"/>
        <v>0</v>
      </c>
    </row>
    <row r="723" spans="5:23">
      <c r="E723">
        <f t="shared" si="201"/>
        <v>0.70200000000000051</v>
      </c>
      <c r="F723">
        <f t="shared" si="207"/>
        <v>514.06370540275884</v>
      </c>
      <c r="G723">
        <f t="shared" si="202"/>
        <v>8.9721042242803044</v>
      </c>
      <c r="H723">
        <f t="shared" si="203"/>
        <v>9.5901858139811189</v>
      </c>
      <c r="I723">
        <f t="shared" si="192"/>
        <v>-55.022504675373696</v>
      </c>
      <c r="J723">
        <f t="shared" si="210"/>
        <v>-3.7236891624218686</v>
      </c>
      <c r="K723">
        <f t="shared" si="193"/>
        <v>0</v>
      </c>
      <c r="L723">
        <f t="shared" si="194"/>
        <v>3.4454369963126079</v>
      </c>
      <c r="M723">
        <f t="shared" si="195"/>
        <v>-7.1691261587344766</v>
      </c>
      <c r="N723">
        <f t="shared" si="196"/>
        <v>-0.1537556189088784</v>
      </c>
      <c r="O723">
        <f t="shared" si="197"/>
        <v>0.34286084379555271</v>
      </c>
      <c r="P723">
        <f t="shared" si="198"/>
        <v>0.51549716063699025</v>
      </c>
      <c r="Q723">
        <f t="shared" si="199"/>
        <v>2.9870769289200272</v>
      </c>
      <c r="R723">
        <f t="shared" si="208"/>
        <v>171.14690110801698</v>
      </c>
      <c r="S723">
        <f t="shared" si="204"/>
        <v>-342.91680429474184</v>
      </c>
      <c r="T723">
        <f t="shared" si="205"/>
        <v>-80.067933316473727</v>
      </c>
      <c r="U723">
        <f t="shared" si="200"/>
        <v>-17.999987526807057</v>
      </c>
      <c r="V723">
        <f t="shared" si="206"/>
        <v>29.999979211345099</v>
      </c>
      <c r="W723">
        <f t="shared" si="209"/>
        <v>0</v>
      </c>
    </row>
    <row r="724" spans="5:23">
      <c r="E724">
        <f t="shared" si="201"/>
        <v>0.70300000000000051</v>
      </c>
      <c r="F724">
        <f t="shared" si="207"/>
        <v>514.61318257464609</v>
      </c>
      <c r="G724">
        <f t="shared" si="202"/>
        <v>8.9816944100942848</v>
      </c>
      <c r="H724">
        <f t="shared" si="203"/>
        <v>9.5351633093057444</v>
      </c>
      <c r="I724">
        <f t="shared" si="192"/>
        <v>-53.348728404881406</v>
      </c>
      <c r="J724">
        <f t="shared" si="210"/>
        <v>-3.6104151012804722</v>
      </c>
      <c r="K724">
        <f t="shared" si="193"/>
        <v>0</v>
      </c>
      <c r="L724">
        <f t="shared" si="194"/>
        <v>3.461348702216084</v>
      </c>
      <c r="M724">
        <f t="shared" si="195"/>
        <v>-7.0717638034965562</v>
      </c>
      <c r="N724">
        <f t="shared" si="196"/>
        <v>-0.15502147041713343</v>
      </c>
      <c r="O724">
        <f t="shared" si="197"/>
        <v>0.34022607594116755</v>
      </c>
      <c r="P724">
        <f t="shared" si="198"/>
        <v>0.51635001801247982</v>
      </c>
      <c r="Q724">
        <f t="shared" si="199"/>
        <v>2.9924961365956046</v>
      </c>
      <c r="R724">
        <f t="shared" si="208"/>
        <v>171.45739883613243</v>
      </c>
      <c r="S724">
        <f t="shared" si="204"/>
        <v>-343.15578373851366</v>
      </c>
      <c r="T724">
        <f t="shared" si="205"/>
        <v>-80.067934426144262</v>
      </c>
      <c r="U724">
        <f t="shared" si="200"/>
        <v>-17.999987776270917</v>
      </c>
      <c r="V724">
        <f t="shared" si="206"/>
        <v>29.999979627118197</v>
      </c>
      <c r="W724">
        <f t="shared" si="209"/>
        <v>0</v>
      </c>
    </row>
    <row r="725" spans="5:23">
      <c r="E725">
        <f t="shared" si="201"/>
        <v>0.70400000000000051</v>
      </c>
      <c r="F725">
        <f t="shared" si="207"/>
        <v>515.15950718923739</v>
      </c>
      <c r="G725">
        <f t="shared" si="202"/>
        <v>8.9912295734035901</v>
      </c>
      <c r="H725">
        <f t="shared" si="203"/>
        <v>9.4818145809008634</v>
      </c>
      <c r="I725">
        <f t="shared" ref="I725:I788" si="211">J725/$B$32</f>
        <v>-51.686715937734782</v>
      </c>
      <c r="J725">
        <f t="shared" si="210"/>
        <v>-3.4979371643301786</v>
      </c>
      <c r="K725">
        <f t="shared" ref="K725:K788" si="212">IF(G725&lt;$B$27,-(MAX(($K$13*(G725-$B$27)),-$K$14)),0)</f>
        <v>0</v>
      </c>
      <c r="L725">
        <f t="shared" ref="L725:L788" si="213">-$B$60*$B$30*$B$31*COS(G725)</f>
        <v>3.4768535102944935</v>
      </c>
      <c r="M725">
        <f t="shared" ref="M725:M788" si="214">$B$35*T725*SIN(Q725-G725)</f>
        <v>-6.9747906746246722</v>
      </c>
      <c r="N725">
        <f t="shared" ref="N725:N788" si="215">$B$39+$B$35*COS(G725)</f>
        <v>-0.15625495127772249</v>
      </c>
      <c r="O725">
        <f t="shared" ref="O725:O788" si="216">$B$41+$B$35*SIN(G725)</f>
        <v>0.33759450910968825</v>
      </c>
      <c r="P725">
        <f t="shared" ref="P725:P788" si="217">SQRT((N725-$B$45)^2+(O725-$B$47)^2)</f>
        <v>0.51718641061736126</v>
      </c>
      <c r="Q725">
        <f t="shared" ref="Q725:Q788" si="218">ATAN2((N725-$B$45),(O725-$B$47))</f>
        <v>2.9978822254569946</v>
      </c>
      <c r="R725">
        <f t="shared" si="208"/>
        <v>171.76599899597252</v>
      </c>
      <c r="S725">
        <f t="shared" si="204"/>
        <v>-343.39350819326489</v>
      </c>
      <c r="T725">
        <f t="shared" si="205"/>
        <v>-80.067935513621393</v>
      </c>
      <c r="U725">
        <f t="shared" ref="U725:U788" si="219">-$B$51*V725*$B$50</f>
        <v>-17.999988020745501</v>
      </c>
      <c r="V725">
        <f t="shared" si="206"/>
        <v>29.999980034575835</v>
      </c>
      <c r="W725">
        <f t="shared" si="209"/>
        <v>0</v>
      </c>
    </row>
    <row r="726" spans="5:23">
      <c r="E726">
        <f t="shared" ref="E726:E789" si="220">E725+$B$21</f>
        <v>0.70500000000000052</v>
      </c>
      <c r="F726">
        <f t="shared" si="207"/>
        <v>515.70277514684858</v>
      </c>
      <c r="G726">
        <f t="shared" ref="G726:G789" si="221">G725+$B$21*H725</f>
        <v>9.0007113879844916</v>
      </c>
      <c r="H726">
        <f t="shared" ref="H726:H789" si="222">H725+$B$21*I725</f>
        <v>9.4301278649631293</v>
      </c>
      <c r="I726">
        <f t="shared" si="211"/>
        <v>-50.036194149208072</v>
      </c>
      <c r="J726">
        <f t="shared" si="210"/>
        <v>-3.386236867650867</v>
      </c>
      <c r="K726">
        <f t="shared" si="212"/>
        <v>0</v>
      </c>
      <c r="L726">
        <f t="shared" si="213"/>
        <v>3.4919581095267684</v>
      </c>
      <c r="M726">
        <f t="shared" si="214"/>
        <v>-6.8781949771776354</v>
      </c>
      <c r="N726">
        <f t="shared" si="215"/>
        <v>-0.15745659363057579</v>
      </c>
      <c r="O726">
        <f t="shared" si="216"/>
        <v>0.33496612119514368</v>
      </c>
      <c r="P726">
        <f t="shared" si="217"/>
        <v>0.51800666218247515</v>
      </c>
      <c r="Q726">
        <f t="shared" si="218"/>
        <v>3.0032362124754837</v>
      </c>
      <c r="R726">
        <f t="shared" si="208"/>
        <v>172.07275985569976</v>
      </c>
      <c r="S726">
        <f t="shared" ref="S726:S789" si="223">R726-F726</f>
        <v>-343.63001529114882</v>
      </c>
      <c r="T726">
        <f t="shared" ref="T726:T789" si="224" xml:space="preserve"> 4.4482216*U726</f>
        <v>-80.067936579348952</v>
      </c>
      <c r="U726">
        <f t="shared" si="219"/>
        <v>-17.999988260330589</v>
      </c>
      <c r="V726">
        <f t="shared" ref="V726:V789" si="225">$B$58*($B$57)+(1-$B$58)*V725</f>
        <v>29.999980433884318</v>
      </c>
      <c r="W726">
        <f t="shared" si="209"/>
        <v>0</v>
      </c>
    </row>
    <row r="727" spans="5:23">
      <c r="E727">
        <f t="shared" si="220"/>
        <v>0.70600000000000052</v>
      </c>
      <c r="F727">
        <f t="shared" ref="F727:F790" si="226">G727*180/PI()</f>
        <v>516.24308167377967</v>
      </c>
      <c r="G727">
        <f t="shared" si="221"/>
        <v>9.0101415158494547</v>
      </c>
      <c r="H727">
        <f t="shared" si="222"/>
        <v>9.3800916708139219</v>
      </c>
      <c r="I727">
        <f t="shared" si="211"/>
        <v>-48.39689145715306</v>
      </c>
      <c r="J727">
        <f t="shared" si="210"/>
        <v>-3.275295831717504</v>
      </c>
      <c r="K727">
        <f t="shared" si="212"/>
        <v>0</v>
      </c>
      <c r="L727">
        <f t="shared" si="213"/>
        <v>3.5066689947303016</v>
      </c>
      <c r="M727">
        <f t="shared" si="214"/>
        <v>-6.7819648264478056</v>
      </c>
      <c r="N727">
        <f t="shared" si="215"/>
        <v>-0.15862691416915431</v>
      </c>
      <c r="O727">
        <f t="shared" si="216"/>
        <v>0.33234087716924376</v>
      </c>
      <c r="P727">
        <f t="shared" si="217"/>
        <v>0.51881108720468117</v>
      </c>
      <c r="Q727">
        <f t="shared" si="218"/>
        <v>3.0085591047587101</v>
      </c>
      <c r="R727">
        <f t="shared" ref="R727:R790" si="227">Q727*180/PI()</f>
        <v>172.37773911833142</v>
      </c>
      <c r="S727">
        <f t="shared" si="223"/>
        <v>-343.86534255544825</v>
      </c>
      <c r="T727">
        <f t="shared" si="224"/>
        <v>-80.067937623761978</v>
      </c>
      <c r="U727">
        <f t="shared" si="219"/>
        <v>-17.999988495123979</v>
      </c>
      <c r="V727">
        <f t="shared" si="225"/>
        <v>29.999980825206631</v>
      </c>
      <c r="W727">
        <f t="shared" ref="W727:W790" si="228">IF(F727&gt;$B$26,IF(W726&gt;0,E727,0),0)</f>
        <v>0</v>
      </c>
    </row>
    <row r="728" spans="5:23">
      <c r="E728">
        <f t="shared" si="220"/>
        <v>0.70700000000000052</v>
      </c>
      <c r="F728">
        <f t="shared" si="226"/>
        <v>516.78052133796314</v>
      </c>
      <c r="G728">
        <f t="shared" si="221"/>
        <v>9.019521607520268</v>
      </c>
      <c r="H728">
        <f t="shared" si="222"/>
        <v>9.3316947793567682</v>
      </c>
      <c r="I728">
        <f t="shared" si="211"/>
        <v>-46.768537880228756</v>
      </c>
      <c r="J728">
        <f t="shared" si="210"/>
        <v>-3.1650957853408852</v>
      </c>
      <c r="K728">
        <f t="shared" si="212"/>
        <v>0</v>
      </c>
      <c r="L728">
        <f t="shared" si="213"/>
        <v>3.5209924675134867</v>
      </c>
      <c r="M728">
        <f t="shared" si="214"/>
        <v>-6.6860882528543719</v>
      </c>
      <c r="N728">
        <f t="shared" si="215"/>
        <v>-0.15976641421622872</v>
      </c>
      <c r="O728">
        <f t="shared" si="216"/>
        <v>0.32971872963120913</v>
      </c>
      <c r="P728">
        <f t="shared" si="217"/>
        <v>0.51959999109370958</v>
      </c>
      <c r="Q728">
        <f t="shared" si="218"/>
        <v>3.0138518998474941</v>
      </c>
      <c r="R728">
        <f t="shared" si="227"/>
        <v>172.6809939387463</v>
      </c>
      <c r="S728">
        <f t="shared" si="223"/>
        <v>-344.09952739921687</v>
      </c>
      <c r="T728">
        <f t="shared" si="224"/>
        <v>-80.067938647286738</v>
      </c>
      <c r="U728">
        <f t="shared" si="219"/>
        <v>-17.999988725221499</v>
      </c>
      <c r="V728">
        <f t="shared" si="225"/>
        <v>29.999981208702501</v>
      </c>
      <c r="W728">
        <f t="shared" si="228"/>
        <v>0</v>
      </c>
    </row>
    <row r="729" spans="5:23">
      <c r="E729">
        <f t="shared" si="220"/>
        <v>0.70800000000000052</v>
      </c>
      <c r="F729">
        <f t="shared" si="226"/>
        <v>517.31518806452448</v>
      </c>
      <c r="G729">
        <f t="shared" si="221"/>
        <v>9.0288533022996251</v>
      </c>
      <c r="H729">
        <f t="shared" si="222"/>
        <v>9.2849262414765388</v>
      </c>
      <c r="I729">
        <f t="shared" si="211"/>
        <v>-45.150865091729827</v>
      </c>
      <c r="J729">
        <f t="shared" si="210"/>
        <v>-3.0556185693105098</v>
      </c>
      <c r="K729">
        <f t="shared" si="212"/>
        <v>0</v>
      </c>
      <c r="L729">
        <f t="shared" si="213"/>
        <v>3.5349346372722552</v>
      </c>
      <c r="M729">
        <f t="shared" si="214"/>
        <v>-6.590553206582765</v>
      </c>
      <c r="N729">
        <f t="shared" si="215"/>
        <v>-0.16087557980315864</v>
      </c>
      <c r="O729">
        <f t="shared" si="216"/>
        <v>0.32709961933967868</v>
      </c>
      <c r="P729">
        <f t="shared" si="217"/>
        <v>0.52037367031508608</v>
      </c>
      <c r="Q729">
        <f t="shared" si="218"/>
        <v>3.0191155860050656</v>
      </c>
      <c r="R729">
        <f t="shared" si="227"/>
        <v>172.98258094025655</v>
      </c>
      <c r="S729">
        <f t="shared" si="223"/>
        <v>-344.33260712426795</v>
      </c>
      <c r="T729">
        <f t="shared" si="224"/>
        <v>-80.067939650341017</v>
      </c>
      <c r="U729">
        <f t="shared" si="219"/>
        <v>-17.999988950717071</v>
      </c>
      <c r="V729">
        <f t="shared" si="225"/>
        <v>29.999981584528452</v>
      </c>
      <c r="W729">
        <f t="shared" si="228"/>
        <v>0</v>
      </c>
    </row>
    <row r="730" spans="5:23">
      <c r="E730">
        <f t="shared" si="220"/>
        <v>0.70900000000000052</v>
      </c>
      <c r="F730">
        <f t="shared" si="226"/>
        <v>517.84717515125146</v>
      </c>
      <c r="G730">
        <f t="shared" si="221"/>
        <v>9.0381382285411025</v>
      </c>
      <c r="H730">
        <f t="shared" si="222"/>
        <v>9.2397753763848094</v>
      </c>
      <c r="I730">
        <f t="shared" si="211"/>
        <v>-43.543606469301416</v>
      </c>
      <c r="J730">
        <f t="shared" si="210"/>
        <v>-2.9468461397590713</v>
      </c>
      <c r="K730">
        <f t="shared" si="212"/>
        <v>0</v>
      </c>
      <c r="L730">
        <f t="shared" si="213"/>
        <v>3.5485014222232389</v>
      </c>
      <c r="M730">
        <f t="shared" si="214"/>
        <v>-6.4953475619823102</v>
      </c>
      <c r="N730">
        <f t="shared" si="215"/>
        <v>-0.16195488175208561</v>
      </c>
      <c r="O730">
        <f t="shared" si="216"/>
        <v>0.32448347572733438</v>
      </c>
      <c r="P730">
        <f t="shared" si="217"/>
        <v>0.52113241252911469</v>
      </c>
      <c r="Q730">
        <f t="shared" si="218"/>
        <v>3.0243511424990417</v>
      </c>
      <c r="R730">
        <f t="shared" si="227"/>
        <v>173.2825562307637</v>
      </c>
      <c r="S730">
        <f t="shared" si="223"/>
        <v>-344.56461892048776</v>
      </c>
      <c r="T730">
        <f t="shared" si="224"/>
        <v>-80.067940633334189</v>
      </c>
      <c r="U730">
        <f t="shared" si="219"/>
        <v>-17.99998917170273</v>
      </c>
      <c r="V730">
        <f t="shared" si="225"/>
        <v>29.999981952837885</v>
      </c>
      <c r="W730">
        <f t="shared" si="228"/>
        <v>0</v>
      </c>
    </row>
    <row r="731" spans="5:23">
      <c r="E731">
        <f t="shared" si="220"/>
        <v>0.71000000000000052</v>
      </c>
      <c r="F731">
        <f t="shared" si="226"/>
        <v>518.37657528396721</v>
      </c>
      <c r="G731">
        <f t="shared" si="221"/>
        <v>9.0473780039174869</v>
      </c>
      <c r="H731">
        <f t="shared" si="222"/>
        <v>9.1962317699155083</v>
      </c>
      <c r="I731">
        <f t="shared" si="211"/>
        <v>-41.94649714080095</v>
      </c>
      <c r="J731">
        <f t="shared" si="210"/>
        <v>-2.8387605712661892</v>
      </c>
      <c r="K731">
        <f t="shared" si="212"/>
        <v>0</v>
      </c>
      <c r="L731">
        <f t="shared" si="213"/>
        <v>3.5616985504666334</v>
      </c>
      <c r="M731">
        <f t="shared" si="214"/>
        <v>-6.4004591217328226</v>
      </c>
      <c r="N731">
        <f t="shared" si="215"/>
        <v>-0.16300477576048894</v>
      </c>
      <c r="O731">
        <f t="shared" si="216"/>
        <v>0.321870217398874</v>
      </c>
      <c r="P731">
        <f t="shared" si="217"/>
        <v>0.52187649672591019</v>
      </c>
      <c r="Q731">
        <f t="shared" si="218"/>
        <v>3.0295595398764545</v>
      </c>
      <c r="R731">
        <f t="shared" si="227"/>
        <v>173.58097541851649</v>
      </c>
      <c r="S731">
        <f t="shared" si="223"/>
        <v>-344.79559986545075</v>
      </c>
      <c r="T731">
        <f t="shared" si="224"/>
        <v>-80.067941596667524</v>
      </c>
      <c r="U731">
        <f t="shared" si="219"/>
        <v>-17.999989388268677</v>
      </c>
      <c r="V731">
        <f t="shared" si="225"/>
        <v>29.999982313781128</v>
      </c>
      <c r="W731">
        <f t="shared" si="228"/>
        <v>0</v>
      </c>
    </row>
    <row r="732" spans="5:23">
      <c r="E732">
        <f t="shared" si="220"/>
        <v>0.71100000000000052</v>
      </c>
      <c r="F732">
        <f t="shared" si="226"/>
        <v>518.90348055180755</v>
      </c>
      <c r="G732">
        <f t="shared" si="221"/>
        <v>9.0565742356874033</v>
      </c>
      <c r="H732">
        <f t="shared" si="222"/>
        <v>9.1542852727747075</v>
      </c>
      <c r="I732">
        <f t="shared" si="211"/>
        <v>-40.359274026556477</v>
      </c>
      <c r="J732">
        <f t="shared" si="210"/>
        <v>-2.7313440597182712</v>
      </c>
      <c r="K732">
        <f t="shared" si="212"/>
        <v>0</v>
      </c>
      <c r="L732">
        <f t="shared" si="213"/>
        <v>3.5745315610722468</v>
      </c>
      <c r="M732">
        <f t="shared" si="214"/>
        <v>-6.305875620790518</v>
      </c>
      <c r="N732">
        <f t="shared" si="215"/>
        <v>-0.16402570248758613</v>
      </c>
      <c r="O732">
        <f t="shared" si="216"/>
        <v>0.31925975261295492</v>
      </c>
      <c r="P732">
        <f t="shared" si="217"/>
        <v>0.52260619335647429</v>
      </c>
      <c r="Q732">
        <f t="shared" si="218"/>
        <v>3.0347417402321391</v>
      </c>
      <c r="R732">
        <f t="shared" si="227"/>
        <v>173.87789362748839</v>
      </c>
      <c r="S732">
        <f t="shared" si="223"/>
        <v>-345.02558692431916</v>
      </c>
      <c r="T732">
        <f t="shared" si="224"/>
        <v>-80.067942540734165</v>
      </c>
      <c r="U732">
        <f t="shared" si="219"/>
        <v>-17.999989600503302</v>
      </c>
      <c r="V732">
        <f t="shared" si="225"/>
        <v>29.999982667505506</v>
      </c>
      <c r="W732">
        <f t="shared" si="228"/>
        <v>0</v>
      </c>
    </row>
    <row r="733" spans="5:23">
      <c r="E733">
        <f t="shared" si="220"/>
        <v>0.71200000000000052</v>
      </c>
      <c r="F733">
        <f t="shared" si="226"/>
        <v>519.42798246239636</v>
      </c>
      <c r="G733">
        <f t="shared" si="221"/>
        <v>9.0657285209601781</v>
      </c>
      <c r="H733">
        <f t="shared" si="222"/>
        <v>9.1139259987481509</v>
      </c>
      <c r="I733">
        <f t="shared" si="211"/>
        <v>-38.781675878274932</v>
      </c>
      <c r="J733">
        <f t="shared" si="210"/>
        <v>-2.6245789249416638</v>
      </c>
      <c r="K733">
        <f t="shared" si="212"/>
        <v>0</v>
      </c>
      <c r="L733">
        <f t="shared" si="213"/>
        <v>3.5870058051826255</v>
      </c>
      <c r="M733">
        <f t="shared" si="214"/>
        <v>-6.2115847301242892</v>
      </c>
      <c r="N733">
        <f t="shared" si="215"/>
        <v>-0.16501808764209147</v>
      </c>
      <c r="O733">
        <f t="shared" si="216"/>
        <v>0.31665197974872811</v>
      </c>
      <c r="P733">
        <f t="shared" si="217"/>
        <v>0.52332176445981127</v>
      </c>
      <c r="Q733">
        <f t="shared" si="218"/>
        <v>3.0398986974707465</v>
      </c>
      <c r="R733">
        <f t="shared" si="227"/>
        <v>174.17336551239003</v>
      </c>
      <c r="S733">
        <f t="shared" si="223"/>
        <v>-345.25461695000632</v>
      </c>
      <c r="T733">
        <f t="shared" si="224"/>
        <v>-80.067943465919484</v>
      </c>
      <c r="U733">
        <f t="shared" si="219"/>
        <v>-17.999989808493236</v>
      </c>
      <c r="V733">
        <f t="shared" si="225"/>
        <v>29.999983014155397</v>
      </c>
      <c r="W733">
        <f t="shared" si="228"/>
        <v>0</v>
      </c>
    </row>
    <row r="734" spans="5:23">
      <c r="E734">
        <f t="shared" si="220"/>
        <v>0.71300000000000052</v>
      </c>
      <c r="F734">
        <f t="shared" si="226"/>
        <v>519.95017195691912</v>
      </c>
      <c r="G734">
        <f t="shared" si="221"/>
        <v>9.0748424469589271</v>
      </c>
      <c r="H734">
        <f t="shared" si="222"/>
        <v>9.0751443228698765</v>
      </c>
      <c r="I734">
        <f t="shared" si="211"/>
        <v>-37.213443314815201</v>
      </c>
      <c r="J734">
        <f t="shared" si="210"/>
        <v>-2.518447613123616</v>
      </c>
      <c r="K734">
        <f t="shared" si="212"/>
        <v>0</v>
      </c>
      <c r="L734">
        <f t="shared" si="213"/>
        <v>3.5991264471275652</v>
      </c>
      <c r="M734">
        <f t="shared" si="214"/>
        <v>-6.1175740602511812</v>
      </c>
      <c r="N734">
        <f t="shared" si="215"/>
        <v>-0.16598234207088086</v>
      </c>
      <c r="O734">
        <f t="shared" si="216"/>
        <v>0.31404678775755707</v>
      </c>
      <c r="P734">
        <f t="shared" si="217"/>
        <v>0.52402346378608378</v>
      </c>
      <c r="Q734">
        <f t="shared" si="218"/>
        <v>3.0450313575626629</v>
      </c>
      <c r="R734">
        <f t="shared" si="227"/>
        <v>174.46744527333209</v>
      </c>
      <c r="S734">
        <f t="shared" si="223"/>
        <v>-345.48272668358703</v>
      </c>
      <c r="T734">
        <f t="shared" si="224"/>
        <v>-80.06794437260109</v>
      </c>
      <c r="U734">
        <f t="shared" si="219"/>
        <v>-17.999990012323373</v>
      </c>
      <c r="V734">
        <f t="shared" si="225"/>
        <v>29.999983353872292</v>
      </c>
      <c r="W734">
        <f t="shared" si="228"/>
        <v>0</v>
      </c>
    </row>
    <row r="735" spans="5:23">
      <c r="E735">
        <f t="shared" si="220"/>
        <v>0.71400000000000052</v>
      </c>
      <c r="F735">
        <f t="shared" si="226"/>
        <v>520.4701394250917</v>
      </c>
      <c r="G735">
        <f t="shared" si="221"/>
        <v>9.0839175912817964</v>
      </c>
      <c r="H735">
        <f t="shared" si="222"/>
        <v>9.037930879555061</v>
      </c>
      <c r="I735">
        <f t="shared" si="211"/>
        <v>-35.65431885506117</v>
      </c>
      <c r="J735">
        <f t="shared" si="210"/>
        <v>-2.4129326990369919</v>
      </c>
      <c r="K735">
        <f t="shared" si="212"/>
        <v>0</v>
      </c>
      <c r="L735">
        <f t="shared" si="213"/>
        <v>3.6108984655446288</v>
      </c>
      <c r="M735">
        <f t="shared" si="214"/>
        <v>-6.0238311645816207</v>
      </c>
      <c r="N735">
        <f t="shared" si="215"/>
        <v>-0.16691886184813431</v>
      </c>
      <c r="O735">
        <f t="shared" si="216"/>
        <v>0.31144405660052621</v>
      </c>
      <c r="P735">
        <f t="shared" si="217"/>
        <v>0.52471153691581263</v>
      </c>
      <c r="Q735">
        <f t="shared" si="218"/>
        <v>3.0501406587940765</v>
      </c>
      <c r="R735">
        <f t="shared" si="227"/>
        <v>174.76018667015308</v>
      </c>
      <c r="S735">
        <f t="shared" si="223"/>
        <v>-345.70995275493863</v>
      </c>
      <c r="T735">
        <f t="shared" si="224"/>
        <v>-80.067945261149077</v>
      </c>
      <c r="U735">
        <f t="shared" si="219"/>
        <v>-17.999990212076906</v>
      </c>
      <c r="V735">
        <f t="shared" si="225"/>
        <v>29.999983686794845</v>
      </c>
      <c r="W735">
        <f t="shared" si="228"/>
        <v>0</v>
      </c>
    </row>
    <row r="736" spans="5:23">
      <c r="E736">
        <f t="shared" si="220"/>
        <v>0.71500000000000052</v>
      </c>
      <c r="F736">
        <f t="shared" si="226"/>
        <v>520.98797472002116</v>
      </c>
      <c r="G736">
        <f t="shared" si="221"/>
        <v>9.0929555221613523</v>
      </c>
      <c r="H736">
        <f t="shared" si="222"/>
        <v>9.0022765607000004</v>
      </c>
      <c r="I736">
        <f t="shared" si="211"/>
        <v>-34.104046948089717</v>
      </c>
      <c r="J736">
        <f t="shared" si="210"/>
        <v>-2.3080168880819087</v>
      </c>
      <c r="K736">
        <f t="shared" si="212"/>
        <v>0</v>
      </c>
      <c r="L736">
        <f t="shared" si="213"/>
        <v>3.6223266545007</v>
      </c>
      <c r="M736">
        <f t="shared" si="214"/>
        <v>-5.9303435425826088</v>
      </c>
      <c r="N736">
        <f t="shared" si="215"/>
        <v>-0.16782802836456084</v>
      </c>
      <c r="O736">
        <f t="shared" si="216"/>
        <v>0.30884365767231381</v>
      </c>
      <c r="P736">
        <f t="shared" si="217"/>
        <v>0.52538622137512514</v>
      </c>
      <c r="Q736">
        <f t="shared" si="218"/>
        <v>3.0552275320114353</v>
      </c>
      <c r="R736">
        <f t="shared" si="227"/>
        <v>175.05164303642587</v>
      </c>
      <c r="S736">
        <f t="shared" si="223"/>
        <v>-345.93633168359531</v>
      </c>
      <c r="T736">
        <f t="shared" si="224"/>
        <v>-80.067946131926107</v>
      </c>
      <c r="U736">
        <f t="shared" si="219"/>
        <v>-17.999990407835369</v>
      </c>
      <c r="V736">
        <f t="shared" si="225"/>
        <v>29.999984013058949</v>
      </c>
      <c r="W736">
        <f t="shared" si="228"/>
        <v>0</v>
      </c>
    </row>
    <row r="737" spans="5:23">
      <c r="E737">
        <f t="shared" si="220"/>
        <v>0.71600000000000052</v>
      </c>
      <c r="F737">
        <f t="shared" si="226"/>
        <v>521.50376717295887</v>
      </c>
      <c r="G737">
        <f t="shared" si="221"/>
        <v>9.1019577987220526</v>
      </c>
      <c r="H737">
        <f t="shared" si="222"/>
        <v>8.9681725137519113</v>
      </c>
      <c r="I737">
        <f t="shared" si="211"/>
        <v>-32.562374000845253</v>
      </c>
      <c r="J737">
        <f t="shared" si="210"/>
        <v>-2.2036830181586344</v>
      </c>
      <c r="K737">
        <f t="shared" si="212"/>
        <v>0</v>
      </c>
      <c r="L737">
        <f t="shared" si="213"/>
        <v>3.6334156246098708</v>
      </c>
      <c r="M737">
        <f t="shared" si="214"/>
        <v>-5.8370986427685052</v>
      </c>
      <c r="N737">
        <f t="shared" si="215"/>
        <v>-0.16871020841633155</v>
      </c>
      <c r="O737">
        <f t="shared" si="216"/>
        <v>0.30624545421201438</v>
      </c>
      <c r="P737">
        <f t="shared" si="217"/>
        <v>0.52604774674705901</v>
      </c>
      <c r="Q737">
        <f t="shared" si="218"/>
        <v>3.0602929008605138</v>
      </c>
      <c r="R737">
        <f t="shared" si="227"/>
        <v>175.3418672931551</v>
      </c>
      <c r="S737">
        <f t="shared" si="223"/>
        <v>-346.16189987980374</v>
      </c>
      <c r="T737">
        <f t="shared" si="224"/>
        <v>-80.067946985287577</v>
      </c>
      <c r="U737">
        <f t="shared" si="219"/>
        <v>-17.999990599678661</v>
      </c>
      <c r="V737">
        <f t="shared" si="225"/>
        <v>29.999984332797769</v>
      </c>
      <c r="W737">
        <f t="shared" si="228"/>
        <v>0</v>
      </c>
    </row>
    <row r="738" spans="5:23">
      <c r="E738">
        <f t="shared" si="220"/>
        <v>0.71700000000000053</v>
      </c>
      <c r="F738">
        <f t="shared" si="226"/>
        <v>522.01760560794207</v>
      </c>
      <c r="G738">
        <f t="shared" si="221"/>
        <v>9.1109259712358046</v>
      </c>
      <c r="H738">
        <f t="shared" si="222"/>
        <v>8.9356101397510663</v>
      </c>
      <c r="I738">
        <f t="shared" si="211"/>
        <v>-31.02904840350665</v>
      </c>
      <c r="J738">
        <f t="shared" si="210"/>
        <v>-2.0999140613843124</v>
      </c>
      <c r="K738">
        <f t="shared" si="212"/>
        <v>0</v>
      </c>
      <c r="L738">
        <f t="shared" si="213"/>
        <v>3.6441698041433326</v>
      </c>
      <c r="M738">
        <f t="shared" si="214"/>
        <v>-5.7440838655276449</v>
      </c>
      <c r="N738">
        <f t="shared" si="215"/>
        <v>-0.16956575429337695</v>
      </c>
      <c r="O738">
        <f t="shared" si="216"/>
        <v>0.30364930170146587</v>
      </c>
      <c r="P738">
        <f t="shared" si="217"/>
        <v>0.52669633477893296</v>
      </c>
      <c r="Q738">
        <f t="shared" si="218"/>
        <v>3.0653376820203162</v>
      </c>
      <c r="R738">
        <f t="shared" si="227"/>
        <v>175.63091196217891</v>
      </c>
      <c r="S738">
        <f t="shared" si="223"/>
        <v>-346.38669364576316</v>
      </c>
      <c r="T738">
        <f t="shared" si="224"/>
        <v>-80.067947821581825</v>
      </c>
      <c r="U738">
        <f t="shared" si="219"/>
        <v>-17.999990787685089</v>
      </c>
      <c r="V738">
        <f t="shared" si="225"/>
        <v>29.999984646141815</v>
      </c>
      <c r="W738">
        <f t="shared" si="228"/>
        <v>0</v>
      </c>
    </row>
    <row r="739" spans="5:23">
      <c r="E739">
        <f t="shared" si="220"/>
        <v>0.71800000000000053</v>
      </c>
      <c r="F739">
        <f t="shared" si="226"/>
        <v>522.52957835632412</v>
      </c>
      <c r="G739">
        <f t="shared" si="221"/>
        <v>9.1198615813755559</v>
      </c>
      <c r="H739">
        <f t="shared" si="222"/>
        <v>8.9045810913475592</v>
      </c>
      <c r="I739">
        <f t="shared" si="211"/>
        <v>-29.503820552728598</v>
      </c>
      <c r="J739">
        <f t="shared" si="210"/>
        <v>-1.9966931256658373</v>
      </c>
      <c r="K739">
        <f t="shared" si="212"/>
        <v>0</v>
      </c>
      <c r="L739">
        <f t="shared" si="213"/>
        <v>3.6545934401272007</v>
      </c>
      <c r="M739">
        <f t="shared" si="214"/>
        <v>-5.651286565793038</v>
      </c>
      <c r="N739">
        <f t="shared" si="215"/>
        <v>-0.17039500386672396</v>
      </c>
      <c r="O739">
        <f t="shared" si="216"/>
        <v>0.30105504825164436</v>
      </c>
      <c r="P739">
        <f t="shared" si="217"/>
        <v>0.52733219948579457</v>
      </c>
      <c r="Q739">
        <f t="shared" si="218"/>
        <v>3.0703627854320068</v>
      </c>
      <c r="R739">
        <f t="shared" si="227"/>
        <v>175.91882917928555</v>
      </c>
      <c r="S739">
        <f t="shared" si="223"/>
        <v>-346.61074917703854</v>
      </c>
      <c r="T739">
        <f t="shared" si="224"/>
        <v>-80.067948641150195</v>
      </c>
      <c r="U739">
        <f t="shared" si="219"/>
        <v>-17.999990971931389</v>
      </c>
      <c r="V739">
        <f t="shared" si="225"/>
        <v>29.999984953218981</v>
      </c>
      <c r="W739">
        <f t="shared" si="228"/>
        <v>0</v>
      </c>
    </row>
    <row r="740" spans="5:23">
      <c r="E740">
        <f t="shared" si="220"/>
        <v>0.71900000000000053</v>
      </c>
      <c r="F740">
        <f t="shared" si="226"/>
        <v>523.03977327119026</v>
      </c>
      <c r="G740">
        <f t="shared" si="221"/>
        <v>9.1287661624669028</v>
      </c>
      <c r="H740">
        <f t="shared" si="222"/>
        <v>8.8750772707948311</v>
      </c>
      <c r="I740">
        <f t="shared" si="211"/>
        <v>-27.986442872932336</v>
      </c>
      <c r="J740">
        <f t="shared" si="210"/>
        <v>-1.8940034561407231</v>
      </c>
      <c r="K740">
        <f t="shared" si="212"/>
        <v>0</v>
      </c>
      <c r="L740">
        <f t="shared" si="213"/>
        <v>3.6646905994244907</v>
      </c>
      <c r="M740">
        <f t="shared" si="214"/>
        <v>-5.5586940555652138</v>
      </c>
      <c r="N740">
        <f t="shared" si="215"/>
        <v>-0.17119828067457232</v>
      </c>
      <c r="O740">
        <f t="shared" si="216"/>
        <v>0.29846253497766917</v>
      </c>
      <c r="P740">
        <f t="shared" si="217"/>
        <v>0.52795554724995675</v>
      </c>
      <c r="Q740">
        <f t="shared" si="218"/>
        <v>3.0753691145230624</v>
      </c>
      <c r="R740">
        <f t="shared" si="227"/>
        <v>176.20567070705661</v>
      </c>
      <c r="S740">
        <f t="shared" si="223"/>
        <v>-346.83410256413367</v>
      </c>
      <c r="T740">
        <f t="shared" si="224"/>
        <v>-80.067949444327198</v>
      </c>
      <c r="U740">
        <f t="shared" si="219"/>
        <v>-17.999991152492761</v>
      </c>
      <c r="V740">
        <f t="shared" si="225"/>
        <v>29.999985254154602</v>
      </c>
      <c r="W740">
        <f t="shared" si="228"/>
        <v>0</v>
      </c>
    </row>
    <row r="741" spans="5:23">
      <c r="E741">
        <f t="shared" si="220"/>
        <v>0.72000000000000053</v>
      </c>
      <c r="F741">
        <f t="shared" si="226"/>
        <v>523.54827774165926</v>
      </c>
      <c r="G741">
        <f t="shared" si="221"/>
        <v>9.1376412397376967</v>
      </c>
      <c r="H741">
        <f t="shared" si="222"/>
        <v>8.8470908279218996</v>
      </c>
      <c r="I741">
        <f t="shared" si="211"/>
        <v>-26.476669835811869</v>
      </c>
      <c r="J741">
        <f t="shared" si="210"/>
        <v>-1.7918284364971986</v>
      </c>
      <c r="K741">
        <f t="shared" si="212"/>
        <v>0</v>
      </c>
      <c r="L741">
        <f t="shared" si="213"/>
        <v>3.6744651697977546</v>
      </c>
      <c r="M741">
        <f t="shared" si="214"/>
        <v>-5.4662936062949532</v>
      </c>
      <c r="N741">
        <f t="shared" si="215"/>
        <v>-0.17197589400683222</v>
      </c>
      <c r="O741">
        <f t="shared" si="216"/>
        <v>0.29587159636295407</v>
      </c>
      <c r="P741">
        <f t="shared" si="217"/>
        <v>0.52856657691664177</v>
      </c>
      <c r="Q741">
        <f t="shared" si="218"/>
        <v>3.0803575664268381</v>
      </c>
      <c r="R741">
        <f t="shared" si="227"/>
        <v>176.49148794744696</v>
      </c>
      <c r="S741">
        <f t="shared" si="223"/>
        <v>-347.05678979421231</v>
      </c>
      <c r="T741">
        <f t="shared" si="224"/>
        <v>-80.067950231440648</v>
      </c>
      <c r="U741">
        <f t="shared" si="219"/>
        <v>-17.999991329442906</v>
      </c>
      <c r="V741">
        <f t="shared" si="225"/>
        <v>29.999985549071511</v>
      </c>
      <c r="W741">
        <f t="shared" si="228"/>
        <v>0</v>
      </c>
    </row>
    <row r="742" spans="5:23">
      <c r="E742">
        <f t="shared" si="220"/>
        <v>0.72100000000000053</v>
      </c>
      <c r="F742">
        <f t="shared" si="226"/>
        <v>524.05517870706819</v>
      </c>
      <c r="G742">
        <f t="shared" si="221"/>
        <v>9.1464883305656191</v>
      </c>
      <c r="H742">
        <f t="shared" si="222"/>
        <v>8.8206141580860873</v>
      </c>
      <c r="I742">
        <f t="shared" si="211"/>
        <v>-24.974257978215018</v>
      </c>
      <c r="J742">
        <f t="shared" si="210"/>
        <v>-1.690151590184322</v>
      </c>
      <c r="K742">
        <f t="shared" si="212"/>
        <v>0</v>
      </c>
      <c r="L742">
        <f t="shared" si="213"/>
        <v>3.6839208609491108</v>
      </c>
      <c r="M742">
        <f t="shared" si="214"/>
        <v>-5.3740724511334328</v>
      </c>
      <c r="N742">
        <f t="shared" si="215"/>
        <v>-0.1727281389878636</v>
      </c>
      <c r="O742">
        <f t="shared" si="216"/>
        <v>0.29328206061303375</v>
      </c>
      <c r="P742">
        <f t="shared" si="217"/>
        <v>0.52916547988574147</v>
      </c>
      <c r="Q742">
        <f t="shared" si="218"/>
        <v>3.0853290321977123</v>
      </c>
      <c r="R742">
        <f t="shared" si="227"/>
        <v>176.77633195411181</v>
      </c>
      <c r="S742">
        <f t="shared" si="223"/>
        <v>-347.27884675295638</v>
      </c>
      <c r="T742">
        <f t="shared" si="224"/>
        <v>-80.067951002811839</v>
      </c>
      <c r="U742">
        <f t="shared" si="219"/>
        <v>-17.999991502854048</v>
      </c>
      <c r="V742">
        <f t="shared" si="225"/>
        <v>29.99998583809008</v>
      </c>
      <c r="W742">
        <f t="shared" si="228"/>
        <v>0</v>
      </c>
    </row>
    <row r="743" spans="5:23">
      <c r="E743">
        <f t="shared" si="220"/>
        <v>0.72200000000000053</v>
      </c>
      <c r="F743">
        <f t="shared" si="226"/>
        <v>524.56056267103975</v>
      </c>
      <c r="G743">
        <f t="shared" si="221"/>
        <v>9.1553089447237053</v>
      </c>
      <c r="H743">
        <f t="shared" si="222"/>
        <v>8.7956399001078722</v>
      </c>
      <c r="I743">
        <f t="shared" si="211"/>
        <v>-23.478965918548578</v>
      </c>
      <c r="J743">
        <f t="shared" si="210"/>
        <v>-1.5889565815222126</v>
      </c>
      <c r="K743">
        <f t="shared" si="212"/>
        <v>0</v>
      </c>
      <c r="L743">
        <f t="shared" si="213"/>
        <v>3.6930612055346725</v>
      </c>
      <c r="M743">
        <f t="shared" si="214"/>
        <v>-5.2820177870568852</v>
      </c>
      <c r="N743">
        <f t="shared" si="215"/>
        <v>-0.17345529665717907</v>
      </c>
      <c r="O743">
        <f t="shared" si="216"/>
        <v>0.29069374999958342</v>
      </c>
      <c r="P743">
        <f t="shared" si="217"/>
        <v>0.5297524401997179</v>
      </c>
      <c r="Q743">
        <f t="shared" si="218"/>
        <v>3.0902843970219753</v>
      </c>
      <c r="R743">
        <f t="shared" si="227"/>
        <v>177.06025344448966</v>
      </c>
      <c r="S743">
        <f t="shared" si="223"/>
        <v>-347.50030922655009</v>
      </c>
      <c r="T743">
        <f t="shared" si="224"/>
        <v>-80.067951758755598</v>
      </c>
      <c r="U743">
        <f t="shared" si="219"/>
        <v>-17.999991672796966</v>
      </c>
      <c r="V743">
        <f t="shared" si="225"/>
        <v>29.999986121328281</v>
      </c>
      <c r="W743">
        <f t="shared" si="228"/>
        <v>0</v>
      </c>
    </row>
    <row r="744" spans="5:23">
      <c r="E744">
        <f t="shared" si="220"/>
        <v>0.72300000000000053</v>
      </c>
      <c r="F744">
        <f t="shared" si="226"/>
        <v>525.06451571543278</v>
      </c>
      <c r="G744">
        <f t="shared" si="221"/>
        <v>9.1641045846238125</v>
      </c>
      <c r="H744">
        <f t="shared" si="222"/>
        <v>8.7721609341893245</v>
      </c>
      <c r="I744">
        <f t="shared" si="211"/>
        <v>-21.990554371856444</v>
      </c>
      <c r="J744">
        <f t="shared" si="210"/>
        <v>-1.4882272167224735</v>
      </c>
      <c r="K744">
        <f t="shared" si="212"/>
        <v>0</v>
      </c>
      <c r="L744">
        <f t="shared" si="213"/>
        <v>3.7018895601505988</v>
      </c>
      <c r="M744">
        <f t="shared" si="214"/>
        <v>-5.1901167768730723</v>
      </c>
      <c r="N744">
        <f t="shared" si="215"/>
        <v>-0.17415763404788831</v>
      </c>
      <c r="O744">
        <f t="shared" si="216"/>
        <v>0.28810648119513715</v>
      </c>
      <c r="P744">
        <f t="shared" si="217"/>
        <v>0.53032763462765475</v>
      </c>
      <c r="Q744">
        <f t="shared" si="218"/>
        <v>3.0952245404246304</v>
      </c>
      <c r="R744">
        <f t="shared" si="227"/>
        <v>177.3433028116512</v>
      </c>
      <c r="S744">
        <f t="shared" si="223"/>
        <v>-347.72121290378158</v>
      </c>
      <c r="T744">
        <f t="shared" si="224"/>
        <v>-80.0679524995805</v>
      </c>
      <c r="U744">
        <f t="shared" si="219"/>
        <v>-17.999991839341028</v>
      </c>
      <c r="V744">
        <f t="shared" si="225"/>
        <v>29.999986398901715</v>
      </c>
      <c r="W744">
        <f t="shared" si="228"/>
        <v>0</v>
      </c>
    </row>
    <row r="745" spans="5:23">
      <c r="E745">
        <f t="shared" si="220"/>
        <v>0.72400000000000053</v>
      </c>
      <c r="F745">
        <f t="shared" si="226"/>
        <v>525.56712351417139</v>
      </c>
      <c r="G745">
        <f t="shared" si="221"/>
        <v>9.1728767455580016</v>
      </c>
      <c r="H745">
        <f t="shared" si="222"/>
        <v>8.7501703798174688</v>
      </c>
      <c r="I745">
        <f t="shared" si="211"/>
        <v>-20.508786163700893</v>
      </c>
      <c r="J745">
        <f t="shared" si="210"/>
        <v>-1.3879474448276179</v>
      </c>
      <c r="K745">
        <f t="shared" si="212"/>
        <v>0</v>
      </c>
      <c r="L745">
        <f t="shared" si="213"/>
        <v>3.7104091062882061</v>
      </c>
      <c r="M745">
        <f t="shared" si="214"/>
        <v>-5.098356551115824</v>
      </c>
      <c r="N745">
        <f t="shared" si="215"/>
        <v>-0.17483540426268235</v>
      </c>
      <c r="O745">
        <f t="shared" si="216"/>
        <v>0.28552006559900872</v>
      </c>
      <c r="P745">
        <f t="shared" si="217"/>
        <v>0.53089123274548433</v>
      </c>
      <c r="Q745">
        <f t="shared" si="218"/>
        <v>3.1001503364722454</v>
      </c>
      <c r="R745">
        <f t="shared" si="227"/>
        <v>177.62553013592174</v>
      </c>
      <c r="S745">
        <f t="shared" si="223"/>
        <v>-347.94159337824965</v>
      </c>
      <c r="T745">
        <f t="shared" si="224"/>
        <v>-80.06795322558888</v>
      </c>
      <c r="U745">
        <f t="shared" si="219"/>
        <v>-17.999992002554208</v>
      </c>
      <c r="V745">
        <f t="shared" si="225"/>
        <v>29.999986670923683</v>
      </c>
      <c r="W745">
        <f t="shared" si="228"/>
        <v>0</v>
      </c>
    </row>
    <row r="746" spans="5:23">
      <c r="E746">
        <f t="shared" si="220"/>
        <v>0.72500000000000053</v>
      </c>
      <c r="F746">
        <f t="shared" si="226"/>
        <v>526.06847134695533</v>
      </c>
      <c r="G746">
        <f t="shared" si="221"/>
        <v>9.1816269159378194</v>
      </c>
      <c r="H746">
        <f t="shared" si="222"/>
        <v>8.729661593653768</v>
      </c>
      <c r="I746">
        <f t="shared" si="211"/>
        <v>-19.033426242992768</v>
      </c>
      <c r="J746">
        <f t="shared" si="210"/>
        <v>-1.2881013585793619</v>
      </c>
      <c r="K746">
        <f t="shared" si="212"/>
        <v>0</v>
      </c>
      <c r="L746">
        <f t="shared" si="213"/>
        <v>3.7186228512558026</v>
      </c>
      <c r="M746">
        <f t="shared" si="214"/>
        <v>-5.0067242098351645</v>
      </c>
      <c r="N746">
        <f t="shared" si="215"/>
        <v>-0.17548884654716945</v>
      </c>
      <c r="O746">
        <f t="shared" si="216"/>
        <v>0.28293430965490618</v>
      </c>
      <c r="P746">
        <f t="shared" si="217"/>
        <v>0.5314433970124034</v>
      </c>
      <c r="Q746">
        <f t="shared" si="218"/>
        <v>3.1050626539720056</v>
      </c>
      <c r="R746">
        <f t="shared" si="227"/>
        <v>177.90698519628626</v>
      </c>
      <c r="S746">
        <f t="shared" si="223"/>
        <v>-348.16148615066908</v>
      </c>
      <c r="T746">
        <f t="shared" si="224"/>
        <v>-80.067953937077121</v>
      </c>
      <c r="U746">
        <f t="shared" si="219"/>
        <v>-17.999992162503126</v>
      </c>
      <c r="V746">
        <f t="shared" si="225"/>
        <v>29.999986937505209</v>
      </c>
      <c r="W746">
        <f t="shared" si="228"/>
        <v>0</v>
      </c>
    </row>
    <row r="747" spans="5:23">
      <c r="E747">
        <f t="shared" si="220"/>
        <v>0.72600000000000053</v>
      </c>
      <c r="F747">
        <f t="shared" si="226"/>
        <v>526.56864411284914</v>
      </c>
      <c r="G747">
        <f t="shared" si="221"/>
        <v>9.1903565775314728</v>
      </c>
      <c r="H747">
        <f t="shared" si="222"/>
        <v>8.7106281674107748</v>
      </c>
      <c r="I747">
        <f t="shared" si="211"/>
        <v>-17.564241693881797</v>
      </c>
      <c r="J747">
        <f t="shared" si="210"/>
        <v>-1.1886731952233101</v>
      </c>
      <c r="K747">
        <f t="shared" si="212"/>
        <v>0</v>
      </c>
      <c r="L747">
        <f t="shared" si="213"/>
        <v>3.7265336290650959</v>
      </c>
      <c r="M747">
        <f t="shared" si="214"/>
        <v>-4.9152068242884059</v>
      </c>
      <c r="N747">
        <f t="shared" si="215"/>
        <v>-0.17611818636039317</v>
      </c>
      <c r="O747">
        <f t="shared" si="216"/>
        <v>0.28034901516072269</v>
      </c>
      <c r="P747">
        <f t="shared" si="217"/>
        <v>0.53198428284350108</v>
      </c>
      <c r="Q747">
        <f t="shared" si="218"/>
        <v>3.1099623566670989</v>
      </c>
      <c r="R747">
        <f t="shared" si="227"/>
        <v>178.187717481584</v>
      </c>
      <c r="S747">
        <f t="shared" si="223"/>
        <v>-348.38092663126514</v>
      </c>
      <c r="T747">
        <f t="shared" si="224"/>
        <v>-80.067954634335578</v>
      </c>
      <c r="U747">
        <f t="shared" si="219"/>
        <v>-17.999992319253064</v>
      </c>
      <c r="V747">
        <f t="shared" si="225"/>
        <v>29.999987198755107</v>
      </c>
      <c r="W747">
        <f t="shared" si="228"/>
        <v>0</v>
      </c>
    </row>
    <row r="748" spans="5:23">
      <c r="E748">
        <f t="shared" si="220"/>
        <v>0.72700000000000053</v>
      </c>
      <c r="F748">
        <f t="shared" si="226"/>
        <v>527.06772634374954</v>
      </c>
      <c r="G748">
        <f t="shared" si="221"/>
        <v>9.1990672056988831</v>
      </c>
      <c r="H748">
        <f t="shared" si="222"/>
        <v>8.6930639257168938</v>
      </c>
      <c r="I748">
        <f t="shared" si="211"/>
        <v>-16.101001746839529</v>
      </c>
      <c r="J748">
        <f t="shared" si="210"/>
        <v>-1.0896473372590019</v>
      </c>
      <c r="K748">
        <f t="shared" si="212"/>
        <v>0</v>
      </c>
      <c r="L748">
        <f t="shared" si="213"/>
        <v>3.7341441012802297</v>
      </c>
      <c r="M748">
        <f t="shared" si="214"/>
        <v>-4.8237914385392315</v>
      </c>
      <c r="N748">
        <f t="shared" si="215"/>
        <v>-0.17672363544237724</v>
      </c>
      <c r="O748">
        <f t="shared" si="216"/>
        <v>0.2777639795709777</v>
      </c>
      <c r="P748">
        <f t="shared" si="217"/>
        <v>0.53251403867861702</v>
      </c>
      <c r="Q748">
        <f t="shared" si="218"/>
        <v>3.1148503034285695</v>
      </c>
      <c r="R748">
        <f t="shared" si="227"/>
        <v>178.4677762015009</v>
      </c>
      <c r="S748">
        <f t="shared" si="223"/>
        <v>-348.59995014224864</v>
      </c>
      <c r="T748">
        <f t="shared" si="224"/>
        <v>-80.067955317648867</v>
      </c>
      <c r="U748">
        <f t="shared" si="219"/>
        <v>-17.999992472868001</v>
      </c>
      <c r="V748">
        <f t="shared" si="225"/>
        <v>29.999987454780005</v>
      </c>
      <c r="W748">
        <f t="shared" si="228"/>
        <v>0</v>
      </c>
    </row>
    <row r="749" spans="5:23">
      <c r="E749">
        <f t="shared" si="220"/>
        <v>0.72800000000000054</v>
      </c>
      <c r="F749">
        <f t="shared" si="226"/>
        <v>527.56580221773049</v>
      </c>
      <c r="G749">
        <f t="shared" si="221"/>
        <v>9.2077602696246004</v>
      </c>
      <c r="H749">
        <f t="shared" si="222"/>
        <v>8.6769629239700539</v>
      </c>
      <c r="I749">
        <f t="shared" si="211"/>
        <v>-14.64347778904383</v>
      </c>
      <c r="J749">
        <f t="shared" si="210"/>
        <v>-0.99100831314268989</v>
      </c>
      <c r="K749">
        <f t="shared" si="212"/>
        <v>0</v>
      </c>
      <c r="L749">
        <f t="shared" si="213"/>
        <v>3.7414567578276743</v>
      </c>
      <c r="M749">
        <f t="shared" si="214"/>
        <v>-4.7324650709703642</v>
      </c>
      <c r="N749">
        <f t="shared" si="215"/>
        <v>-0.17730539187855621</v>
      </c>
      <c r="O749">
        <f t="shared" si="216"/>
        <v>0.27517899629237935</v>
      </c>
      <c r="P749">
        <f t="shared" si="217"/>
        <v>0.53303280604745185</v>
      </c>
      <c r="Q749">
        <f t="shared" si="218"/>
        <v>3.1197273484437611</v>
      </c>
      <c r="R749">
        <f t="shared" si="227"/>
        <v>178.74721029736668</v>
      </c>
      <c r="S749">
        <f t="shared" si="223"/>
        <v>-348.81859192036382</v>
      </c>
      <c r="T749">
        <f t="shared" si="224"/>
        <v>-80.067955987295875</v>
      </c>
      <c r="U749">
        <f t="shared" si="219"/>
        <v>-17.999992623410641</v>
      </c>
      <c r="V749">
        <f t="shared" si="225"/>
        <v>29.999987705684404</v>
      </c>
      <c r="W749">
        <f t="shared" si="228"/>
        <v>0</v>
      </c>
    </row>
    <row r="750" spans="5:23">
      <c r="E750">
        <f t="shared" si="220"/>
        <v>0.72900000000000054</v>
      </c>
      <c r="F750">
        <f t="shared" si="226"/>
        <v>528.06295557226554</v>
      </c>
      <c r="G750">
        <f t="shared" si="221"/>
        <v>9.2164372325485697</v>
      </c>
      <c r="H750">
        <f t="shared" si="222"/>
        <v>8.6623194461810105</v>
      </c>
      <c r="I750">
        <f t="shared" si="211"/>
        <v>-13.191443374181461</v>
      </c>
      <c r="J750">
        <f t="shared" si="210"/>
        <v>-0.89274079795073691</v>
      </c>
      <c r="K750">
        <f t="shared" si="212"/>
        <v>0</v>
      </c>
      <c r="L750">
        <f t="shared" si="213"/>
        <v>3.7484739177653679</v>
      </c>
      <c r="M750">
        <f t="shared" si="214"/>
        <v>-4.6412147157161048</v>
      </c>
      <c r="N750">
        <f t="shared" si="215"/>
        <v>-0.17786364016096418</v>
      </c>
      <c r="O750">
        <f t="shared" si="216"/>
        <v>0.27259385497296706</v>
      </c>
      <c r="P750">
        <f t="shared" si="217"/>
        <v>0.53354071963094574</v>
      </c>
      <c r="Q750">
        <f t="shared" si="218"/>
        <v>3.1245943414014659</v>
      </c>
      <c r="R750">
        <f t="shared" si="227"/>
        <v>179.02606845276304</v>
      </c>
      <c r="S750">
        <f t="shared" si="223"/>
        <v>-349.03688711950247</v>
      </c>
      <c r="T750">
        <f t="shared" si="224"/>
        <v>-80.067956643549977</v>
      </c>
      <c r="U750">
        <f t="shared" si="219"/>
        <v>-17.999992770942431</v>
      </c>
      <c r="V750">
        <f t="shared" si="225"/>
        <v>29.999987951570716</v>
      </c>
      <c r="W750">
        <f t="shared" si="228"/>
        <v>0</v>
      </c>
    </row>
    <row r="751" spans="5:23">
      <c r="E751">
        <f t="shared" si="220"/>
        <v>0.73000000000000054</v>
      </c>
      <c r="F751">
        <f t="shared" si="226"/>
        <v>528.55926991732576</v>
      </c>
      <c r="G751">
        <f t="shared" si="221"/>
        <v>9.2250995519947505</v>
      </c>
      <c r="H751">
        <f t="shared" si="222"/>
        <v>8.6491280028068296</v>
      </c>
      <c r="I751">
        <f t="shared" si="211"/>
        <v>-11.74467423176735</v>
      </c>
      <c r="J751">
        <f t="shared" si="210"/>
        <v>-0.79482961401030483</v>
      </c>
      <c r="K751">
        <f t="shared" si="212"/>
        <v>0</v>
      </c>
      <c r="L751">
        <f t="shared" si="213"/>
        <v>3.7551977300097015</v>
      </c>
      <c r="M751">
        <f t="shared" si="214"/>
        <v>-4.5500273440200063</v>
      </c>
      <c r="N751">
        <f t="shared" si="215"/>
        <v>-0.17839855124607001</v>
      </c>
      <c r="O751">
        <f t="shared" si="216"/>
        <v>0.2700083417852841</v>
      </c>
      <c r="P751">
        <f t="shared" si="217"/>
        <v>0.53403790731895295</v>
      </c>
      <c r="Q751">
        <f t="shared" si="218"/>
        <v>3.1294521276739018</v>
      </c>
      <c r="R751">
        <f t="shared" si="227"/>
        <v>179.30439910395023</v>
      </c>
      <c r="S751">
        <f t="shared" si="223"/>
        <v>-349.25487081337553</v>
      </c>
      <c r="T751">
        <f t="shared" si="224"/>
        <v>-80.067957286678975</v>
      </c>
      <c r="U751">
        <f t="shared" si="219"/>
        <v>-17.999992915523581</v>
      </c>
      <c r="V751">
        <f t="shared" si="225"/>
        <v>29.999988192539302</v>
      </c>
      <c r="W751">
        <f t="shared" si="228"/>
        <v>0</v>
      </c>
    </row>
    <row r="752" spans="5:23">
      <c r="E752">
        <f t="shared" si="220"/>
        <v>0.73100000000000054</v>
      </c>
      <c r="F752">
        <f t="shared" si="226"/>
        <v>529.05482844835501</v>
      </c>
      <c r="G752">
        <f t="shared" si="221"/>
        <v>9.2337486799975572</v>
      </c>
      <c r="H752">
        <f t="shared" si="222"/>
        <v>8.6373833285750621</v>
      </c>
      <c r="I752">
        <f t="shared" si="211"/>
        <v>-10.302948276087058</v>
      </c>
      <c r="J752">
        <f t="shared" si="210"/>
        <v>-0.69725973150454168</v>
      </c>
      <c r="K752">
        <f t="shared" si="212"/>
        <v>0</v>
      </c>
      <c r="L752">
        <f t="shared" si="213"/>
        <v>3.7616301740190594</v>
      </c>
      <c r="M752">
        <f t="shared" si="214"/>
        <v>-4.4588899055236011</v>
      </c>
      <c r="N752">
        <f t="shared" si="215"/>
        <v>-0.1789102826091562</v>
      </c>
      <c r="O752">
        <f t="shared" si="216"/>
        <v>0.26742223970403256</v>
      </c>
      <c r="P752">
        <f t="shared" si="217"/>
        <v>0.5345244902642261</v>
      </c>
      <c r="Q752">
        <f t="shared" si="218"/>
        <v>3.1343015484956136</v>
      </c>
      <c r="R752">
        <f t="shared" si="227"/>
        <v>179.58225045011716</v>
      </c>
      <c r="S752">
        <f t="shared" si="223"/>
        <v>-349.47257799823785</v>
      </c>
      <c r="T752">
        <f t="shared" si="224"/>
        <v>-80.067957916945403</v>
      </c>
      <c r="U752">
        <f t="shared" si="219"/>
        <v>-17.999993057213111</v>
      </c>
      <c r="V752">
        <f t="shared" si="225"/>
        <v>29.999988428688518</v>
      </c>
      <c r="W752">
        <f t="shared" si="228"/>
        <v>0</v>
      </c>
    </row>
    <row r="753" spans="5:23">
      <c r="E753">
        <f t="shared" si="220"/>
        <v>0.73200000000000054</v>
      </c>
      <c r="F753">
        <f t="shared" si="226"/>
        <v>529.54971405911897</v>
      </c>
      <c r="G753">
        <f t="shared" si="221"/>
        <v>9.2423860633261317</v>
      </c>
      <c r="H753">
        <f t="shared" si="222"/>
        <v>8.6270803802989757</v>
      </c>
      <c r="I753">
        <f t="shared" si="211"/>
        <v>-8.8660456148619975</v>
      </c>
      <c r="J753">
        <f t="shared" si="210"/>
        <v>-0.60001626905900807</v>
      </c>
      <c r="K753">
        <f t="shared" si="212"/>
        <v>0</v>
      </c>
      <c r="L753">
        <f t="shared" si="213"/>
        <v>3.7677730604328188</v>
      </c>
      <c r="M753">
        <f t="shared" si="214"/>
        <v>-4.3677893294918269</v>
      </c>
      <c r="N753">
        <f t="shared" si="215"/>
        <v>-0.17939897829515411</v>
      </c>
      <c r="O753">
        <f t="shared" si="216"/>
        <v>0.2648353287786448</v>
      </c>
      <c r="P753">
        <f t="shared" si="217"/>
        <v>0.53500058293273556</v>
      </c>
      <c r="Q753">
        <f t="shared" si="218"/>
        <v>3.1391434411394159</v>
      </c>
      <c r="R753">
        <f t="shared" si="227"/>
        <v>179.85967046346249</v>
      </c>
      <c r="S753">
        <f t="shared" si="223"/>
        <v>-349.69004359565645</v>
      </c>
      <c r="T753">
        <f t="shared" si="224"/>
        <v>-80.06795853460649</v>
      </c>
      <c r="U753">
        <f t="shared" si="219"/>
        <v>-17.99999319606885</v>
      </c>
      <c r="V753">
        <f t="shared" si="225"/>
        <v>29.999988660114749</v>
      </c>
      <c r="W753">
        <f t="shared" si="228"/>
        <v>0</v>
      </c>
    </row>
    <row r="754" spans="5:23">
      <c r="E754">
        <f t="shared" si="220"/>
        <v>0.73300000000000054</v>
      </c>
      <c r="F754">
        <f t="shared" si="226"/>
        <v>530.04400935443016</v>
      </c>
      <c r="G754">
        <f t="shared" si="221"/>
        <v>9.2510131437064302</v>
      </c>
      <c r="H754">
        <f t="shared" si="222"/>
        <v>8.6182143346841134</v>
      </c>
      <c r="I754">
        <f t="shared" si="211"/>
        <v>-7.4337485577242726</v>
      </c>
      <c r="J754">
        <f t="shared" si="210"/>
        <v>-0.50308449431521751</v>
      </c>
      <c r="K754">
        <f t="shared" si="212"/>
        <v>0</v>
      </c>
      <c r="L754">
        <f t="shared" si="213"/>
        <v>3.7736280316648338</v>
      </c>
      <c r="M754">
        <f t="shared" si="214"/>
        <v>-4.2767125259800514</v>
      </c>
      <c r="N754">
        <f t="shared" si="215"/>
        <v>-0.17986476896585879</v>
      </c>
      <c r="O754">
        <f t="shared" si="216"/>
        <v>0.26224738640120654</v>
      </c>
      <c r="P754">
        <f t="shared" si="217"/>
        <v>0.53546629315034244</v>
      </c>
      <c r="Q754">
        <f t="shared" si="218"/>
        <v>-3.1392066680901189</v>
      </c>
      <c r="R754">
        <f t="shared" si="227"/>
        <v>-179.86329310088928</v>
      </c>
      <c r="S754">
        <f t="shared" si="223"/>
        <v>-709.9073024553195</v>
      </c>
      <c r="T754">
        <f t="shared" si="224"/>
        <v>-80.067959139914365</v>
      </c>
      <c r="U754">
        <f t="shared" si="219"/>
        <v>-17.999993332147472</v>
      </c>
      <c r="V754">
        <f t="shared" si="225"/>
        <v>29.999988886912455</v>
      </c>
      <c r="W754">
        <f t="shared" si="228"/>
        <v>0</v>
      </c>
    </row>
    <row r="755" spans="5:23">
      <c r="E755">
        <f t="shared" si="220"/>
        <v>0.73400000000000054</v>
      </c>
      <c r="F755">
        <f t="shared" si="226"/>
        <v>530.5377966627467</v>
      </c>
      <c r="G755">
        <f t="shared" si="221"/>
        <v>9.2596313580411138</v>
      </c>
      <c r="H755">
        <f t="shared" si="222"/>
        <v>8.6107805861263884</v>
      </c>
      <c r="I755">
        <f t="shared" si="211"/>
        <v>-6.0058416245903006</v>
      </c>
      <c r="J755">
        <f t="shared" si="210"/>
        <v>-0.40644982449732803</v>
      </c>
      <c r="K755">
        <f t="shared" si="212"/>
        <v>0</v>
      </c>
      <c r="L755">
        <f t="shared" si="213"/>
        <v>3.7791965624505939</v>
      </c>
      <c r="M755">
        <f t="shared" si="214"/>
        <v>-4.1856463869479219</v>
      </c>
      <c r="N755">
        <f t="shared" si="215"/>
        <v>-0.18030777194345776</v>
      </c>
      <c r="O755">
        <f t="shared" si="216"/>
        <v>0.25965818757016051</v>
      </c>
      <c r="P755">
        <f t="shared" si="217"/>
        <v>0.53592172214584533</v>
      </c>
      <c r="Q755">
        <f t="shared" si="218"/>
        <v>-3.1343773349680117</v>
      </c>
      <c r="R755">
        <f t="shared" si="227"/>
        <v>-179.58659269512975</v>
      </c>
      <c r="S755">
        <f t="shared" si="223"/>
        <v>-710.12438935787645</v>
      </c>
      <c r="T755">
        <f t="shared" si="224"/>
        <v>-80.067959733116083</v>
      </c>
      <c r="U755">
        <f t="shared" si="219"/>
        <v>-17.999993465504524</v>
      </c>
      <c r="V755">
        <f t="shared" si="225"/>
        <v>29.999989109174205</v>
      </c>
      <c r="W755">
        <f t="shared" si="228"/>
        <v>0</v>
      </c>
    </row>
    <row r="756" spans="5:23">
      <c r="E756">
        <f t="shared" si="220"/>
        <v>0.73500000000000054</v>
      </c>
      <c r="F756">
        <f t="shared" si="226"/>
        <v>531.0311580486449</v>
      </c>
      <c r="G756">
        <f t="shared" si="221"/>
        <v>9.2682421386272402</v>
      </c>
      <c r="H756">
        <f t="shared" si="222"/>
        <v>8.6047747445017979</v>
      </c>
      <c r="I756">
        <f t="shared" si="211"/>
        <v>-4.5821115540303996</v>
      </c>
      <c r="J756">
        <f t="shared" si="210"/>
        <v>-0.3100978269785597</v>
      </c>
      <c r="K756">
        <f t="shared" si="212"/>
        <v>0</v>
      </c>
      <c r="L756">
        <f t="shared" si="213"/>
        <v>3.7844799603473658</v>
      </c>
      <c r="M756">
        <f t="shared" si="214"/>
        <v>-4.0945777873259255</v>
      </c>
      <c r="N756">
        <f t="shared" si="215"/>
        <v>-0.18072809125031974</v>
      </c>
      <c r="O756">
        <f t="shared" si="216"/>
        <v>0.25706750515020893</v>
      </c>
      <c r="P756">
        <f t="shared" si="217"/>
        <v>0.5363669645904251</v>
      </c>
      <c r="Q756">
        <f t="shared" si="218"/>
        <v>-3.1295530402587648</v>
      </c>
      <c r="R756">
        <f t="shared" si="227"/>
        <v>-179.31018096916264</v>
      </c>
      <c r="S756">
        <f t="shared" si="223"/>
        <v>-710.34133901780751</v>
      </c>
      <c r="T756">
        <f t="shared" si="224"/>
        <v>-80.067960314453757</v>
      </c>
      <c r="U756">
        <f t="shared" si="219"/>
        <v>-17.999993596194432</v>
      </c>
      <c r="V756">
        <f t="shared" si="225"/>
        <v>29.999989326990722</v>
      </c>
      <c r="W756">
        <f t="shared" si="228"/>
        <v>0</v>
      </c>
    </row>
    <row r="757" spans="5:23">
      <c r="E757">
        <f t="shared" si="220"/>
        <v>0.73600000000000054</v>
      </c>
      <c r="F757">
        <f t="shared" si="226"/>
        <v>531.52417532516563</v>
      </c>
      <c r="G757">
        <f t="shared" si="221"/>
        <v>9.2768469133717417</v>
      </c>
      <c r="H757">
        <f t="shared" si="222"/>
        <v>8.6001926329477669</v>
      </c>
      <c r="I757">
        <f t="shared" si="211"/>
        <v>-3.1623473117007865</v>
      </c>
      <c r="J757">
        <f t="shared" si="210"/>
        <v>-0.21401421985183688</v>
      </c>
      <c r="K757">
        <f t="shared" si="212"/>
        <v>0</v>
      </c>
      <c r="L757">
        <f t="shared" si="213"/>
        <v>3.7894793661867832</v>
      </c>
      <c r="M757">
        <f t="shared" si="214"/>
        <v>-4.00349358603862</v>
      </c>
      <c r="N757">
        <f t="shared" si="215"/>
        <v>-0.18112581764500019</v>
      </c>
      <c r="O757">
        <f t="shared" si="216"/>
        <v>0.254475110128835</v>
      </c>
      <c r="P757">
        <f t="shared" si="217"/>
        <v>0.5368021086335022</v>
      </c>
      <c r="Q757">
        <f t="shared" si="218"/>
        <v>-3.1247329608329815</v>
      </c>
      <c r="R757">
        <f t="shared" si="227"/>
        <v>-179.03401076114741</v>
      </c>
      <c r="S757">
        <f t="shared" si="223"/>
        <v>-710.55818608631307</v>
      </c>
      <c r="T757">
        <f t="shared" si="224"/>
        <v>-80.067960884164691</v>
      </c>
      <c r="U757">
        <f t="shared" si="219"/>
        <v>-17.999993724270546</v>
      </c>
      <c r="V757">
        <f t="shared" si="225"/>
        <v>29.999989540450908</v>
      </c>
      <c r="W757">
        <f t="shared" si="228"/>
        <v>0</v>
      </c>
    </row>
    <row r="758" spans="5:23">
      <c r="E758">
        <f t="shared" si="220"/>
        <v>0.73700000000000054</v>
      </c>
      <c r="F758">
        <f t="shared" si="226"/>
        <v>532.01693006603296</v>
      </c>
      <c r="G758">
        <f t="shared" si="221"/>
        <v>9.285447106004689</v>
      </c>
      <c r="H758">
        <f t="shared" si="222"/>
        <v>8.5970302856360661</v>
      </c>
      <c r="I758">
        <f t="shared" si="211"/>
        <v>-1.7463400989251847</v>
      </c>
      <c r="J758">
        <f t="shared" si="210"/>
        <v>-0.11818487251055476</v>
      </c>
      <c r="K758">
        <f t="shared" si="212"/>
        <v>0</v>
      </c>
      <c r="L758">
        <f t="shared" si="213"/>
        <v>3.7941957544794587</v>
      </c>
      <c r="M758">
        <f t="shared" si="214"/>
        <v>-3.9123806269900134</v>
      </c>
      <c r="N758">
        <f t="shared" si="215"/>
        <v>-0.18150102865443041</v>
      </c>
      <c r="O758">
        <f t="shared" si="216"/>
        <v>0.25188077186985031</v>
      </c>
      <c r="P758">
        <f t="shared" si="217"/>
        <v>0.53722723593503174</v>
      </c>
      <c r="Q758">
        <f t="shared" si="218"/>
        <v>-3.1199162766844193</v>
      </c>
      <c r="R758">
        <f t="shared" si="227"/>
        <v>-178.75803508818723</v>
      </c>
      <c r="S758">
        <f t="shared" si="223"/>
        <v>-710.77496515422013</v>
      </c>
      <c r="T758">
        <f t="shared" si="224"/>
        <v>-80.067961442481391</v>
      </c>
      <c r="U758">
        <f t="shared" si="219"/>
        <v>-17.999993849785135</v>
      </c>
      <c r="V758">
        <f t="shared" si="225"/>
        <v>29.999989749641891</v>
      </c>
      <c r="W758">
        <f t="shared" si="228"/>
        <v>0</v>
      </c>
    </row>
    <row r="759" spans="5:23">
      <c r="E759">
        <f t="shared" si="220"/>
        <v>0.73800000000000054</v>
      </c>
      <c r="F759">
        <f t="shared" si="226"/>
        <v>532.50950361774608</v>
      </c>
      <c r="G759">
        <f t="shared" si="221"/>
        <v>9.2940441362903243</v>
      </c>
      <c r="H759">
        <f t="shared" si="222"/>
        <v>8.5952839455371404</v>
      </c>
      <c r="I759">
        <f t="shared" si="211"/>
        <v>-0.33388336150395298</v>
      </c>
      <c r="J759">
        <f t="shared" si="210"/>
        <v>-2.2595806244743777E-2</v>
      </c>
      <c r="K759">
        <f t="shared" si="212"/>
        <v>0</v>
      </c>
      <c r="L759">
        <f t="shared" si="213"/>
        <v>3.7986299337713345</v>
      </c>
      <c r="M759">
        <f t="shared" si="214"/>
        <v>-3.8212257400160783</v>
      </c>
      <c r="N759">
        <f t="shared" si="215"/>
        <v>-0.18185378860226653</v>
      </c>
      <c r="O759">
        <f t="shared" si="216"/>
        <v>0.24928425836437826</v>
      </c>
      <c r="P759">
        <f t="shared" si="217"/>
        <v>0.53764242169425425</v>
      </c>
      <c r="Q759">
        <f t="shared" si="218"/>
        <v>-3.1151021707698843</v>
      </c>
      <c r="R759">
        <f t="shared" si="227"/>
        <v>-178.4822071371554</v>
      </c>
      <c r="S759">
        <f t="shared" si="223"/>
        <v>-710.99171075490153</v>
      </c>
      <c r="T759">
        <f t="shared" si="224"/>
        <v>-80.067961989631755</v>
      </c>
      <c r="U759">
        <f t="shared" si="219"/>
        <v>-17.999993972789429</v>
      </c>
      <c r="V759">
        <f t="shared" si="225"/>
        <v>29.999989954649052</v>
      </c>
      <c r="W759">
        <f t="shared" si="228"/>
        <v>0</v>
      </c>
    </row>
    <row r="760" spans="5:23">
      <c r="E760">
        <f t="shared" si="220"/>
        <v>0.73900000000000055</v>
      </c>
      <c r="F760">
        <f t="shared" si="226"/>
        <v>533.00197711154192</v>
      </c>
      <c r="G760">
        <f t="shared" si="221"/>
        <v>9.3026394202358613</v>
      </c>
      <c r="H760">
        <f t="shared" si="222"/>
        <v>8.5949500621756361</v>
      </c>
      <c r="I760">
        <f t="shared" si="211"/>
        <v>1.0752272011844524</v>
      </c>
      <c r="J760">
        <f t="shared" si="210"/>
        <v>7.2766805142982172E-2</v>
      </c>
      <c r="K760">
        <f t="shared" si="212"/>
        <v>0</v>
      </c>
      <c r="L760">
        <f t="shared" si="213"/>
        <v>3.8027825469516103</v>
      </c>
      <c r="M760">
        <f t="shared" si="214"/>
        <v>-3.7300157418086282</v>
      </c>
      <c r="N760">
        <f t="shared" si="215"/>
        <v>-0.182184148633387</v>
      </c>
      <c r="O760">
        <f t="shared" si="216"/>
        <v>0.24668533647967328</v>
      </c>
      <c r="P760">
        <f t="shared" si="217"/>
        <v>0.5380477346749214</v>
      </c>
      <c r="Q760">
        <f t="shared" si="218"/>
        <v>-3.1102898288514673</v>
      </c>
      <c r="R760">
        <f t="shared" si="227"/>
        <v>-178.20648025565623</v>
      </c>
      <c r="S760">
        <f t="shared" si="223"/>
        <v>-711.20845736719821</v>
      </c>
      <c r="T760">
        <f t="shared" si="224"/>
        <v>-80.067962525839135</v>
      </c>
      <c r="U760">
        <f t="shared" si="219"/>
        <v>-17.999994093333644</v>
      </c>
      <c r="V760">
        <f t="shared" si="225"/>
        <v>29.999990155556073</v>
      </c>
      <c r="W760">
        <f t="shared" si="228"/>
        <v>0</v>
      </c>
    </row>
    <row r="761" spans="5:23">
      <c r="E761">
        <f t="shared" si="220"/>
        <v>0.74000000000000055</v>
      </c>
      <c r="F761">
        <f t="shared" si="226"/>
        <v>533.49443147523016</v>
      </c>
      <c r="G761">
        <f t="shared" si="221"/>
        <v>9.3112343702980365</v>
      </c>
      <c r="H761">
        <f t="shared" si="222"/>
        <v>8.5960252893768203</v>
      </c>
      <c r="I761">
        <f t="shared" si="211"/>
        <v>2.481193626711848</v>
      </c>
      <c r="J761">
        <f t="shared" si="210"/>
        <v>0.16791663469642604</v>
      </c>
      <c r="K761">
        <f t="shared" si="212"/>
        <v>0</v>
      </c>
      <c r="L761">
        <f t="shared" si="213"/>
        <v>3.806654071512201</v>
      </c>
      <c r="M761">
        <f t="shared" si="214"/>
        <v>-3.638737436815775</v>
      </c>
      <c r="N761">
        <f t="shared" si="215"/>
        <v>-0.18249214673453334</v>
      </c>
      <c r="O761">
        <f t="shared" si="216"/>
        <v>0.24408377220617536</v>
      </c>
      <c r="P761">
        <f t="shared" si="217"/>
        <v>0.53844323722701737</v>
      </c>
      <c r="Q761">
        <f t="shared" si="218"/>
        <v>-3.1054784393410593</v>
      </c>
      <c r="R761">
        <f t="shared" si="227"/>
        <v>-177.93080794311635</v>
      </c>
      <c r="S761">
        <f t="shared" si="223"/>
        <v>-711.42523941834656</v>
      </c>
      <c r="T761">
        <f t="shared" si="224"/>
        <v>-80.067963051322351</v>
      </c>
      <c r="U761">
        <f t="shared" si="219"/>
        <v>-17.999994211466973</v>
      </c>
      <c r="V761">
        <f t="shared" si="225"/>
        <v>29.999990352444954</v>
      </c>
      <c r="W761">
        <f t="shared" si="228"/>
        <v>0</v>
      </c>
    </row>
    <row r="762" spans="5:23">
      <c r="E762">
        <f t="shared" si="220"/>
        <v>0.74100000000000055</v>
      </c>
      <c r="F762">
        <f t="shared" si="226"/>
        <v>533.98694744489922</v>
      </c>
      <c r="G762">
        <f t="shared" si="221"/>
        <v>9.3198303955874131</v>
      </c>
      <c r="H762">
        <f t="shared" si="222"/>
        <v>8.5985064830035327</v>
      </c>
      <c r="I762">
        <f t="shared" si="211"/>
        <v>3.8842156796979146</v>
      </c>
      <c r="J762">
        <f t="shared" si="210"/>
        <v>0.2628672016356548</v>
      </c>
      <c r="K762">
        <f t="shared" si="212"/>
        <v>0</v>
      </c>
      <c r="L762">
        <f t="shared" si="213"/>
        <v>3.8102448197588026</v>
      </c>
      <c r="M762">
        <f t="shared" si="214"/>
        <v>-3.5473776181231478</v>
      </c>
      <c r="N762">
        <f t="shared" si="215"/>
        <v>-0.18277780775110181</v>
      </c>
      <c r="O762">
        <f t="shared" si="216"/>
        <v>0.24147933090319093</v>
      </c>
      <c r="P762">
        <f t="shared" si="217"/>
        <v>0.53882898530499301</v>
      </c>
      <c r="Q762">
        <f t="shared" si="218"/>
        <v>-3.1006671931470549</v>
      </c>
      <c r="R762">
        <f t="shared" si="227"/>
        <v>-177.65514384200148</v>
      </c>
      <c r="S762">
        <f t="shared" si="223"/>
        <v>-711.64209128690072</v>
      </c>
      <c r="T762">
        <f t="shared" si="224"/>
        <v>-80.067963566295916</v>
      </c>
      <c r="U762">
        <f t="shared" si="219"/>
        <v>-17.999994327237633</v>
      </c>
      <c r="V762">
        <f t="shared" si="225"/>
        <v>29.999990545396056</v>
      </c>
      <c r="W762">
        <f t="shared" si="228"/>
        <v>0</v>
      </c>
    </row>
    <row r="763" spans="5:23">
      <c r="E763">
        <f t="shared" si="220"/>
        <v>0.74200000000000055</v>
      </c>
      <c r="F763">
        <f t="shared" si="226"/>
        <v>534.47960557649128</v>
      </c>
      <c r="G763">
        <f t="shared" si="221"/>
        <v>9.3284289020704172</v>
      </c>
      <c r="H763">
        <f t="shared" si="222"/>
        <v>8.6023906986832301</v>
      </c>
      <c r="I763">
        <f t="shared" si="211"/>
        <v>5.284490841408731</v>
      </c>
      <c r="J763">
        <f t="shared" si="210"/>
        <v>0.35763187065307234</v>
      </c>
      <c r="K763">
        <f t="shared" si="212"/>
        <v>0</v>
      </c>
      <c r="L763">
        <f t="shared" si="213"/>
        <v>3.8135549389737737</v>
      </c>
      <c r="M763">
        <f t="shared" si="214"/>
        <v>-3.4559230683207014</v>
      </c>
      <c r="N763">
        <f t="shared" si="215"/>
        <v>-0.18304114340010091</v>
      </c>
      <c r="O763">
        <f t="shared" si="216"/>
        <v>0.23887177754359401</v>
      </c>
      <c r="P763">
        <f t="shared" si="217"/>
        <v>0.5392050284825366</v>
      </c>
      <c r="Q763">
        <f t="shared" si="218"/>
        <v>-3.0958552835231954</v>
      </c>
      <c r="R763">
        <f t="shared" si="227"/>
        <v>-177.37944172915599</v>
      </c>
      <c r="S763">
        <f t="shared" si="223"/>
        <v>-711.85904730564721</v>
      </c>
      <c r="T763">
        <f t="shared" si="224"/>
        <v>-80.067964070969992</v>
      </c>
      <c r="U763">
        <f t="shared" si="219"/>
        <v>-17.99999444069288</v>
      </c>
      <c r="V763">
        <f t="shared" si="225"/>
        <v>29.999990734488136</v>
      </c>
      <c r="W763">
        <f t="shared" si="228"/>
        <v>0</v>
      </c>
    </row>
    <row r="764" spans="5:23">
      <c r="E764">
        <f t="shared" si="220"/>
        <v>0.74300000000000055</v>
      </c>
      <c r="F764">
        <f t="shared" si="226"/>
        <v>534.97248625724842</v>
      </c>
      <c r="G764">
        <f t="shared" si="221"/>
        <v>9.337031292769101</v>
      </c>
      <c r="H764">
        <f t="shared" si="222"/>
        <v>8.6076751895246382</v>
      </c>
      <c r="I764">
        <f t="shared" si="211"/>
        <v>6.6822142987938395</v>
      </c>
      <c r="J764">
        <f t="shared" si="210"/>
        <v>0.45222385117149466</v>
      </c>
      <c r="K764">
        <f t="shared" si="212"/>
        <v>0</v>
      </c>
      <c r="L764">
        <f t="shared" si="213"/>
        <v>3.8165844115311272</v>
      </c>
      <c r="M764">
        <f t="shared" si="214"/>
        <v>-3.3643605603596325</v>
      </c>
      <c r="N764">
        <f t="shared" si="215"/>
        <v>-0.18328215227930006</v>
      </c>
      <c r="O764">
        <f t="shared" si="216"/>
        <v>0.23626087695793252</v>
      </c>
      <c r="P764">
        <f t="shared" si="217"/>
        <v>0.5395714099638933</v>
      </c>
      <c r="Q764">
        <f t="shared" si="218"/>
        <v>-3.091041905919464</v>
      </c>
      <c r="R764">
        <f t="shared" si="227"/>
        <v>-177.10365550725939</v>
      </c>
      <c r="S764">
        <f t="shared" si="223"/>
        <v>-712.07614176450784</v>
      </c>
      <c r="T764">
        <f t="shared" si="224"/>
        <v>-80.067964565550596</v>
      </c>
      <c r="U764">
        <f t="shared" si="219"/>
        <v>-17.999994551879023</v>
      </c>
      <c r="V764">
        <f t="shared" si="225"/>
        <v>29.999990919798375</v>
      </c>
      <c r="W764">
        <f t="shared" si="228"/>
        <v>0</v>
      </c>
    </row>
    <row r="765" spans="5:23">
      <c r="E765">
        <f t="shared" si="220"/>
        <v>0.74400000000000055</v>
      </c>
      <c r="F765">
        <f t="shared" si="226"/>
        <v>535.46566971702771</v>
      </c>
      <c r="G765">
        <f t="shared" si="221"/>
        <v>9.3456389679586263</v>
      </c>
      <c r="H765">
        <f t="shared" si="222"/>
        <v>8.6143574038234316</v>
      </c>
      <c r="I765">
        <f t="shared" si="211"/>
        <v>8.0775789329091303</v>
      </c>
      <c r="J765">
        <f t="shared" si="210"/>
        <v>0.54665619656066022</v>
      </c>
      <c r="K765">
        <f t="shared" si="212"/>
        <v>0</v>
      </c>
      <c r="L765">
        <f t="shared" si="213"/>
        <v>3.8193330549640758</v>
      </c>
      <c r="M765">
        <f t="shared" si="214"/>
        <v>-3.2726768584034156</v>
      </c>
      <c r="N765">
        <f t="shared" si="215"/>
        <v>-0.18350081987260275</v>
      </c>
      <c r="O765">
        <f t="shared" si="216"/>
        <v>0.23364639407832349</v>
      </c>
      <c r="P765">
        <f t="shared" si="217"/>
        <v>0.53992816659175635</v>
      </c>
      <c r="Q765">
        <f t="shared" si="218"/>
        <v>-3.0862262578349866</v>
      </c>
      <c r="R765">
        <f t="shared" si="227"/>
        <v>-176.82773919639854</v>
      </c>
      <c r="S765">
        <f t="shared" si="223"/>
        <v>-712.29340891342622</v>
      </c>
      <c r="T765">
        <f t="shared" si="224"/>
        <v>-80.067965050239593</v>
      </c>
      <c r="U765">
        <f t="shared" si="219"/>
        <v>-17.999994660841445</v>
      </c>
      <c r="V765">
        <f t="shared" si="225"/>
        <v>29.999991101402408</v>
      </c>
      <c r="W765">
        <f t="shared" si="228"/>
        <v>0</v>
      </c>
    </row>
    <row r="766" spans="5:23">
      <c r="E766">
        <f t="shared" si="220"/>
        <v>0.74500000000000055</v>
      </c>
      <c r="F766">
        <f t="shared" si="226"/>
        <v>535.95923603948404</v>
      </c>
      <c r="G766">
        <f t="shared" si="221"/>
        <v>9.3542533253624498</v>
      </c>
      <c r="H766">
        <f t="shared" si="222"/>
        <v>8.6224349827563405</v>
      </c>
      <c r="I766">
        <f t="shared" si="211"/>
        <v>9.4707753066561722</v>
      </c>
      <c r="J766">
        <f t="shared" si="210"/>
        <v>0.64094180330747941</v>
      </c>
      <c r="K766">
        <f t="shared" si="212"/>
        <v>0</v>
      </c>
      <c r="L766">
        <f t="shared" si="213"/>
        <v>3.8218005219856761</v>
      </c>
      <c r="M766">
        <f t="shared" si="214"/>
        <v>-3.1808587186781967</v>
      </c>
      <c r="N766">
        <f t="shared" si="215"/>
        <v>-0.18369711855168908</v>
      </c>
      <c r="O766">
        <f t="shared" si="216"/>
        <v>0.23102809418251996</v>
      </c>
      <c r="P766">
        <f t="shared" si="217"/>
        <v>0.54027532885174823</v>
      </c>
      <c r="Q766">
        <f t="shared" si="218"/>
        <v>-3.0814075386728552</v>
      </c>
      <c r="R766">
        <f t="shared" si="227"/>
        <v>-176.55164692574959</v>
      </c>
      <c r="S766">
        <f t="shared" si="223"/>
        <v>-712.51088296523358</v>
      </c>
      <c r="T766">
        <f t="shared" si="224"/>
        <v>-80.067965525234783</v>
      </c>
      <c r="U766">
        <f t="shared" si="219"/>
        <v>-17.999994767624614</v>
      </c>
      <c r="V766">
        <f t="shared" si="225"/>
        <v>29.99999127937436</v>
      </c>
      <c r="W766">
        <f t="shared" si="228"/>
        <v>0</v>
      </c>
    </row>
    <row r="767" spans="5:23">
      <c r="E767">
        <f t="shared" si="220"/>
        <v>0.74600000000000055</v>
      </c>
      <c r="F767">
        <f t="shared" si="226"/>
        <v>536.45326517312196</v>
      </c>
      <c r="G767">
        <f t="shared" si="221"/>
        <v>9.3628757603452062</v>
      </c>
      <c r="H767">
        <f t="shared" si="222"/>
        <v>8.631905758062997</v>
      </c>
      <c r="I767">
        <f t="shared" si="211"/>
        <v>10.861991651794927</v>
      </c>
      <c r="J767">
        <f t="shared" si="210"/>
        <v>0.73509341013711094</v>
      </c>
      <c r="K767">
        <f t="shared" si="212"/>
        <v>0</v>
      </c>
      <c r="L767">
        <f t="shared" si="213"/>
        <v>3.8239863004632197</v>
      </c>
      <c r="M767">
        <f t="shared" si="214"/>
        <v>-3.0888928903261088</v>
      </c>
      <c r="N767">
        <f t="shared" si="215"/>
        <v>-0.18387100757397834</v>
      </c>
      <c r="O767">
        <f t="shared" si="216"/>
        <v>0.22840574313852691</v>
      </c>
      <c r="P767">
        <f t="shared" si="217"/>
        <v>0.54061292087350776</v>
      </c>
      <c r="Q767">
        <f t="shared" si="218"/>
        <v>-3.0765849495968345</v>
      </c>
      <c r="R767">
        <f t="shared" si="227"/>
        <v>-176.27533292536771</v>
      </c>
      <c r="S767">
        <f t="shared" si="223"/>
        <v>-712.72859809848967</v>
      </c>
      <c r="T767">
        <f t="shared" si="224"/>
        <v>-80.067965990730102</v>
      </c>
      <c r="U767">
        <f t="shared" si="219"/>
        <v>-17.999994872272122</v>
      </c>
      <c r="V767">
        <f t="shared" si="225"/>
        <v>29.999991453786873</v>
      </c>
      <c r="W767">
        <f t="shared" si="228"/>
        <v>0</v>
      </c>
    </row>
    <row r="768" spans="5:23">
      <c r="E768">
        <f t="shared" si="220"/>
        <v>0.74700000000000055</v>
      </c>
      <c r="F768">
        <f t="shared" si="226"/>
        <v>536.94783694221371</v>
      </c>
      <c r="G768">
        <f t="shared" si="221"/>
        <v>9.3715076661032697</v>
      </c>
      <c r="H768">
        <f t="shared" si="222"/>
        <v>8.6427677497147926</v>
      </c>
      <c r="I768">
        <f t="shared" si="211"/>
        <v>12.251413855173132</v>
      </c>
      <c r="J768">
        <f t="shared" ref="J768:J831" si="229">K768+L768+M768</f>
        <v>0.82912359708102423</v>
      </c>
      <c r="K768">
        <f t="shared" si="212"/>
        <v>0</v>
      </c>
      <c r="L768">
        <f t="shared" si="213"/>
        <v>3.8258897133471592</v>
      </c>
      <c r="M768">
        <f t="shared" si="214"/>
        <v>-2.996766116266135</v>
      </c>
      <c r="N768">
        <f t="shared" si="215"/>
        <v>-0.18402243307697491</v>
      </c>
      <c r="O768">
        <f t="shared" si="216"/>
        <v>0.22577910765014386</v>
      </c>
      <c r="P768">
        <f t="shared" si="217"/>
        <v>0.54094096042840134</v>
      </c>
      <c r="Q768">
        <f t="shared" si="218"/>
        <v>-3.0717576933898738</v>
      </c>
      <c r="R768">
        <f t="shared" si="227"/>
        <v>-175.99875151808055</v>
      </c>
      <c r="S768">
        <f t="shared" si="223"/>
        <v>-712.94658846029427</v>
      </c>
      <c r="T768">
        <f t="shared" si="224"/>
        <v>-80.067966446915506</v>
      </c>
      <c r="U768">
        <f t="shared" si="219"/>
        <v>-17.999994974826681</v>
      </c>
      <c r="V768">
        <f t="shared" si="225"/>
        <v>29.999991624711136</v>
      </c>
      <c r="W768">
        <f t="shared" si="228"/>
        <v>0</v>
      </c>
    </row>
    <row r="769" spans="5:23">
      <c r="E769">
        <f t="shared" si="220"/>
        <v>0.74800000000000055</v>
      </c>
      <c r="F769">
        <f t="shared" si="226"/>
        <v>537.44303105758411</v>
      </c>
      <c r="G769">
        <f t="shared" si="221"/>
        <v>9.3801504338529842</v>
      </c>
      <c r="H769">
        <f t="shared" si="222"/>
        <v>8.6550191635699658</v>
      </c>
      <c r="I769">
        <f t="shared" si="211"/>
        <v>13.639225444112885</v>
      </c>
      <c r="J769">
        <f t="shared" si="229"/>
        <v>0.92304478448802652</v>
      </c>
      <c r="K769">
        <f t="shared" si="212"/>
        <v>0</v>
      </c>
      <c r="L769">
        <f t="shared" si="213"/>
        <v>3.8275099185554589</v>
      </c>
      <c r="M769">
        <f t="shared" si="214"/>
        <v>-2.9044651340674323</v>
      </c>
      <c r="N769">
        <f t="shared" si="215"/>
        <v>-0.18415132806906753</v>
      </c>
      <c r="O769">
        <f t="shared" si="216"/>
        <v>0.22314795550380892</v>
      </c>
      <c r="P769">
        <f t="shared" si="217"/>
        <v>0.54125945892387839</v>
      </c>
      <c r="Q769">
        <f t="shared" si="218"/>
        <v>-3.06692497431438</v>
      </c>
      <c r="R769">
        <f t="shared" si="227"/>
        <v>-175.72185711148236</v>
      </c>
      <c r="S769">
        <f t="shared" si="223"/>
        <v>-713.16488816906644</v>
      </c>
      <c r="T769">
        <f t="shared" si="224"/>
        <v>-80.067966893977186</v>
      </c>
      <c r="U769">
        <f t="shared" si="219"/>
        <v>-17.999995075330148</v>
      </c>
      <c r="V769">
        <f t="shared" si="225"/>
        <v>29.999991792216914</v>
      </c>
      <c r="W769">
        <f t="shared" si="228"/>
        <v>0</v>
      </c>
    </row>
    <row r="770" spans="5:23">
      <c r="E770">
        <f t="shared" si="220"/>
        <v>0.74900000000000055</v>
      </c>
      <c r="F770">
        <f t="shared" si="226"/>
        <v>537.93892712726154</v>
      </c>
      <c r="G770">
        <f t="shared" si="221"/>
        <v>9.3888054530165537</v>
      </c>
      <c r="H770">
        <f t="shared" si="222"/>
        <v>8.6686583890140785</v>
      </c>
      <c r="I770">
        <f t="shared" si="211"/>
        <v>15.025607570920766</v>
      </c>
      <c r="J770">
        <f t="shared" si="229"/>
        <v>1.0168692319759729</v>
      </c>
      <c r="K770">
        <f t="shared" si="212"/>
        <v>0</v>
      </c>
      <c r="L770">
        <f t="shared" si="213"/>
        <v>3.8288459088143725</v>
      </c>
      <c r="M770">
        <f t="shared" si="214"/>
        <v>-2.8119766768383996</v>
      </c>
      <c r="N770">
        <f t="shared" si="215"/>
        <v>-0.18425761241686273</v>
      </c>
      <c r="O770">
        <f t="shared" si="216"/>
        <v>0.22051205581711425</v>
      </c>
      <c r="P770">
        <f t="shared" si="217"/>
        <v>0.54156842139448613</v>
      </c>
      <c r="Q770">
        <f t="shared" si="218"/>
        <v>-3.062085997974187</v>
      </c>
      <c r="R770">
        <f t="shared" si="227"/>
        <v>-175.44460419002567</v>
      </c>
      <c r="S770">
        <f t="shared" si="223"/>
        <v>-713.38353131728718</v>
      </c>
      <c r="T770">
        <f t="shared" si="224"/>
        <v>-80.067967332097652</v>
      </c>
      <c r="U770">
        <f t="shared" si="219"/>
        <v>-17.999995173823546</v>
      </c>
      <c r="V770">
        <f t="shared" si="225"/>
        <v>29.999991956372575</v>
      </c>
      <c r="W770">
        <f t="shared" si="228"/>
        <v>0</v>
      </c>
    </row>
    <row r="771" spans="5:23">
      <c r="E771">
        <f t="shared" si="220"/>
        <v>0.75000000000000056</v>
      </c>
      <c r="F771">
        <f t="shared" si="226"/>
        <v>538.43560466699262</v>
      </c>
      <c r="G771">
        <f t="shared" si="221"/>
        <v>9.3974741114055682</v>
      </c>
      <c r="H771">
        <f t="shared" si="222"/>
        <v>8.6836839965849997</v>
      </c>
      <c r="I771">
        <f t="shared" si="211"/>
        <v>16.410738996465941</v>
      </c>
      <c r="J771">
        <f t="shared" si="229"/>
        <v>1.1106090373204029</v>
      </c>
      <c r="K771">
        <f t="shared" si="212"/>
        <v>0</v>
      </c>
      <c r="L771">
        <f t="shared" si="213"/>
        <v>3.8298965114567873</v>
      </c>
      <c r="M771">
        <f t="shared" si="214"/>
        <v>-2.7192874741363844</v>
      </c>
      <c r="N771">
        <f t="shared" si="215"/>
        <v>-0.18434119282914191</v>
      </c>
      <c r="O771">
        <f t="shared" si="216"/>
        <v>0.21787117928936831</v>
      </c>
      <c r="P771">
        <f t="shared" si="217"/>
        <v>0.54186784648956166</v>
      </c>
      <c r="Q771">
        <f t="shared" si="218"/>
        <v>-3.057239971178173</v>
      </c>
      <c r="R771">
        <f t="shared" si="227"/>
        <v>-175.16694730720678</v>
      </c>
      <c r="S771">
        <f t="shared" si="223"/>
        <v>-713.6025519741994</v>
      </c>
      <c r="T771">
        <f t="shared" si="224"/>
        <v>-80.067967761455705</v>
      </c>
      <c r="U771">
        <f t="shared" si="219"/>
        <v>-17.999995270347075</v>
      </c>
      <c r="V771">
        <f t="shared" si="225"/>
        <v>29.999992117245124</v>
      </c>
      <c r="W771">
        <f t="shared" si="228"/>
        <v>0</v>
      </c>
    </row>
    <row r="772" spans="5:23">
      <c r="E772">
        <f t="shared" si="220"/>
        <v>0.75100000000000056</v>
      </c>
      <c r="F772">
        <f t="shared" si="226"/>
        <v>538.93314311062227</v>
      </c>
      <c r="G772">
        <f t="shared" si="221"/>
        <v>9.4061577954021534</v>
      </c>
      <c r="H772">
        <f t="shared" si="222"/>
        <v>8.700094735581466</v>
      </c>
      <c r="I772">
        <f t="shared" si="211"/>
        <v>17.79479607277494</v>
      </c>
      <c r="J772">
        <f t="shared" si="229"/>
        <v>1.2042761352766287</v>
      </c>
      <c r="K772">
        <f t="shared" si="212"/>
        <v>0</v>
      </c>
      <c r="L772">
        <f t="shared" si="213"/>
        <v>3.8306603881793699</v>
      </c>
      <c r="M772">
        <f t="shared" si="214"/>
        <v>-2.6263842529027412</v>
      </c>
      <c r="N772">
        <f t="shared" si="215"/>
        <v>-0.18440196283754123</v>
      </c>
      <c r="O772">
        <f t="shared" si="216"/>
        <v>0.21522509845457299</v>
      </c>
      <c r="P772">
        <f t="shared" si="217"/>
        <v>0.54215772645761962</v>
      </c>
      <c r="Q772">
        <f t="shared" si="218"/>
        <v>-3.0523861018054732</v>
      </c>
      <c r="R772">
        <f t="shared" si="227"/>
        <v>-174.88884107784324</v>
      </c>
      <c r="S772">
        <f t="shared" si="223"/>
        <v>-713.82198418846554</v>
      </c>
      <c r="T772">
        <f t="shared" si="224"/>
        <v>-80.067968182226579</v>
      </c>
      <c r="U772">
        <f t="shared" si="219"/>
        <v>-17.999995364940133</v>
      </c>
      <c r="V772">
        <f t="shared" si="225"/>
        <v>29.999992274900222</v>
      </c>
      <c r="W772">
        <f t="shared" si="228"/>
        <v>0</v>
      </c>
    </row>
    <row r="773" spans="5:23">
      <c r="E773">
        <f t="shared" si="220"/>
        <v>0.75200000000000056</v>
      </c>
      <c r="F773">
        <f t="shared" si="226"/>
        <v>539.43162182033507</v>
      </c>
      <c r="G773">
        <f t="shared" si="221"/>
        <v>9.4148578901377356</v>
      </c>
      <c r="H773">
        <f t="shared" si="222"/>
        <v>8.7178895316542402</v>
      </c>
      <c r="I773">
        <f t="shared" si="211"/>
        <v>19.177952724617089</v>
      </c>
      <c r="J773">
        <f t="shared" si="229"/>
        <v>1.2978822963335155</v>
      </c>
      <c r="K773">
        <f t="shared" si="212"/>
        <v>0</v>
      </c>
      <c r="L773">
        <f t="shared" si="213"/>
        <v>3.8311360347598948</v>
      </c>
      <c r="M773">
        <f t="shared" si="214"/>
        <v>-2.5332537384263794</v>
      </c>
      <c r="N773">
        <f t="shared" si="215"/>
        <v>-0.18443980277406385</v>
      </c>
      <c r="O773">
        <f t="shared" si="216"/>
        <v>0.21257358793718228</v>
      </c>
      <c r="P773">
        <f t="shared" si="217"/>
        <v>0.5424380471274528</v>
      </c>
      <c r="Q773">
        <f t="shared" si="218"/>
        <v>-3.0475235986722273</v>
      </c>
      <c r="R773">
        <f t="shared" si="227"/>
        <v>-174.61024017043914</v>
      </c>
      <c r="S773">
        <f t="shared" si="223"/>
        <v>-714.04186199077424</v>
      </c>
      <c r="T773">
        <f t="shared" si="224"/>
        <v>-80.067968594582055</v>
      </c>
      <c r="U773">
        <f t="shared" si="219"/>
        <v>-17.999995457641329</v>
      </c>
      <c r="V773">
        <f t="shared" si="225"/>
        <v>29.999992429402219</v>
      </c>
      <c r="W773">
        <f t="shared" si="228"/>
        <v>0</v>
      </c>
    </row>
    <row r="774" spans="5:23">
      <c r="E774">
        <f t="shared" si="220"/>
        <v>0.75300000000000056</v>
      </c>
      <c r="F774">
        <f t="shared" si="226"/>
        <v>539.9311200967602</v>
      </c>
      <c r="G774">
        <f t="shared" si="221"/>
        <v>9.42357577966939</v>
      </c>
      <c r="H774">
        <f t="shared" si="222"/>
        <v>8.7370674843788567</v>
      </c>
      <c r="I774">
        <f t="shared" si="211"/>
        <v>20.56038043001784</v>
      </c>
      <c r="J774">
        <f t="shared" si="229"/>
        <v>1.3914391253947063</v>
      </c>
      <c r="K774">
        <f t="shared" si="212"/>
        <v>0</v>
      </c>
      <c r="L774">
        <f t="shared" si="213"/>
        <v>3.831321780736241</v>
      </c>
      <c r="M774">
        <f t="shared" si="214"/>
        <v>-2.4398826553415347</v>
      </c>
      <c r="N774">
        <f t="shared" si="215"/>
        <v>-0.18445457974554236</v>
      </c>
      <c r="O774">
        <f t="shared" si="216"/>
        <v>0.20991642471101496</v>
      </c>
      <c r="P774">
        <f t="shared" si="217"/>
        <v>0.54270878788596122</v>
      </c>
      <c r="Q774">
        <f t="shared" si="218"/>
        <v>-3.042651671399828</v>
      </c>
      <c r="R774">
        <f t="shared" si="227"/>
        <v>-174.33109929963595</v>
      </c>
      <c r="S774">
        <f t="shared" si="223"/>
        <v>-714.26221939639618</v>
      </c>
      <c r="T774">
        <f t="shared" si="224"/>
        <v>-80.067968998690418</v>
      </c>
      <c r="U774">
        <f t="shared" si="219"/>
        <v>-17.999995548488506</v>
      </c>
      <c r="V774">
        <f t="shared" si="225"/>
        <v>29.999992580814176</v>
      </c>
      <c r="W774">
        <f t="shared" si="228"/>
        <v>0</v>
      </c>
    </row>
    <row r="775" spans="5:23">
      <c r="E775">
        <f t="shared" si="220"/>
        <v>0.75400000000000056</v>
      </c>
      <c r="F775">
        <f t="shared" si="226"/>
        <v>540.43171718893609</v>
      </c>
      <c r="G775">
        <f t="shared" si="221"/>
        <v>9.4323128471537689</v>
      </c>
      <c r="H775">
        <f t="shared" si="222"/>
        <v>8.7576278648088746</v>
      </c>
      <c r="I775">
        <f t="shared" si="211"/>
        <v>21.942248199682599</v>
      </c>
      <c r="J775">
        <f t="shared" si="229"/>
        <v>1.4849580603861146</v>
      </c>
      <c r="K775">
        <f t="shared" si="212"/>
        <v>0</v>
      </c>
      <c r="L775">
        <f t="shared" si="213"/>
        <v>3.8312157890486853</v>
      </c>
      <c r="M775">
        <f t="shared" si="214"/>
        <v>-2.3462577286625708</v>
      </c>
      <c r="N775">
        <f t="shared" si="215"/>
        <v>-0.18444614760518174</v>
      </c>
      <c r="O775">
        <f t="shared" si="216"/>
        <v>0.20725338836168328</v>
      </c>
      <c r="P775">
        <f t="shared" si="217"/>
        <v>0.54296992165272961</v>
      </c>
      <c r="Q775">
        <f t="shared" si="218"/>
        <v>-3.0377695302846011</v>
      </c>
      <c r="R775">
        <f t="shared" si="227"/>
        <v>-174.05137321874616</v>
      </c>
      <c r="S775">
        <f t="shared" si="223"/>
        <v>-714.48309040768231</v>
      </c>
      <c r="T775">
        <f t="shared" si="224"/>
        <v>-80.067969394716599</v>
      </c>
      <c r="U775">
        <f t="shared" si="219"/>
        <v>-17.999995637518733</v>
      </c>
      <c r="V775">
        <f t="shared" si="225"/>
        <v>29.999992729197892</v>
      </c>
      <c r="W775">
        <f t="shared" si="228"/>
        <v>0</v>
      </c>
    </row>
    <row r="776" spans="5:23">
      <c r="E776">
        <f t="shared" si="220"/>
        <v>0.75500000000000056</v>
      </c>
      <c r="F776">
        <f t="shared" si="226"/>
        <v>540.93349230413583</v>
      </c>
      <c r="G776">
        <f t="shared" si="221"/>
        <v>9.4410704750185772</v>
      </c>
      <c r="H776">
        <f t="shared" si="222"/>
        <v>8.7795701130085568</v>
      </c>
      <c r="I776">
        <f t="shared" si="211"/>
        <v>23.323722555269146</v>
      </c>
      <c r="J776">
        <f t="shared" si="229"/>
        <v>1.5784503707854944</v>
      </c>
      <c r="K776">
        <f t="shared" si="212"/>
        <v>0</v>
      </c>
      <c r="L776">
        <f t="shared" si="213"/>
        <v>3.8308160556472366</v>
      </c>
      <c r="M776">
        <f t="shared" si="214"/>
        <v>-2.2523656848617422</v>
      </c>
      <c r="N776">
        <f t="shared" si="215"/>
        <v>-0.18441434692132086</v>
      </c>
      <c r="O776">
        <f t="shared" si="216"/>
        <v>0.2045842613529088</v>
      </c>
      <c r="P776">
        <f t="shared" si="217"/>
        <v>0.5432214148513711</v>
      </c>
      <c r="Q776">
        <f t="shared" si="218"/>
        <v>-3.0328763861688874</v>
      </c>
      <c r="R776">
        <f t="shared" si="227"/>
        <v>-173.7710167123665</v>
      </c>
      <c r="S776">
        <f t="shared" si="223"/>
        <v>-714.70450901650236</v>
      </c>
      <c r="T776">
        <f t="shared" si="224"/>
        <v>-80.067969782822274</v>
      </c>
      <c r="U776">
        <f t="shared" si="219"/>
        <v>-17.999995724768361</v>
      </c>
      <c r="V776">
        <f t="shared" si="225"/>
        <v>29.999992874613934</v>
      </c>
      <c r="W776">
        <f t="shared" si="228"/>
        <v>0</v>
      </c>
    </row>
    <row r="777" spans="5:23">
      <c r="E777">
        <f t="shared" si="220"/>
        <v>0.75600000000000056</v>
      </c>
      <c r="F777">
        <f t="shared" si="226"/>
        <v>541.43652461755039</v>
      </c>
      <c r="G777">
        <f t="shared" si="221"/>
        <v>9.4498500451315852</v>
      </c>
      <c r="H777">
        <f t="shared" si="222"/>
        <v>8.8028938355638253</v>
      </c>
      <c r="I777">
        <f t="shared" si="211"/>
        <v>24.704967506495308</v>
      </c>
      <c r="J777">
        <f t="shared" si="229"/>
        <v>1.6719271560731834</v>
      </c>
      <c r="K777">
        <f t="shared" si="212"/>
        <v>0</v>
      </c>
      <c r="L777">
        <f t="shared" si="213"/>
        <v>3.8301204090659002</v>
      </c>
      <c r="M777">
        <f t="shared" si="214"/>
        <v>-2.1581932529927168</v>
      </c>
      <c r="N777">
        <f t="shared" si="215"/>
        <v>-0.18435900494356317</v>
      </c>
      <c r="O777">
        <f t="shared" si="216"/>
        <v>0.20190882929708767</v>
      </c>
      <c r="P777">
        <f t="shared" si="217"/>
        <v>0.54346322737765185</v>
      </c>
      <c r="Q777">
        <f t="shared" si="218"/>
        <v>-3.0279714503134669</v>
      </c>
      <c r="R777">
        <f t="shared" si="227"/>
        <v>-173.48998458906848</v>
      </c>
      <c r="S777">
        <f t="shared" si="223"/>
        <v>-714.9265092066189</v>
      </c>
      <c r="T777">
        <f t="shared" si="224"/>
        <v>-80.067970163165825</v>
      </c>
      <c r="U777">
        <f t="shared" si="219"/>
        <v>-17.999995810272992</v>
      </c>
      <c r="V777">
        <f t="shared" si="225"/>
        <v>29.999993017121657</v>
      </c>
      <c r="W777">
        <f t="shared" si="228"/>
        <v>0</v>
      </c>
    </row>
    <row r="778" spans="5:23">
      <c r="E778">
        <f t="shared" si="220"/>
        <v>0.75700000000000056</v>
      </c>
      <c r="F778">
        <f t="shared" si="226"/>
        <v>541.94089328182986</v>
      </c>
      <c r="G778">
        <f t="shared" si="221"/>
        <v>9.4586529389671483</v>
      </c>
      <c r="H778">
        <f t="shared" si="222"/>
        <v>8.8275988030703214</v>
      </c>
      <c r="I778">
        <f t="shared" si="211"/>
        <v>26.086144527026097</v>
      </c>
      <c r="J778">
        <f t="shared" si="229"/>
        <v>1.7653993441002491</v>
      </c>
      <c r="K778">
        <f t="shared" si="212"/>
        <v>0</v>
      </c>
      <c r="L778">
        <f t="shared" si="213"/>
        <v>3.8291265099658913</v>
      </c>
      <c r="M778">
        <f t="shared" si="214"/>
        <v>-2.0637271658656422</v>
      </c>
      <c r="N778">
        <f t="shared" si="215"/>
        <v>-0.18427993556643718</v>
      </c>
      <c r="O778">
        <f t="shared" si="216"/>
        <v>0.199226881230474</v>
      </c>
      <c r="P778">
        <f t="shared" si="217"/>
        <v>0.54369531256441828</v>
      </c>
      <c r="Q778">
        <f t="shared" si="218"/>
        <v>-3.0230539342712821</v>
      </c>
      <c r="R778">
        <f t="shared" si="227"/>
        <v>-173.20823167416344</v>
      </c>
      <c r="S778">
        <f t="shared" si="223"/>
        <v>-715.14912495599333</v>
      </c>
      <c r="T778">
        <f t="shared" si="224"/>
        <v>-80.067970535902518</v>
      </c>
      <c r="U778">
        <f t="shared" si="219"/>
        <v>-17.999995894067535</v>
      </c>
      <c r="V778">
        <f t="shared" si="225"/>
        <v>29.999993156779226</v>
      </c>
      <c r="W778">
        <f t="shared" si="228"/>
        <v>0</v>
      </c>
    </row>
    <row r="779" spans="5:23">
      <c r="E779">
        <f t="shared" si="220"/>
        <v>0.75800000000000056</v>
      </c>
      <c r="F779">
        <f t="shared" si="226"/>
        <v>542.4466774364804</v>
      </c>
      <c r="G779">
        <f t="shared" si="221"/>
        <v>9.4674805377702178</v>
      </c>
      <c r="H779">
        <f t="shared" si="222"/>
        <v>8.8536849475973476</v>
      </c>
      <c r="I779">
        <f t="shared" si="211"/>
        <v>27.467412529126438</v>
      </c>
      <c r="J779">
        <f t="shared" si="229"/>
        <v>1.8588776893730912</v>
      </c>
      <c r="K779">
        <f t="shared" si="212"/>
        <v>0</v>
      </c>
      <c r="L779">
        <f t="shared" si="213"/>
        <v>3.8278318506499609</v>
      </c>
      <c r="M779">
        <f t="shared" si="214"/>
        <v>-1.9689541612768697</v>
      </c>
      <c r="N779">
        <f t="shared" si="215"/>
        <v>-0.18417693929075885</v>
      </c>
      <c r="O779">
        <f t="shared" si="216"/>
        <v>0.19653820989334439</v>
      </c>
      <c r="P779">
        <f t="shared" si="217"/>
        <v>0.54391761714334341</v>
      </c>
      <c r="Q779">
        <f t="shared" si="218"/>
        <v>-3.0181230497624152</v>
      </c>
      <c r="R779">
        <f t="shared" si="227"/>
        <v>-172.92571280253895</v>
      </c>
      <c r="S779">
        <f t="shared" si="223"/>
        <v>-715.3723902390193</v>
      </c>
      <c r="T779">
        <f t="shared" si="224"/>
        <v>-80.067970901184466</v>
      </c>
      <c r="U779">
        <f t="shared" si="219"/>
        <v>-17.999995976186185</v>
      </c>
      <c r="V779">
        <f t="shared" si="225"/>
        <v>29.999993293643641</v>
      </c>
      <c r="W779">
        <f t="shared" si="228"/>
        <v>0</v>
      </c>
    </row>
    <row r="780" spans="5:23">
      <c r="E780">
        <f t="shared" si="220"/>
        <v>0.75900000000000056</v>
      </c>
      <c r="F780">
        <f t="shared" si="226"/>
        <v>542.95395621711634</v>
      </c>
      <c r="G780">
        <f t="shared" si="221"/>
        <v>9.4763342227178153</v>
      </c>
      <c r="H780">
        <f t="shared" si="222"/>
        <v>8.8811523601264746</v>
      </c>
      <c r="I780">
        <f t="shared" si="211"/>
        <v>28.848927837029191</v>
      </c>
      <c r="J780">
        <f t="shared" si="229"/>
        <v>1.9523727712511036</v>
      </c>
      <c r="K780">
        <f t="shared" si="212"/>
        <v>0</v>
      </c>
      <c r="L780">
        <f t="shared" si="213"/>
        <v>3.8262337545501333</v>
      </c>
      <c r="M780">
        <f t="shared" si="214"/>
        <v>-1.8738609832990296</v>
      </c>
      <c r="N780">
        <f t="shared" si="215"/>
        <v>-0.18404980318287861</v>
      </c>
      <c r="O780">
        <f t="shared" si="216"/>
        <v>0.19384261201551009</v>
      </c>
      <c r="P780">
        <f t="shared" si="217"/>
        <v>0.54413008120351214</v>
      </c>
      <c r="Q780">
        <f t="shared" si="218"/>
        <v>-3.0131780085502733</v>
      </c>
      <c r="R780">
        <f t="shared" si="227"/>
        <v>-172.64238281156494</v>
      </c>
      <c r="S780">
        <f t="shared" si="223"/>
        <v>-715.59633902868131</v>
      </c>
      <c r="T780">
        <f t="shared" si="224"/>
        <v>-80.067971259160785</v>
      </c>
      <c r="U780">
        <f t="shared" si="219"/>
        <v>-17.999996056662461</v>
      </c>
      <c r="V780">
        <f t="shared" si="225"/>
        <v>29.999993427770768</v>
      </c>
      <c r="W780">
        <f t="shared" si="228"/>
        <v>0</v>
      </c>
    </row>
    <row r="781" spans="5:23">
      <c r="E781">
        <f t="shared" si="220"/>
        <v>0.76000000000000056</v>
      </c>
      <c r="F781">
        <f t="shared" si="226"/>
        <v>543.46280876456422</v>
      </c>
      <c r="G781">
        <f t="shared" si="221"/>
        <v>9.4852153750779422</v>
      </c>
      <c r="H781">
        <f t="shared" si="222"/>
        <v>8.9100012879635031</v>
      </c>
      <c r="I781">
        <f t="shared" si="211"/>
        <v>30.230844159005407</v>
      </c>
      <c r="J781">
        <f t="shared" si="229"/>
        <v>2.0458949920565086</v>
      </c>
      <c r="K781">
        <f t="shared" si="212"/>
        <v>0</v>
      </c>
      <c r="L781">
        <f t="shared" si="213"/>
        <v>3.8243293756913301</v>
      </c>
      <c r="M781">
        <f t="shared" si="214"/>
        <v>-1.7784343836348218</v>
      </c>
      <c r="N781">
        <f t="shared" si="215"/>
        <v>-0.18389830083201009</v>
      </c>
      <c r="O781">
        <f t="shared" si="216"/>
        <v>0.19113988860754294</v>
      </c>
      <c r="P781">
        <f t="shared" si="217"/>
        <v>0.54433263814686372</v>
      </c>
      <c r="Q781">
        <f t="shared" si="218"/>
        <v>-3.0082180223189363</v>
      </c>
      <c r="R781">
        <f t="shared" si="227"/>
        <v>-172.35819653406634</v>
      </c>
      <c r="S781">
        <f t="shared" si="223"/>
        <v>-715.82100529863055</v>
      </c>
      <c r="T781">
        <f t="shared" si="224"/>
        <v>-80.067971609977576</v>
      </c>
      <c r="U781">
        <f t="shared" si="219"/>
        <v>-17.999996135529212</v>
      </c>
      <c r="V781">
        <f t="shared" si="225"/>
        <v>29.999993559215355</v>
      </c>
      <c r="W781">
        <f t="shared" si="228"/>
        <v>0</v>
      </c>
    </row>
    <row r="782" spans="5:23">
      <c r="E782">
        <f t="shared" si="220"/>
        <v>0.76100000000000056</v>
      </c>
      <c r="F782">
        <f t="shared" si="226"/>
        <v>543.9733142338207</v>
      </c>
      <c r="G782">
        <f t="shared" si="221"/>
        <v>9.4941253763659059</v>
      </c>
      <c r="H782">
        <f t="shared" si="222"/>
        <v>8.9402321321225084</v>
      </c>
      <c r="I782">
        <f t="shared" si="211"/>
        <v>31.613312558096577</v>
      </c>
      <c r="J782">
        <f t="shared" si="229"/>
        <v>2.1394545750936387</v>
      </c>
      <c r="K782">
        <f t="shared" si="212"/>
        <v>0</v>
      </c>
      <c r="L782">
        <f t="shared" si="213"/>
        <v>3.8221156981334619</v>
      </c>
      <c r="M782">
        <f t="shared" si="214"/>
        <v>-1.6826611230398232</v>
      </c>
      <c r="N782">
        <f t="shared" si="215"/>
        <v>-0.18372219230584597</v>
      </c>
      <c r="O782">
        <f t="shared" si="216"/>
        <v>0.18842984525807768</v>
      </c>
      <c r="P782">
        <f t="shared" si="217"/>
        <v>0.5445252146405134</v>
      </c>
      <c r="Q782">
        <f t="shared" si="218"/>
        <v>-3.0032423025516191</v>
      </c>
      <c r="R782">
        <f t="shared" si="227"/>
        <v>-172.07310879135923</v>
      </c>
      <c r="S782">
        <f t="shared" si="223"/>
        <v>-716.04642302517993</v>
      </c>
      <c r="T782">
        <f t="shared" si="224"/>
        <v>-80.067971953778013</v>
      </c>
      <c r="U782">
        <f t="shared" si="219"/>
        <v>-17.999996212818626</v>
      </c>
      <c r="V782">
        <f t="shared" si="225"/>
        <v>29.999993688031047</v>
      </c>
      <c r="W782">
        <f t="shared" si="228"/>
        <v>0</v>
      </c>
    </row>
    <row r="783" spans="5:23">
      <c r="E783">
        <f t="shared" si="220"/>
        <v>0.76200000000000057</v>
      </c>
      <c r="F783">
        <f t="shared" si="226"/>
        <v>544.48555180285859</v>
      </c>
      <c r="G783">
        <f t="shared" si="221"/>
        <v>9.5030656084980283</v>
      </c>
      <c r="H783">
        <f t="shared" si="222"/>
        <v>8.9718454446806053</v>
      </c>
      <c r="I783">
        <f t="shared" si="211"/>
        <v>32.996481421484596</v>
      </c>
      <c r="J783">
        <f t="shared" si="229"/>
        <v>2.2330615625760268</v>
      </c>
      <c r="K783">
        <f t="shared" si="212"/>
        <v>0</v>
      </c>
      <c r="L783">
        <f t="shared" si="213"/>
        <v>3.81958953539479</v>
      </c>
      <c r="M783">
        <f t="shared" si="214"/>
        <v>-1.5865279728187629</v>
      </c>
      <c r="N783">
        <f t="shared" si="215"/>
        <v>-0.18352122410468363</v>
      </c>
      <c r="O783">
        <f t="shared" si="216"/>
        <v>0.18571229243755796</v>
      </c>
      <c r="P783">
        <f t="shared" si="217"/>
        <v>0.54470773056597122</v>
      </c>
      <c r="Q783">
        <f t="shared" si="218"/>
        <v>-2.9982500604102094</v>
      </c>
      <c r="R783">
        <f t="shared" si="227"/>
        <v>-171.7870743863491</v>
      </c>
      <c r="S783">
        <f t="shared" si="223"/>
        <v>-716.2726261892077</v>
      </c>
      <c r="T783">
        <f t="shared" si="224"/>
        <v>-80.067972290702471</v>
      </c>
      <c r="U783">
        <f t="shared" si="219"/>
        <v>-17.999996288562258</v>
      </c>
      <c r="V783">
        <f t="shared" si="225"/>
        <v>29.999993814270429</v>
      </c>
      <c r="W783">
        <f t="shared" si="228"/>
        <v>0</v>
      </c>
    </row>
    <row r="784" spans="5:23">
      <c r="E784">
        <f t="shared" si="220"/>
        <v>0.76300000000000057</v>
      </c>
      <c r="F784">
        <f t="shared" si="226"/>
        <v>544.99960068128235</v>
      </c>
      <c r="G784">
        <f t="shared" si="221"/>
        <v>9.5120374539427086</v>
      </c>
      <c r="H784">
        <f t="shared" si="222"/>
        <v>9.00484192610209</v>
      </c>
      <c r="I784">
        <f t="shared" si="211"/>
        <v>34.380496428484022</v>
      </c>
      <c r="J784">
        <f t="shared" si="229"/>
        <v>2.326725813460258</v>
      </c>
      <c r="K784">
        <f t="shared" si="212"/>
        <v>0</v>
      </c>
      <c r="L784">
        <f t="shared" si="213"/>
        <v>3.8167475298594673</v>
      </c>
      <c r="M784">
        <f t="shared" si="214"/>
        <v>-1.4900217163992096</v>
      </c>
      <c r="N784">
        <f t="shared" si="215"/>
        <v>-0.18329512911429224</v>
      </c>
      <c r="O784">
        <f t="shared" si="216"/>
        <v>0.18298704580879072</v>
      </c>
      <c r="P784">
        <f t="shared" si="217"/>
        <v>0.54488009896528156</v>
      </c>
      <c r="Q784">
        <f t="shared" si="218"/>
        <v>-2.9932405066158312</v>
      </c>
      <c r="R784">
        <f t="shared" si="227"/>
        <v>-171.50004809668749</v>
      </c>
      <c r="S784">
        <f t="shared" si="223"/>
        <v>-716.49964877796981</v>
      </c>
      <c r="T784">
        <f t="shared" si="224"/>
        <v>-80.067972620888426</v>
      </c>
      <c r="U784">
        <f t="shared" si="219"/>
        <v>-17.999996362791013</v>
      </c>
      <c r="V784">
        <f t="shared" si="225"/>
        <v>29.999993937985021</v>
      </c>
      <c r="W784">
        <f t="shared" si="228"/>
        <v>0</v>
      </c>
    </row>
    <row r="785" spans="5:23">
      <c r="E785">
        <f t="shared" si="220"/>
        <v>0.76400000000000057</v>
      </c>
      <c r="F785">
        <f t="shared" si="226"/>
        <v>545.51554011883047</v>
      </c>
      <c r="G785">
        <f t="shared" si="221"/>
        <v>9.5210422958688099</v>
      </c>
      <c r="H785">
        <f t="shared" si="222"/>
        <v>9.0392224225305746</v>
      </c>
      <c r="I785">
        <f t="shared" si="211"/>
        <v>35.765500517113736</v>
      </c>
      <c r="J785">
        <f t="shared" si="229"/>
        <v>2.4204570011836823</v>
      </c>
      <c r="K785">
        <f t="shared" si="212"/>
        <v>0</v>
      </c>
      <c r="L785">
        <f t="shared" si="213"/>
        <v>3.8135861521723764</v>
      </c>
      <c r="M785">
        <f t="shared" si="214"/>
        <v>-1.3931291509886941</v>
      </c>
      <c r="N785">
        <f t="shared" si="215"/>
        <v>-0.18304362655776918</v>
      </c>
      <c r="O785">
        <f t="shared" si="216"/>
        <v>0.18025392654467423</v>
      </c>
      <c r="P785">
        <f t="shared" si="217"/>
        <v>0.54504222598410468</v>
      </c>
      <c r="Q785">
        <f t="shared" si="218"/>
        <v>-2.9882128513303932</v>
      </c>
      <c r="R785">
        <f t="shared" si="227"/>
        <v>-171.21198466798526</v>
      </c>
      <c r="S785">
        <f t="shared" si="223"/>
        <v>-716.72752478681571</v>
      </c>
      <c r="T785">
        <f t="shared" si="224"/>
        <v>-80.067972944470654</v>
      </c>
      <c r="U785">
        <f t="shared" si="219"/>
        <v>-17.999996435535191</v>
      </c>
      <c r="V785">
        <f t="shared" si="225"/>
        <v>29.999994059225322</v>
      </c>
      <c r="W785">
        <f t="shared" si="228"/>
        <v>0</v>
      </c>
    </row>
    <row r="786" spans="5:23">
      <c r="E786">
        <f t="shared" si="220"/>
        <v>0.76500000000000057</v>
      </c>
      <c r="F786">
        <f t="shared" si="226"/>
        <v>546.03344941372143</v>
      </c>
      <c r="G786">
        <f t="shared" si="221"/>
        <v>9.5300815182913396</v>
      </c>
      <c r="H786">
        <f t="shared" si="222"/>
        <v>9.0749879230476882</v>
      </c>
      <c r="I786">
        <f t="shared" si="211"/>
        <v>37.151633849249954</v>
      </c>
      <c r="J786">
        <f t="shared" si="229"/>
        <v>2.514264611306118</v>
      </c>
      <c r="K786">
        <f t="shared" si="212"/>
        <v>0</v>
      </c>
      <c r="L786">
        <f t="shared" si="213"/>
        <v>3.8101017006245494</v>
      </c>
      <c r="M786">
        <f t="shared" si="214"/>
        <v>-1.2958370893184314</v>
      </c>
      <c r="N786">
        <f t="shared" si="215"/>
        <v>-0.18276642194664727</v>
      </c>
      <c r="O786">
        <f t="shared" si="216"/>
        <v>0.17751276165346397</v>
      </c>
      <c r="P786">
        <f t="shared" si="217"/>
        <v>0.545194010811763</v>
      </c>
      <c r="Q786">
        <f t="shared" si="218"/>
        <v>-2.9831663040390746</v>
      </c>
      <c r="R786">
        <f t="shared" si="227"/>
        <v>-170.92283880707953</v>
      </c>
      <c r="S786">
        <f t="shared" si="223"/>
        <v>-716.95628822080096</v>
      </c>
      <c r="T786">
        <f t="shared" si="224"/>
        <v>-80.067973261581244</v>
      </c>
      <c r="U786">
        <f t="shared" si="219"/>
        <v>-17.999996506824491</v>
      </c>
      <c r="V786">
        <f t="shared" si="225"/>
        <v>29.999994178040819</v>
      </c>
      <c r="W786">
        <f t="shared" si="228"/>
        <v>0</v>
      </c>
    </row>
    <row r="787" spans="5:23">
      <c r="E787">
        <f t="shared" si="220"/>
        <v>0.76600000000000057</v>
      </c>
      <c r="F787">
        <f t="shared" si="226"/>
        <v>546.55340792084428</v>
      </c>
      <c r="G787">
        <f t="shared" si="221"/>
        <v>9.5391565062143879</v>
      </c>
      <c r="H787">
        <f t="shared" si="222"/>
        <v>9.1121395568969383</v>
      </c>
      <c r="I787">
        <f t="shared" si="211"/>
        <v>38.539033774321034</v>
      </c>
      <c r="J787">
        <f t="shared" si="229"/>
        <v>2.6081579390528704</v>
      </c>
      <c r="K787">
        <f t="shared" si="212"/>
        <v>0</v>
      </c>
      <c r="L787">
        <f t="shared" si="213"/>
        <v>3.8062903005326221</v>
      </c>
      <c r="M787">
        <f t="shared" si="214"/>
        <v>-1.1981323614797519</v>
      </c>
      <c r="N787">
        <f t="shared" si="215"/>
        <v>-0.18246320703152774</v>
      </c>
      <c r="O787">
        <f t="shared" si="216"/>
        <v>0.17476338431194249</v>
      </c>
      <c r="P787">
        <f t="shared" si="217"/>
        <v>0.54533534561827834</v>
      </c>
      <c r="Q787">
        <f t="shared" si="218"/>
        <v>-2.9781000734337018</v>
      </c>
      <c r="R787">
        <f t="shared" si="227"/>
        <v>-170.63256517535166</v>
      </c>
      <c r="S787">
        <f t="shared" si="223"/>
        <v>-717.18597309619599</v>
      </c>
      <c r="T787">
        <f t="shared" si="224"/>
        <v>-80.067973572349629</v>
      </c>
      <c r="U787">
        <f t="shared" si="219"/>
        <v>-17.999996576688002</v>
      </c>
      <c r="V787">
        <f t="shared" si="225"/>
        <v>29.999994294480004</v>
      </c>
      <c r="W787">
        <f t="shared" si="228"/>
        <v>0</v>
      </c>
    </row>
    <row r="788" spans="5:23">
      <c r="E788">
        <f t="shared" si="220"/>
        <v>0.76700000000000057</v>
      </c>
      <c r="F788">
        <f t="shared" si="226"/>
        <v>547.07549505978875</v>
      </c>
      <c r="G788">
        <f t="shared" si="221"/>
        <v>9.5482686457712855</v>
      </c>
      <c r="H788">
        <f t="shared" si="222"/>
        <v>9.1506785906712587</v>
      </c>
      <c r="I788">
        <f t="shared" si="211"/>
        <v>39.927834791533201</v>
      </c>
      <c r="J788">
        <f t="shared" si="229"/>
        <v>2.7021460867583311</v>
      </c>
      <c r="K788">
        <f t="shared" si="212"/>
        <v>0</v>
      </c>
      <c r="L788">
        <f t="shared" si="213"/>
        <v>3.8021479036159969</v>
      </c>
      <c r="M788">
        <f t="shared" si="214"/>
        <v>-1.100001816857666</v>
      </c>
      <c r="N788">
        <f t="shared" si="215"/>
        <v>-0.18213365975253015</v>
      </c>
      <c r="O788">
        <f t="shared" si="216"/>
        <v>0.17200563420685888</v>
      </c>
      <c r="P788">
        <f t="shared" si="217"/>
        <v>0.54546611548842217</v>
      </c>
      <c r="Q788">
        <f t="shared" si="218"/>
        <v>-2.9730133672969776</v>
      </c>
      <c r="R788">
        <f t="shared" si="227"/>
        <v>-170.34111838209407</v>
      </c>
      <c r="S788">
        <f t="shared" si="223"/>
        <v>-717.41661344188287</v>
      </c>
      <c r="T788">
        <f t="shared" si="224"/>
        <v>-80.067973876902627</v>
      </c>
      <c r="U788">
        <f t="shared" si="219"/>
        <v>-17.999996645154241</v>
      </c>
      <c r="V788">
        <f t="shared" si="225"/>
        <v>29.999994408590403</v>
      </c>
      <c r="W788">
        <f t="shared" si="228"/>
        <v>0</v>
      </c>
    </row>
    <row r="789" spans="5:23">
      <c r="E789">
        <f t="shared" si="220"/>
        <v>0.76800000000000057</v>
      </c>
      <c r="F789">
        <f t="shared" si="226"/>
        <v>547.59979032271497</v>
      </c>
      <c r="G789">
        <f t="shared" si="221"/>
        <v>9.5574193243619572</v>
      </c>
      <c r="H789">
        <f t="shared" si="222"/>
        <v>9.1906064254627911</v>
      </c>
      <c r="I789">
        <f t="shared" ref="I789:I852" si="230">J789/$B$32</f>
        <v>41.318168510618399</v>
      </c>
      <c r="J789">
        <f t="shared" si="229"/>
        <v>2.7962379612095569</v>
      </c>
      <c r="K789">
        <f t="shared" ref="K789:K852" si="231">IF(G789&lt;$B$27,-(MAX(($K$13*(G789-$B$27)),-$K$14)),0)</f>
        <v>0</v>
      </c>
      <c r="L789">
        <f t="shared" ref="L789:L852" si="232">-$B$60*$B$30*$B$31*COS(G789)</f>
        <v>3.7976702873755501</v>
      </c>
      <c r="M789">
        <f t="shared" ref="M789:M852" si="233">$B$35*T789*SIN(Q789-G789)</f>
        <v>-1.0014323261659934</v>
      </c>
      <c r="N789">
        <f t="shared" ref="N789:N852" si="234">$B$39+$B$35*COS(G789)</f>
        <v>-0.18177744418986574</v>
      </c>
      <c r="O789">
        <f t="shared" ref="O789:O852" si="235">$B$41+$B$35*SIN(G789)</f>
        <v>0.16923935788499828</v>
      </c>
      <c r="P789">
        <f t="shared" ref="P789:P852" si="236">SQRT((N789-$B$45)^2+(O789-$B$47)^2)</f>
        <v>0.54558619835280886</v>
      </c>
      <c r="Q789">
        <f t="shared" ref="Q789:Q852" si="237">ATAN2((N789-$B$45),(O789-$B$47))</f>
        <v>-2.9679053923875074</v>
      </c>
      <c r="R789">
        <f t="shared" si="227"/>
        <v>-170.04845297792269</v>
      </c>
      <c r="S789">
        <f t="shared" si="223"/>
        <v>-717.64824330063766</v>
      </c>
      <c r="T789">
        <f t="shared" si="224"/>
        <v>-80.067974175364583</v>
      </c>
      <c r="U789">
        <f t="shared" ref="U789:U852" si="238">-$B$51*V789*$B$50</f>
        <v>-17.999996712251157</v>
      </c>
      <c r="V789">
        <f t="shared" si="225"/>
        <v>29.999994520418596</v>
      </c>
      <c r="W789">
        <f t="shared" si="228"/>
        <v>0</v>
      </c>
    </row>
    <row r="790" spans="5:23">
      <c r="E790">
        <f t="shared" ref="E790:E853" si="239">E789+$B$21</f>
        <v>0.76900000000000057</v>
      </c>
      <c r="F790">
        <f t="shared" si="226"/>
        <v>548.12637328205983</v>
      </c>
      <c r="G790">
        <f t="shared" ref="G790:G853" si="240">G789+$B$21*H789</f>
        <v>9.5666099307874202</v>
      </c>
      <c r="H790">
        <f t="shared" ref="H790:H853" si="241">H789+$B$21*I789</f>
        <v>9.2319245939734103</v>
      </c>
      <c r="I790">
        <f t="shared" si="230"/>
        <v>42.710163611074456</v>
      </c>
      <c r="J790">
        <f t="shared" si="229"/>
        <v>2.8904422708878195</v>
      </c>
      <c r="K790">
        <f t="shared" si="231"/>
        <v>0</v>
      </c>
      <c r="L790">
        <f t="shared" si="232"/>
        <v>3.7928530544779457</v>
      </c>
      <c r="M790">
        <f t="shared" si="233"/>
        <v>-0.90241078359012616</v>
      </c>
      <c r="N790">
        <f t="shared" si="234"/>
        <v>-0.18139421051485694</v>
      </c>
      <c r="O790">
        <f t="shared" si="235"/>
        <v>0.16646440911224936</v>
      </c>
      <c r="P790">
        <f t="shared" si="236"/>
        <v>0.54569546491605903</v>
      </c>
      <c r="Q790">
        <f t="shared" si="237"/>
        <v>-2.9627753543255793</v>
      </c>
      <c r="R790">
        <f t="shared" si="227"/>
        <v>-169.75452344823273</v>
      </c>
      <c r="S790">
        <f t="shared" ref="S790:S853" si="242">R790-F790</f>
        <v>-717.88089673029253</v>
      </c>
      <c r="T790">
        <f t="shared" ref="T790:T853" si="243" xml:space="preserve"> 4.4482216*U790</f>
        <v>-80.067974467857297</v>
      </c>
      <c r="U790">
        <f t="shared" si="238"/>
        <v>-17.999996778006135</v>
      </c>
      <c r="V790">
        <f t="shared" ref="V790:V853" si="244">$B$58*($B$57)+(1-$B$58)*V789</f>
        <v>29.999994630010224</v>
      </c>
      <c r="W790">
        <f t="shared" si="228"/>
        <v>0</v>
      </c>
    </row>
    <row r="791" spans="5:23">
      <c r="E791">
        <f t="shared" si="239"/>
        <v>0.77000000000000057</v>
      </c>
      <c r="F791">
        <f t="shared" ref="F791:F854" si="245">G791*180/PI()</f>
        <v>548.65532359807742</v>
      </c>
      <c r="G791">
        <f t="shared" si="240"/>
        <v>9.5758418553813929</v>
      </c>
      <c r="H791">
        <f t="shared" si="241"/>
        <v>9.2746347575844847</v>
      </c>
      <c r="I791">
        <f t="shared" si="230"/>
        <v>44.103945799899748</v>
      </c>
      <c r="J791">
        <f t="shared" si="229"/>
        <v>2.9847675231082667</v>
      </c>
      <c r="K791">
        <f t="shared" si="231"/>
        <v>0</v>
      </c>
      <c r="L791">
        <f t="shared" si="232"/>
        <v>3.7876916321498264</v>
      </c>
      <c r="M791">
        <f t="shared" si="233"/>
        <v>-0.80292410904155953</v>
      </c>
      <c r="N791">
        <f t="shared" si="234"/>
        <v>-0.1809835949417421</v>
      </c>
      <c r="O791">
        <f t="shared" si="235"/>
        <v>0.16368064924203171</v>
      </c>
      <c r="P791">
        <f t="shared" si="236"/>
        <v>0.54579377858206091</v>
      </c>
      <c r="Q791">
        <f t="shared" si="237"/>
        <v>-2.9576224574796526</v>
      </c>
      <c r="R791">
        <f t="shared" ref="R791:R854" si="246">Q791*180/PI()</f>
        <v>-169.45928420669489</v>
      </c>
      <c r="S791">
        <f t="shared" si="242"/>
        <v>-718.11460780477228</v>
      </c>
      <c r="T791">
        <f t="shared" si="243"/>
        <v>-80.067974754500156</v>
      </c>
      <c r="U791">
        <f t="shared" si="238"/>
        <v>-17.999996842446013</v>
      </c>
      <c r="V791">
        <f t="shared" si="244"/>
        <v>29.99999473741002</v>
      </c>
      <c r="W791">
        <f t="shared" ref="W791:W854" si="247">IF(F791&gt;$B$26,IF(W790&gt;0,E791,0),0)</f>
        <v>0</v>
      </c>
    </row>
    <row r="792" spans="5:23">
      <c r="E792">
        <f t="shared" si="239"/>
        <v>0.77100000000000057</v>
      </c>
      <c r="F792">
        <f t="shared" si="245"/>
        <v>549.18672102621235</v>
      </c>
      <c r="G792">
        <f t="shared" si="240"/>
        <v>9.5851164901389776</v>
      </c>
      <c r="H792">
        <f t="shared" si="241"/>
        <v>9.3187387033843851</v>
      </c>
      <c r="I792">
        <f t="shared" si="230"/>
        <v>45.499637767801978</v>
      </c>
      <c r="J792">
        <f t="shared" si="229"/>
        <v>3.079222021056319</v>
      </c>
      <c r="K792">
        <f t="shared" si="231"/>
        <v>0</v>
      </c>
      <c r="L792">
        <f t="shared" si="232"/>
        <v>3.7821812715863672</v>
      </c>
      <c r="M792">
        <f t="shared" si="233"/>
        <v>-0.70295925053004793</v>
      </c>
      <c r="N792">
        <f t="shared" si="234"/>
        <v>-0.18054521968062315</v>
      </c>
      <c r="O792">
        <f t="shared" si="235"/>
        <v>0.16088794759344338</v>
      </c>
      <c r="P792">
        <f t="shared" si="236"/>
        <v>0.54588099537636392</v>
      </c>
      <c r="Q792">
        <f t="shared" si="237"/>
        <v>-2.9524459048535041</v>
      </c>
      <c r="R792">
        <f t="shared" si="246"/>
        <v>-169.16268958878922</v>
      </c>
      <c r="S792">
        <f t="shared" si="242"/>
        <v>-718.3494106150016</v>
      </c>
      <c r="T792">
        <f t="shared" si="243"/>
        <v>-80.067975035410143</v>
      </c>
      <c r="U792">
        <f t="shared" si="238"/>
        <v>-17.99999690559709</v>
      </c>
      <c r="V792">
        <f t="shared" si="244"/>
        <v>29.99999484266182</v>
      </c>
      <c r="W792">
        <f t="shared" si="247"/>
        <v>0</v>
      </c>
    </row>
    <row r="793" spans="5:23">
      <c r="E793">
        <f t="shared" si="239"/>
        <v>0.77200000000000057</v>
      </c>
      <c r="F793">
        <f t="shared" si="245"/>
        <v>549.72064542430155</v>
      </c>
      <c r="G793">
        <f t="shared" si="240"/>
        <v>9.5944352288423627</v>
      </c>
      <c r="H793">
        <f t="shared" si="241"/>
        <v>9.3642383411521877</v>
      </c>
      <c r="I793">
        <f t="shared" si="230"/>
        <v>46.897359143879385</v>
      </c>
      <c r="J793">
        <f t="shared" si="229"/>
        <v>3.1738138607206858</v>
      </c>
      <c r="K793">
        <f t="shared" si="231"/>
        <v>0</v>
      </c>
      <c r="L793">
        <f t="shared" si="232"/>
        <v>3.7763170473789014</v>
      </c>
      <c r="M793">
        <f t="shared" si="233"/>
        <v>-0.60250318665821545</v>
      </c>
      <c r="N793">
        <f t="shared" si="234"/>
        <v>-0.18007869289193079</v>
      </c>
      <c r="O793">
        <f t="shared" si="235"/>
        <v>0.15808618183949352</v>
      </c>
      <c r="P793">
        <f t="shared" si="236"/>
        <v>0.54595696386573533</v>
      </c>
      <c r="Q793">
        <f t="shared" si="237"/>
        <v>-2.9472448979739831</v>
      </c>
      <c r="R793">
        <f t="shared" si="246"/>
        <v>-168.86469384537415</v>
      </c>
      <c r="S793">
        <f t="shared" si="242"/>
        <v>-718.58533926967573</v>
      </c>
      <c r="T793">
        <f t="shared" si="243"/>
        <v>-80.067975310701939</v>
      </c>
      <c r="U793">
        <f t="shared" si="238"/>
        <v>-17.999996967485149</v>
      </c>
      <c r="V793">
        <f t="shared" si="244"/>
        <v>29.999994945808584</v>
      </c>
      <c r="W793">
        <f t="shared" si="247"/>
        <v>0</v>
      </c>
    </row>
    <row r="794" spans="5:23">
      <c r="E794">
        <f t="shared" si="239"/>
        <v>0.77300000000000058</v>
      </c>
      <c r="F794">
        <f t="shared" si="245"/>
        <v>550.25717675960425</v>
      </c>
      <c r="G794">
        <f t="shared" si="240"/>
        <v>9.6037994671835154</v>
      </c>
      <c r="H794">
        <f t="shared" si="241"/>
        <v>9.4111357002960663</v>
      </c>
      <c r="I794">
        <f t="shared" si="230"/>
        <v>48.297226448760398</v>
      </c>
      <c r="J794">
        <f t="shared" si="229"/>
        <v>3.2685509277220572</v>
      </c>
      <c r="K794">
        <f t="shared" si="231"/>
        <v>0</v>
      </c>
      <c r="L794">
        <f t="shared" si="232"/>
        <v>3.7700938569665809</v>
      </c>
      <c r="M794">
        <f t="shared" si="233"/>
        <v>-0.50154292924452359</v>
      </c>
      <c r="N794">
        <f t="shared" si="234"/>
        <v>-0.17958360864280115</v>
      </c>
      <c r="O794">
        <f t="shared" si="235"/>
        <v>0.15527523840577495</v>
      </c>
      <c r="P794">
        <f t="shared" si="236"/>
        <v>0.54602152507491641</v>
      </c>
      <c r="Q794">
        <f t="shared" si="237"/>
        <v>-2.9420186367793231</v>
      </c>
      <c r="R794">
        <f t="shared" si="246"/>
        <v>-168.56525113628712</v>
      </c>
      <c r="S794">
        <f t="shared" si="242"/>
        <v>-718.82242789589134</v>
      </c>
      <c r="T794">
        <f t="shared" si="243"/>
        <v>-80.067975580487897</v>
      </c>
      <c r="U794">
        <f t="shared" si="238"/>
        <v>-17.999997028135446</v>
      </c>
      <c r="V794">
        <f t="shared" si="244"/>
        <v>29.999995046892412</v>
      </c>
      <c r="W794">
        <f t="shared" si="247"/>
        <v>0</v>
      </c>
    </row>
    <row r="795" spans="5:23">
      <c r="E795">
        <f t="shared" si="239"/>
        <v>0.77400000000000058</v>
      </c>
      <c r="F795">
        <f t="shared" si="245"/>
        <v>550.79639511565597</v>
      </c>
      <c r="G795">
        <f t="shared" si="240"/>
        <v>9.6132106028838109</v>
      </c>
      <c r="H795">
        <f t="shared" si="241"/>
        <v>9.4594329267448263</v>
      </c>
      <c r="I795">
        <f t="shared" si="230"/>
        <v>49.699353046205687</v>
      </c>
      <c r="J795">
        <f t="shared" si="229"/>
        <v>3.3634408940377356</v>
      </c>
      <c r="K795">
        <f t="shared" si="231"/>
        <v>0</v>
      </c>
      <c r="L795">
        <f t="shared" si="232"/>
        <v>3.7635064201172459</v>
      </c>
      <c r="M795">
        <f t="shared" si="233"/>
        <v>-0.40006552607951029</v>
      </c>
      <c r="N795">
        <f t="shared" si="234"/>
        <v>-0.17905954686577669</v>
      </c>
      <c r="O795">
        <f t="shared" si="235"/>
        <v>0.15245501287993707</v>
      </c>
      <c r="P795">
        <f t="shared" si="236"/>
        <v>0.54607451240061422</v>
      </c>
      <c r="Q795">
        <f t="shared" si="237"/>
        <v>-2.9367663195079547</v>
      </c>
      <c r="R795">
        <f t="shared" si="246"/>
        <v>-168.26431552397403</v>
      </c>
      <c r="S795">
        <f t="shared" si="242"/>
        <v>-719.06071063962997</v>
      </c>
      <c r="T795">
        <f t="shared" si="243"/>
        <v>-80.067975844878148</v>
      </c>
      <c r="U795">
        <f t="shared" si="238"/>
        <v>-17.999997087572737</v>
      </c>
      <c r="V795">
        <f t="shared" si="244"/>
        <v>29.999995145954564</v>
      </c>
      <c r="W795">
        <f t="shared" si="247"/>
        <v>0</v>
      </c>
    </row>
    <row r="796" spans="5:23">
      <c r="E796">
        <f t="shared" si="239"/>
        <v>0.77500000000000058</v>
      </c>
      <c r="F796">
        <f t="shared" si="245"/>
        <v>551.33838069894557</v>
      </c>
      <c r="G796">
        <f t="shared" si="240"/>
        <v>9.6226700358105557</v>
      </c>
      <c r="H796">
        <f t="shared" si="241"/>
        <v>9.5091322797910323</v>
      </c>
      <c r="I796">
        <f t="shared" si="230"/>
        <v>51.10384909317051</v>
      </c>
      <c r="J796">
        <f t="shared" si="229"/>
        <v>3.458491214622069</v>
      </c>
      <c r="K796">
        <f t="shared" si="231"/>
        <v>0</v>
      </c>
      <c r="L796">
        <f t="shared" si="232"/>
        <v>3.7565492784429706</v>
      </c>
      <c r="M796">
        <f t="shared" si="233"/>
        <v>-0.29805806382090144</v>
      </c>
      <c r="N796">
        <f t="shared" si="234"/>
        <v>-0.17850607332026575</v>
      </c>
      <c r="O796">
        <f t="shared" si="235"/>
        <v>0.14962541043231234</v>
      </c>
      <c r="P796">
        <f t="shared" si="236"/>
        <v>0.54611575152277092</v>
      </c>
      <c r="Q796">
        <f t="shared" si="237"/>
        <v>-2.9314871425877742</v>
      </c>
      <c r="R796">
        <f t="shared" si="246"/>
        <v>-167.96184096714484</v>
      </c>
      <c r="S796">
        <f t="shared" si="242"/>
        <v>-719.30022166609047</v>
      </c>
      <c r="T796">
        <f t="shared" si="243"/>
        <v>-80.067976103980584</v>
      </c>
      <c r="U796">
        <f t="shared" si="238"/>
        <v>-17.999997145821283</v>
      </c>
      <c r="V796">
        <f t="shared" si="244"/>
        <v>29.999995243035475</v>
      </c>
      <c r="W796">
        <f t="shared" si="247"/>
        <v>0</v>
      </c>
    </row>
    <row r="797" spans="5:23">
      <c r="E797">
        <f t="shared" si="239"/>
        <v>0.77600000000000058</v>
      </c>
      <c r="F797">
        <f t="shared" si="245"/>
        <v>551.88321384540916</v>
      </c>
      <c r="G797">
        <f t="shared" si="240"/>
        <v>9.6321791680903459</v>
      </c>
      <c r="H797">
        <f t="shared" si="241"/>
        <v>9.5602361288842026</v>
      </c>
      <c r="I797">
        <f t="shared" si="230"/>
        <v>52.510821488315614</v>
      </c>
      <c r="J797">
        <f t="shared" si="229"/>
        <v>3.5537091239218874</v>
      </c>
      <c r="K797">
        <f t="shared" si="231"/>
        <v>0</v>
      </c>
      <c r="L797">
        <f t="shared" si="232"/>
        <v>3.7492167949559869</v>
      </c>
      <c r="M797">
        <f t="shared" si="233"/>
        <v>-0.19550767103409944</v>
      </c>
      <c r="N797">
        <f t="shared" si="234"/>
        <v>-0.17792273955721361</v>
      </c>
      <c r="O797">
        <f t="shared" si="235"/>
        <v>0.14678634624805245</v>
      </c>
      <c r="P797">
        <f t="shared" si="236"/>
        <v>0.54614506031314747</v>
      </c>
      <c r="Q797">
        <f t="shared" si="237"/>
        <v>-2.926180300525802</v>
      </c>
      <c r="R797">
        <f t="shared" si="246"/>
        <v>-167.65778131445134</v>
      </c>
      <c r="S797">
        <f t="shared" si="242"/>
        <v>-719.54099515986047</v>
      </c>
      <c r="T797">
        <f t="shared" si="243"/>
        <v>-80.067976357900974</v>
      </c>
      <c r="U797">
        <f t="shared" si="238"/>
        <v>-17.999997202904858</v>
      </c>
      <c r="V797">
        <f t="shared" si="244"/>
        <v>29.999995338174767</v>
      </c>
      <c r="W797">
        <f t="shared" si="247"/>
        <v>0</v>
      </c>
    </row>
    <row r="798" spans="5:23">
      <c r="E798">
        <f t="shared" si="239"/>
        <v>0.77700000000000058</v>
      </c>
      <c r="F798">
        <f t="shared" si="245"/>
        <v>552.43097502674277</v>
      </c>
      <c r="G798">
        <f t="shared" si="240"/>
        <v>9.6417394042192299</v>
      </c>
      <c r="H798">
        <f t="shared" si="241"/>
        <v>9.612746950372518</v>
      </c>
      <c r="I798">
        <f t="shared" si="230"/>
        <v>53.920373818991372</v>
      </c>
      <c r="J798">
        <f t="shared" si="229"/>
        <v>3.6491016322886134</v>
      </c>
      <c r="K798">
        <f t="shared" si="231"/>
        <v>0</v>
      </c>
      <c r="L798">
        <f t="shared" si="232"/>
        <v>3.7415031536709606</v>
      </c>
      <c r="M798">
        <f t="shared" si="233"/>
        <v>-9.2401521382347404E-2</v>
      </c>
      <c r="N798">
        <f t="shared" si="234"/>
        <v>-0.17730908288746228</v>
      </c>
      <c r="O798">
        <f t="shared" si="235"/>
        <v>0.14393774597111791</v>
      </c>
      <c r="P798">
        <f t="shared" si="236"/>
        <v>0.54616224874127339</v>
      </c>
      <c r="Q798">
        <f t="shared" si="237"/>
        <v>-2.9208449857981789</v>
      </c>
      <c r="R798">
        <f t="shared" si="246"/>
        <v>-167.35209029818452</v>
      </c>
      <c r="S798">
        <f t="shared" si="242"/>
        <v>-719.78306532492729</v>
      </c>
      <c r="T798">
        <f t="shared" si="243"/>
        <v>-80.06797660674296</v>
      </c>
      <c r="U798">
        <f t="shared" si="238"/>
        <v>-17.999997258846761</v>
      </c>
      <c r="V798">
        <f t="shared" si="244"/>
        <v>29.999995431411271</v>
      </c>
      <c r="W798">
        <f t="shared" si="247"/>
        <v>0</v>
      </c>
    </row>
    <row r="799" spans="5:23">
      <c r="E799">
        <f t="shared" si="239"/>
        <v>0.77800000000000058</v>
      </c>
      <c r="F799">
        <f t="shared" si="245"/>
        <v>552.98174485652635</v>
      </c>
      <c r="G799">
        <f t="shared" si="240"/>
        <v>9.6513521511696023</v>
      </c>
      <c r="H799">
        <f t="shared" si="241"/>
        <v>9.6666673241915095</v>
      </c>
      <c r="I799">
        <f t="shared" si="230"/>
        <v>55.332606306675999</v>
      </c>
      <c r="J799">
        <f t="shared" si="229"/>
        <v>3.7446755222857542</v>
      </c>
      <c r="K799">
        <f t="shared" si="231"/>
        <v>0</v>
      </c>
      <c r="L799">
        <f t="shared" si="232"/>
        <v>3.7334023592598933</v>
      </c>
      <c r="M799">
        <f t="shared" si="233"/>
        <v>1.1273163025861059E-2</v>
      </c>
      <c r="N799">
        <f t="shared" si="234"/>
        <v>-0.17666462635429614</v>
      </c>
      <c r="O799">
        <f t="shared" si="235"/>
        <v>0.14107954616047261</v>
      </c>
      <c r="P799">
        <f t="shared" si="236"/>
        <v>0.54616711877780266</v>
      </c>
      <c r="Q799">
        <f t="shared" si="237"/>
        <v>-2.9154803887404381</v>
      </c>
      <c r="R799">
        <f t="shared" si="246"/>
        <v>-167.04472152798766</v>
      </c>
      <c r="S799">
        <f t="shared" si="242"/>
        <v>-720.02646638451404</v>
      </c>
      <c r="T799">
        <f t="shared" si="243"/>
        <v>-80.067976850608105</v>
      </c>
      <c r="U799">
        <f t="shared" si="238"/>
        <v>-17.999997313669827</v>
      </c>
      <c r="V799">
        <f t="shared" si="244"/>
        <v>29.999995522783045</v>
      </c>
      <c r="W799">
        <f t="shared" si="247"/>
        <v>0</v>
      </c>
    </row>
    <row r="800" spans="5:23">
      <c r="E800">
        <f t="shared" si="239"/>
        <v>0.77900000000000058</v>
      </c>
      <c r="F800">
        <f t="shared" si="245"/>
        <v>553.53560409615943</v>
      </c>
      <c r="G800">
        <f t="shared" si="240"/>
        <v>9.661018818493794</v>
      </c>
      <c r="H800">
        <f t="shared" si="241"/>
        <v>9.7219999304981854</v>
      </c>
      <c r="I800">
        <f t="shared" si="230"/>
        <v>56.747615750901993</v>
      </c>
      <c r="J800">
        <f t="shared" si="229"/>
        <v>3.8404373448940801</v>
      </c>
      <c r="K800">
        <f t="shared" si="231"/>
        <v>0</v>
      </c>
      <c r="L800">
        <f t="shared" si="232"/>
        <v>3.7249082367661925</v>
      </c>
      <c r="M800">
        <f t="shared" si="233"/>
        <v>0.11552910812788732</v>
      </c>
      <c r="N800">
        <f t="shared" si="234"/>
        <v>-0.17598887871069463</v>
      </c>
      <c r="O800">
        <f t="shared" si="235"/>
        <v>0.13821169475881973</v>
      </c>
      <c r="P800">
        <f t="shared" si="236"/>
        <v>0.54615946429533091</v>
      </c>
      <c r="Q800">
        <f t="shared" si="237"/>
        <v>-2.9100856974379905</v>
      </c>
      <c r="R800">
        <f t="shared" si="246"/>
        <v>-166.73562848458153</v>
      </c>
      <c r="S800">
        <f t="shared" si="242"/>
        <v>-720.27123258074096</v>
      </c>
      <c r="T800">
        <f t="shared" si="243"/>
        <v>-80.067977089595942</v>
      </c>
      <c r="U800">
        <f t="shared" si="238"/>
        <v>-17.999997367396432</v>
      </c>
      <c r="V800">
        <f t="shared" si="244"/>
        <v>29.999995612327385</v>
      </c>
      <c r="W800">
        <f t="shared" si="247"/>
        <v>0</v>
      </c>
    </row>
    <row r="801" spans="5:23">
      <c r="E801">
        <f t="shared" si="239"/>
        <v>0.78000000000000058</v>
      </c>
      <c r="F801">
        <f t="shared" si="245"/>
        <v>554.0926336606035</v>
      </c>
      <c r="G801">
        <f t="shared" si="240"/>
        <v>9.6707408184242922</v>
      </c>
      <c r="H801">
        <f t="shared" si="241"/>
        <v>9.7787475462490878</v>
      </c>
      <c r="I801">
        <f t="shared" si="230"/>
        <v>58.165495471656619</v>
      </c>
      <c r="J801">
        <f t="shared" si="229"/>
        <v>3.9363934156135358</v>
      </c>
      <c r="K801">
        <f t="shared" si="231"/>
        <v>0</v>
      </c>
      <c r="L801">
        <f t="shared" si="232"/>
        <v>3.7160144313847718</v>
      </c>
      <c r="M801">
        <f t="shared" si="233"/>
        <v>0.22037898422876398</v>
      </c>
      <c r="N801">
        <f t="shared" si="234"/>
        <v>-0.17528133440183846</v>
      </c>
      <c r="O801">
        <f t="shared" si="235"/>
        <v>0.13533415157421824</v>
      </c>
      <c r="P801">
        <f t="shared" si="236"/>
        <v>0.54613907096672587</v>
      </c>
      <c r="Q801">
        <f t="shared" si="237"/>
        <v>-2.9046600976167554</v>
      </c>
      <c r="R801">
        <f t="shared" si="246"/>
        <v>-166.42476451349779</v>
      </c>
      <c r="S801">
        <f t="shared" si="242"/>
        <v>-720.51739817410134</v>
      </c>
      <c r="T801">
        <f t="shared" si="243"/>
        <v>-80.067977323804016</v>
      </c>
      <c r="U801">
        <f t="shared" si="238"/>
        <v>-17.999997420048501</v>
      </c>
      <c r="V801">
        <f t="shared" si="244"/>
        <v>29.999995700080838</v>
      </c>
      <c r="W801">
        <f t="shared" si="247"/>
        <v>0</v>
      </c>
    </row>
    <row r="802" spans="5:23">
      <c r="E802">
        <f t="shared" si="239"/>
        <v>0.78100000000000058</v>
      </c>
      <c r="F802">
        <f t="shared" si="245"/>
        <v>554.65291462392759</v>
      </c>
      <c r="G802">
        <f t="shared" si="240"/>
        <v>9.6805195659705419</v>
      </c>
      <c r="H802">
        <f t="shared" si="241"/>
        <v>9.8369130417207451</v>
      </c>
      <c r="I802">
        <f t="shared" si="230"/>
        <v>59.586335250291889</v>
      </c>
      <c r="J802">
        <f t="shared" si="229"/>
        <v>4.0325498104642783</v>
      </c>
      <c r="K802">
        <f t="shared" si="231"/>
        <v>0</v>
      </c>
      <c r="L802">
        <f t="shared" si="232"/>
        <v>3.7067144083153303</v>
      </c>
      <c r="M802">
        <f t="shared" si="233"/>
        <v>0.32583540214894824</v>
      </c>
      <c r="N802">
        <f t="shared" si="234"/>
        <v>-0.17454147355343702</v>
      </c>
      <c r="O802">
        <f t="shared" si="235"/>
        <v>0.13244688877490962</v>
      </c>
      <c r="P802">
        <f t="shared" si="236"/>
        <v>0.54610571616102566</v>
      </c>
      <c r="Q802">
        <f t="shared" si="237"/>
        <v>-2.8992027725338705</v>
      </c>
      <c r="R802">
        <f t="shared" si="246"/>
        <v>-166.11208281881761</v>
      </c>
      <c r="S802">
        <f t="shared" si="242"/>
        <v>-720.7649974427452</v>
      </c>
      <c r="T802">
        <f t="shared" si="243"/>
        <v>-80.067977553327935</v>
      </c>
      <c r="U802">
        <f t="shared" si="238"/>
        <v>-17.999997471647532</v>
      </c>
      <c r="V802">
        <f t="shared" si="244"/>
        <v>29.999995786079221</v>
      </c>
      <c r="W802">
        <f t="shared" si="247"/>
        <v>0</v>
      </c>
    </row>
    <row r="803" spans="5:23">
      <c r="E803">
        <f t="shared" si="239"/>
        <v>0.78200000000000058</v>
      </c>
      <c r="F803">
        <f t="shared" si="245"/>
        <v>555.21652822465535</v>
      </c>
      <c r="G803">
        <f t="shared" si="240"/>
        <v>9.6903564790122623</v>
      </c>
      <c r="H803">
        <f t="shared" si="241"/>
        <v>9.8964993769710361</v>
      </c>
      <c r="I803">
        <f t="shared" si="230"/>
        <v>61.010221268947483</v>
      </c>
      <c r="J803">
        <f t="shared" si="229"/>
        <v>4.1289123618870764</v>
      </c>
      <c r="K803">
        <f t="shared" si="231"/>
        <v>0</v>
      </c>
      <c r="L803">
        <f t="shared" si="232"/>
        <v>3.6970014526963095</v>
      </c>
      <c r="M803">
        <f t="shared" si="233"/>
        <v>0.4319109091907673</v>
      </c>
      <c r="N803">
        <f t="shared" si="234"/>
        <v>-0.17376876196647478</v>
      </c>
      <c r="O803">
        <f t="shared" si="235"/>
        <v>0.12954989139767986</v>
      </c>
      <c r="P803">
        <f t="shared" si="236"/>
        <v>0.54605916883696937</v>
      </c>
      <c r="Q803">
        <f t="shared" si="237"/>
        <v>-2.8937129028684119</v>
      </c>
      <c r="R803">
        <f t="shared" si="246"/>
        <v>-165.79753645690994</v>
      </c>
      <c r="S803">
        <f t="shared" si="242"/>
        <v>-721.01406468156529</v>
      </c>
      <c r="T803">
        <f t="shared" si="243"/>
        <v>-80.06797777826138</v>
      </c>
      <c r="U803">
        <f t="shared" si="238"/>
        <v>-17.999997522214581</v>
      </c>
      <c r="V803">
        <f t="shared" si="244"/>
        <v>29.999995870357637</v>
      </c>
      <c r="W803">
        <f t="shared" si="247"/>
        <v>0</v>
      </c>
    </row>
    <row r="804" spans="5:23">
      <c r="E804">
        <f t="shared" si="239"/>
        <v>0.78300000000000058</v>
      </c>
      <c r="F804">
        <f t="shared" si="245"/>
        <v>555.78355587090971</v>
      </c>
      <c r="G804">
        <f t="shared" si="240"/>
        <v>9.7002529783892335</v>
      </c>
      <c r="H804">
        <f t="shared" si="241"/>
        <v>9.9575095982399837</v>
      </c>
      <c r="I804">
        <f t="shared" si="230"/>
        <v>62.437236048513597</v>
      </c>
      <c r="J804">
        <f t="shared" si="229"/>
        <v>4.2254866545449028</v>
      </c>
      <c r="K804">
        <f t="shared" si="231"/>
        <v>0</v>
      </c>
      <c r="L804">
        <f t="shared" si="232"/>
        <v>3.6868686696273336</v>
      </c>
      <c r="M804">
        <f t="shared" si="233"/>
        <v>0.5386179849175694</v>
      </c>
      <c r="N804">
        <f t="shared" si="234"/>
        <v>-0.172962651118996</v>
      </c>
      <c r="O804">
        <f t="shared" si="235"/>
        <v>0.12664315787007163</v>
      </c>
      <c r="P804">
        <f t="shared" si="236"/>
        <v>0.54599918943421899</v>
      </c>
      <c r="Q804">
        <f t="shared" si="237"/>
        <v>-2.8881896666120412</v>
      </c>
      <c r="R804">
        <f t="shared" si="246"/>
        <v>-165.48107833016627</v>
      </c>
      <c r="S804">
        <f t="shared" si="242"/>
        <v>-721.26463420107598</v>
      </c>
      <c r="T804">
        <f t="shared" si="243"/>
        <v>-80.067977998696151</v>
      </c>
      <c r="U804">
        <f t="shared" si="238"/>
        <v>-17.99999757177029</v>
      </c>
      <c r="V804">
        <f t="shared" si="244"/>
        <v>29.999995952950485</v>
      </c>
      <c r="W804">
        <f t="shared" si="247"/>
        <v>0</v>
      </c>
    </row>
    <row r="805" spans="5:23">
      <c r="E805">
        <f t="shared" si="239"/>
        <v>0.78400000000000059</v>
      </c>
      <c r="F805">
        <f t="shared" si="245"/>
        <v>556.35407914534971</v>
      </c>
      <c r="G805">
        <f t="shared" si="240"/>
        <v>9.7102104879874727</v>
      </c>
      <c r="H805">
        <f t="shared" si="241"/>
        <v>10.019946834288497</v>
      </c>
      <c r="I805">
        <f t="shared" si="230"/>
        <v>63.867458385153881</v>
      </c>
      <c r="J805">
        <f t="shared" si="229"/>
        <v>4.322278021027075</v>
      </c>
      <c r="K805">
        <f t="shared" si="231"/>
        <v>0</v>
      </c>
      <c r="L805">
        <f t="shared" si="232"/>
        <v>3.6763089842882923</v>
      </c>
      <c r="M805">
        <f t="shared" si="233"/>
        <v>0.64596903673878259</v>
      </c>
      <c r="N805">
        <f t="shared" si="234"/>
        <v>-0.17212257817557869</v>
      </c>
      <c r="O805">
        <f t="shared" si="235"/>
        <v>0.12372670054676008</v>
      </c>
      <c r="P805">
        <f t="shared" si="236"/>
        <v>0.54592552976234554</v>
      </c>
      <c r="Q805">
        <f t="shared" si="237"/>
        <v>-2.8826322389595109</v>
      </c>
      <c r="R805">
        <f t="shared" si="246"/>
        <v>-165.16266118072699</v>
      </c>
      <c r="S805">
        <f t="shared" si="242"/>
        <v>-721.51674032607673</v>
      </c>
      <c r="T805">
        <f t="shared" si="243"/>
        <v>-80.067978214722231</v>
      </c>
      <c r="U805">
        <f t="shared" si="238"/>
        <v>-17.999997620334884</v>
      </c>
      <c r="V805">
        <f t="shared" si="244"/>
        <v>29.999996033891478</v>
      </c>
      <c r="W805">
        <f t="shared" si="247"/>
        <v>0</v>
      </c>
    </row>
    <row r="806" spans="5:23">
      <c r="E806">
        <f t="shared" si="239"/>
        <v>0.78500000000000059</v>
      </c>
      <c r="F806">
        <f t="shared" si="245"/>
        <v>556.92817980990003</v>
      </c>
      <c r="G806">
        <f t="shared" si="240"/>
        <v>9.7202304348217616</v>
      </c>
      <c r="H806">
        <f t="shared" si="241"/>
        <v>10.083814292673651</v>
      </c>
      <c r="I806">
        <f t="shared" si="230"/>
        <v>65.300963285416259</v>
      </c>
      <c r="J806">
        <f t="shared" si="229"/>
        <v>4.4192915374578297</v>
      </c>
      <c r="K806">
        <f t="shared" si="231"/>
        <v>0</v>
      </c>
      <c r="L806">
        <f t="shared" si="232"/>
        <v>3.665315142163565</v>
      </c>
      <c r="M806">
        <f t="shared" si="233"/>
        <v>0.75397639529426475</v>
      </c>
      <c r="N806">
        <f t="shared" si="234"/>
        <v>-0.1712479660051725</v>
      </c>
      <c r="O806">
        <f t="shared" si="235"/>
        <v>0.12080054626038597</v>
      </c>
      <c r="P806">
        <f t="shared" si="236"/>
        <v>0.54583793288764637</v>
      </c>
      <c r="Q806">
        <f t="shared" si="237"/>
        <v>-2.877039792198933</v>
      </c>
      <c r="R806">
        <f t="shared" si="246"/>
        <v>-164.84223758419424</v>
      </c>
      <c r="S806">
        <f t="shared" si="242"/>
        <v>-721.77041739409424</v>
      </c>
      <c r="T806">
        <f t="shared" si="243"/>
        <v>-80.0679784264278</v>
      </c>
      <c r="U806">
        <f t="shared" si="238"/>
        <v>-17.999997667928188</v>
      </c>
      <c r="V806">
        <f t="shared" si="244"/>
        <v>29.999996113213648</v>
      </c>
      <c r="W806">
        <f t="shared" si="247"/>
        <v>0</v>
      </c>
    </row>
    <row r="807" spans="5:23">
      <c r="E807">
        <f t="shared" si="239"/>
        <v>0.78600000000000059</v>
      </c>
      <c r="F807">
        <f t="shared" si="245"/>
        <v>557.50593981026395</v>
      </c>
      <c r="G807">
        <f t="shared" si="240"/>
        <v>9.7303142491144357</v>
      </c>
      <c r="H807">
        <f t="shared" si="241"/>
        <v>10.149115255959067</v>
      </c>
      <c r="I807">
        <f t="shared" si="230"/>
        <v>66.737821899964842</v>
      </c>
      <c r="J807">
        <f t="shared" si="229"/>
        <v>4.516532019011585</v>
      </c>
      <c r="K807">
        <f t="shared" si="231"/>
        <v>0</v>
      </c>
      <c r="L807">
        <f t="shared" si="232"/>
        <v>3.6538797093802757</v>
      </c>
      <c r="M807">
        <f t="shared" si="233"/>
        <v>0.86265230963130968</v>
      </c>
      <c r="N807">
        <f t="shared" si="234"/>
        <v>-0.17033822320800873</v>
      </c>
      <c r="O807">
        <f t="shared" si="235"/>
        <v>0.11786473688714375</v>
      </c>
      <c r="P807">
        <f t="shared" si="236"/>
        <v>0.54573613301787505</v>
      </c>
      <c r="Q807">
        <f t="shared" si="237"/>
        <v>-2.871411495601738</v>
      </c>
      <c r="R807">
        <f t="shared" si="246"/>
        <v>-164.51975994332713</v>
      </c>
      <c r="S807">
        <f t="shared" si="242"/>
        <v>-722.02569975359108</v>
      </c>
      <c r="T807">
        <f t="shared" si="243"/>
        <v>-80.06797863389923</v>
      </c>
      <c r="U807">
        <f t="shared" si="238"/>
        <v>-17.999997714569623</v>
      </c>
      <c r="V807">
        <f t="shared" si="244"/>
        <v>29.999996190949375</v>
      </c>
      <c r="W807">
        <f t="shared" si="247"/>
        <v>0</v>
      </c>
    </row>
    <row r="808" spans="5:23">
      <c r="E808">
        <f t="shared" si="239"/>
        <v>0.78700000000000059</v>
      </c>
      <c r="F808">
        <f t="shared" si="245"/>
        <v>558.08744128022215</v>
      </c>
      <c r="G808">
        <f t="shared" si="240"/>
        <v>9.7404633643703953</v>
      </c>
      <c r="H808">
        <f t="shared" si="241"/>
        <v>10.215853077859032</v>
      </c>
      <c r="I808">
        <f t="shared" si="230"/>
        <v>68.178101455960771</v>
      </c>
      <c r="J808">
        <f t="shared" si="229"/>
        <v>4.6140040153367572</v>
      </c>
      <c r="K808">
        <f t="shared" si="231"/>
        <v>0</v>
      </c>
      <c r="L808">
        <f t="shared" si="232"/>
        <v>3.6419950731697948</v>
      </c>
      <c r="M808">
        <f t="shared" si="233"/>
        <v>0.9720089421669621</v>
      </c>
      <c r="N808">
        <f t="shared" si="234"/>
        <v>-0.1693927441523147</v>
      </c>
      <c r="O808">
        <f t="shared" si="235"/>
        <v>0.11491932992739534</v>
      </c>
      <c r="P808">
        <f t="shared" si="236"/>
        <v>0.54561985538496094</v>
      </c>
      <c r="Q808">
        <f t="shared" si="237"/>
        <v>-2.865746515312217</v>
      </c>
      <c r="R808">
        <f t="shared" si="246"/>
        <v>-164.19518048171278</v>
      </c>
      <c r="S808">
        <f t="shared" si="242"/>
        <v>-722.28262176193493</v>
      </c>
      <c r="T808">
        <f t="shared" si="243"/>
        <v>-80.067978837221261</v>
      </c>
      <c r="U808">
        <f t="shared" si="238"/>
        <v>-17.999997760278234</v>
      </c>
      <c r="V808">
        <f t="shared" si="244"/>
        <v>29.999996267130388</v>
      </c>
      <c r="W808">
        <f t="shared" si="247"/>
        <v>0</v>
      </c>
    </row>
    <row r="809" spans="5:23">
      <c r="E809">
        <f t="shared" si="239"/>
        <v>0.78800000000000059</v>
      </c>
      <c r="F809">
        <f t="shared" si="245"/>
        <v>558.67276654570924</v>
      </c>
      <c r="G809">
        <f t="shared" si="240"/>
        <v>9.7506792174482548</v>
      </c>
      <c r="H809">
        <f t="shared" si="241"/>
        <v>10.284031179314994</v>
      </c>
      <c r="I809">
        <f t="shared" si="230"/>
        <v>69.621865188135615</v>
      </c>
      <c r="J809">
        <f t="shared" si="229"/>
        <v>4.7117118058911078</v>
      </c>
      <c r="K809">
        <f t="shared" si="231"/>
        <v>0</v>
      </c>
      <c r="L809">
        <f t="shared" si="232"/>
        <v>3.6296534424621361</v>
      </c>
      <c r="M809">
        <f t="shared" si="233"/>
        <v>1.082058363428972</v>
      </c>
      <c r="N809">
        <f t="shared" si="234"/>
        <v>-0.168410909021601</v>
      </c>
      <c r="O809">
        <f t="shared" si="235"/>
        <v>0.11196439910158232</v>
      </c>
      <c r="P809">
        <f t="shared" si="236"/>
        <v>0.54548881612580657</v>
      </c>
      <c r="Q809">
        <f t="shared" si="237"/>
        <v>-2.8600440142365584</v>
      </c>
      <c r="R809">
        <f t="shared" si="246"/>
        <v>-163.86845123740875</v>
      </c>
      <c r="S809">
        <f t="shared" si="242"/>
        <v>-722.54121778311799</v>
      </c>
      <c r="T809">
        <f t="shared" si="243"/>
        <v>-80.067979036476828</v>
      </c>
      <c r="U809">
        <f t="shared" si="238"/>
        <v>-17.999997805072667</v>
      </c>
      <c r="V809">
        <f t="shared" si="244"/>
        <v>29.999996341787782</v>
      </c>
      <c r="W809">
        <f t="shared" si="247"/>
        <v>0</v>
      </c>
    </row>
    <row r="810" spans="5:23">
      <c r="E810">
        <f t="shared" si="239"/>
        <v>0.78900000000000059</v>
      </c>
      <c r="F810">
        <f t="shared" si="245"/>
        <v>559.26199812866503</v>
      </c>
      <c r="G810">
        <f t="shared" si="240"/>
        <v>9.7609632486275704</v>
      </c>
      <c r="H810">
        <f t="shared" si="241"/>
        <v>10.35365304450313</v>
      </c>
      <c r="I810">
        <f t="shared" si="230"/>
        <v>71.069172268598351</v>
      </c>
      <c r="J810">
        <f t="shared" si="229"/>
        <v>4.8096593951913755</v>
      </c>
      <c r="K810">
        <f t="shared" si="231"/>
        <v>0</v>
      </c>
      <c r="L810">
        <f t="shared" si="232"/>
        <v>3.6168468486232528</v>
      </c>
      <c r="M810">
        <f t="shared" si="233"/>
        <v>1.1928125465681227</v>
      </c>
      <c r="N810">
        <f t="shared" si="234"/>
        <v>-0.16739208387331705</v>
      </c>
      <c r="O810">
        <f t="shared" si="235"/>
        <v>0.10900003496168614</v>
      </c>
      <c r="P810">
        <f t="shared" si="236"/>
        <v>0.54534272216125412</v>
      </c>
      <c r="Q810">
        <f t="shared" si="237"/>
        <v>-2.8543031519312754</v>
      </c>
      <c r="R810">
        <f t="shared" si="246"/>
        <v>-163.53952405655028</v>
      </c>
      <c r="S810">
        <f t="shared" si="242"/>
        <v>-722.80152218521528</v>
      </c>
      <c r="T810">
        <f t="shared" si="243"/>
        <v>-80.067979231747302</v>
      </c>
      <c r="U810">
        <f t="shared" si="238"/>
        <v>-17.999997848971216</v>
      </c>
      <c r="V810">
        <f t="shared" si="244"/>
        <v>29.999996414952026</v>
      </c>
      <c r="W810">
        <f t="shared" si="247"/>
        <v>0</v>
      </c>
    </row>
    <row r="811" spans="5:23">
      <c r="E811">
        <f t="shared" si="239"/>
        <v>0.79000000000000059</v>
      </c>
      <c r="F811">
        <f t="shared" si="245"/>
        <v>559.85521875065774</v>
      </c>
      <c r="G811">
        <f t="shared" si="240"/>
        <v>9.7713169016720727</v>
      </c>
      <c r="H811">
        <f t="shared" si="241"/>
        <v>10.424722216771729</v>
      </c>
      <c r="I811">
        <f t="shared" si="230"/>
        <v>72.520077735419605</v>
      </c>
      <c r="J811">
        <f t="shared" si="229"/>
        <v>4.9078505079801582</v>
      </c>
      <c r="K811">
        <f t="shared" si="231"/>
        <v>0</v>
      </c>
      <c r="L811">
        <f t="shared" si="232"/>
        <v>3.6035671463456742</v>
      </c>
      <c r="M811">
        <f t="shared" si="233"/>
        <v>1.3042833616344838</v>
      </c>
      <c r="N811">
        <f t="shared" si="234"/>
        <v>-0.16633562070970503</v>
      </c>
      <c r="O811">
        <f t="shared" si="235"/>
        <v>0.1060263455184761</v>
      </c>
      <c r="P811">
        <f t="shared" si="236"/>
        <v>0.54518127107331504</v>
      </c>
      <c r="Q811">
        <f t="shared" si="237"/>
        <v>-2.8485230844909126</v>
      </c>
      <c r="R811">
        <f t="shared" si="246"/>
        <v>-163.20835058691651</v>
      </c>
      <c r="S811">
        <f t="shared" si="242"/>
        <v>-723.06356933757422</v>
      </c>
      <c r="T811">
        <f t="shared" si="243"/>
        <v>-80.067979423112348</v>
      </c>
      <c r="U811">
        <f t="shared" si="238"/>
        <v>-17.999997891991789</v>
      </c>
      <c r="V811">
        <f t="shared" si="244"/>
        <v>29.999996486652986</v>
      </c>
      <c r="W811">
        <f t="shared" si="247"/>
        <v>0</v>
      </c>
    </row>
    <row r="812" spans="5:23">
      <c r="E812">
        <f t="shared" si="239"/>
        <v>0.79100000000000059</v>
      </c>
      <c r="F812">
        <f t="shared" si="245"/>
        <v>560.45251133627517</v>
      </c>
      <c r="G812">
        <f t="shared" si="240"/>
        <v>9.7817416238888448</v>
      </c>
      <c r="H812">
        <f t="shared" si="241"/>
        <v>10.497242294507148</v>
      </c>
      <c r="I812">
        <f t="shared" si="230"/>
        <v>73.974632420040976</v>
      </c>
      <c r="J812">
        <f t="shared" si="229"/>
        <v>5.0062885843132907</v>
      </c>
      <c r="K812">
        <f t="shared" si="231"/>
        <v>0</v>
      </c>
      <c r="L812">
        <f t="shared" si="232"/>
        <v>3.5898060147032931</v>
      </c>
      <c r="M812">
        <f t="shared" si="233"/>
        <v>1.4164825696099974</v>
      </c>
      <c r="N812">
        <f t="shared" si="234"/>
        <v>-0.16524085756171353</v>
      </c>
      <c r="O812">
        <f t="shared" si="235"/>
        <v>0.10304345688476395</v>
      </c>
      <c r="P812">
        <f t="shared" si="236"/>
        <v>0.54500415098076882</v>
      </c>
      <c r="Q812">
        <f t="shared" si="237"/>
        <v>-2.8427029644349133</v>
      </c>
      <c r="R812">
        <f t="shared" si="246"/>
        <v>-162.87488227144831</v>
      </c>
      <c r="S812">
        <f t="shared" si="242"/>
        <v>-723.32739360772348</v>
      </c>
      <c r="T812">
        <f t="shared" si="243"/>
        <v>-80.067979610650113</v>
      </c>
      <c r="U812">
        <f t="shared" si="238"/>
        <v>-17.999997934151956</v>
      </c>
      <c r="V812">
        <f t="shared" si="244"/>
        <v>29.999996556919928</v>
      </c>
      <c r="W812">
        <f t="shared" si="247"/>
        <v>0</v>
      </c>
    </row>
    <row r="813" spans="5:23">
      <c r="E813">
        <f t="shared" si="239"/>
        <v>0.79200000000000059</v>
      </c>
      <c r="F813">
        <f t="shared" si="245"/>
        <v>561.05395901627651</v>
      </c>
      <c r="G813">
        <f t="shared" si="240"/>
        <v>9.7922388661833519</v>
      </c>
      <c r="H813">
        <f t="shared" si="241"/>
        <v>10.571216926927189</v>
      </c>
      <c r="I813">
        <f t="shared" si="230"/>
        <v>75.432882873571614</v>
      </c>
      <c r="J813">
        <f t="shared" si="229"/>
        <v>5.104976774571905</v>
      </c>
      <c r="K813">
        <f t="shared" si="231"/>
        <v>0</v>
      </c>
      <c r="L813">
        <f t="shared" si="232"/>
        <v>3.5755549583816078</v>
      </c>
      <c r="M813">
        <f t="shared" si="233"/>
        <v>1.5294218161902973</v>
      </c>
      <c r="N813">
        <f t="shared" si="234"/>
        <v>-0.16410711858686911</v>
      </c>
      <c r="O813">
        <f t="shared" si="235"/>
        <v>0.1000515139348753</v>
      </c>
      <c r="P813">
        <f t="shared" si="236"/>
        <v>0.54481104041323403</v>
      </c>
      <c r="Q813">
        <f t="shared" si="237"/>
        <v>-2.8368419405935379</v>
      </c>
      <c r="R813">
        <f t="shared" si="246"/>
        <v>-162.53907034171192</v>
      </c>
      <c r="S813">
        <f t="shared" si="242"/>
        <v>-723.59302935798837</v>
      </c>
      <c r="T813">
        <f t="shared" si="243"/>
        <v>-80.067979794437122</v>
      </c>
      <c r="U813">
        <f t="shared" si="238"/>
        <v>-17.999997975468919</v>
      </c>
      <c r="V813">
        <f t="shared" si="244"/>
        <v>29.999996625781531</v>
      </c>
      <c r="W813">
        <f t="shared" si="247"/>
        <v>0</v>
      </c>
    </row>
    <row r="814" spans="5:23">
      <c r="E814">
        <f t="shared" si="239"/>
        <v>0.79300000000000059</v>
      </c>
      <c r="F814">
        <f t="shared" si="245"/>
        <v>561.65964513050676</v>
      </c>
      <c r="G814">
        <f t="shared" si="240"/>
        <v>9.8028100831102787</v>
      </c>
      <c r="H814">
        <f t="shared" si="241"/>
        <v>10.64664980980076</v>
      </c>
      <c r="I814">
        <f t="shared" si="230"/>
        <v>76.894871292023211</v>
      </c>
      <c r="J814">
        <f t="shared" si="229"/>
        <v>5.203917934402658</v>
      </c>
      <c r="K814">
        <f t="shared" si="231"/>
        <v>0</v>
      </c>
      <c r="L814">
        <f t="shared" si="232"/>
        <v>3.5608053090950755</v>
      </c>
      <c r="M814">
        <f t="shared" si="233"/>
        <v>1.6431126253075825</v>
      </c>
      <c r="N814">
        <f t="shared" si="234"/>
        <v>-0.16293371418203334</v>
      </c>
      <c r="O814">
        <f t="shared" si="235"/>
        <v>9.7050680980513684E-2</v>
      </c>
      <c r="P814">
        <f t="shared" si="236"/>
        <v>0.54460160818383241</v>
      </c>
      <c r="Q814">
        <f t="shared" si="237"/>
        <v>-2.8309391579926846</v>
      </c>
      <c r="R814">
        <f t="shared" si="246"/>
        <v>-162.20086581129979</v>
      </c>
      <c r="S814">
        <f t="shared" si="242"/>
        <v>-723.86051094180652</v>
      </c>
      <c r="T814">
        <f t="shared" si="243"/>
        <v>-80.067979974548379</v>
      </c>
      <c r="U814">
        <f t="shared" si="238"/>
        <v>-17.999998015959541</v>
      </c>
      <c r="V814">
        <f t="shared" si="244"/>
        <v>29.999996693265903</v>
      </c>
      <c r="W814">
        <f t="shared" si="247"/>
        <v>0</v>
      </c>
    </row>
    <row r="815" spans="5:23">
      <c r="E815">
        <f t="shared" si="239"/>
        <v>0.79400000000000059</v>
      </c>
      <c r="F815">
        <f t="shared" si="245"/>
        <v>562.26965323056208</v>
      </c>
      <c r="G815">
        <f t="shared" si="240"/>
        <v>9.8134567329200788</v>
      </c>
      <c r="H815">
        <f t="shared" si="241"/>
        <v>10.723544681092783</v>
      </c>
      <c r="I815">
        <f t="shared" si="230"/>
        <v>78.36063544055348</v>
      </c>
      <c r="J815">
        <f t="shared" si="229"/>
        <v>5.303114619590847</v>
      </c>
      <c r="K815">
        <f t="shared" si="231"/>
        <v>0</v>
      </c>
      <c r="L815">
        <f t="shared" si="232"/>
        <v>3.5455482272037488</v>
      </c>
      <c r="M815">
        <f t="shared" si="233"/>
        <v>1.7575663923870977</v>
      </c>
      <c r="N815">
        <f t="shared" si="234"/>
        <v>-0.16171994111201404</v>
      </c>
      <c r="O815">
        <f t="shared" si="235"/>
        <v>9.4041142463187774E-2</v>
      </c>
      <c r="P815">
        <f t="shared" si="236"/>
        <v>0.54437551326055822</v>
      </c>
      <c r="Q815">
        <f t="shared" si="237"/>
        <v>-2.8249937577374875</v>
      </c>
      <c r="R815">
        <f t="shared" si="246"/>
        <v>-161.860219469161</v>
      </c>
      <c r="S815">
        <f t="shared" si="242"/>
        <v>-724.12987269972314</v>
      </c>
      <c r="T815">
        <f t="shared" si="243"/>
        <v>-80.067980151057412</v>
      </c>
      <c r="U815">
        <f t="shared" si="238"/>
        <v>-17.999998055640351</v>
      </c>
      <c r="V815">
        <f t="shared" si="244"/>
        <v>29.999996759400585</v>
      </c>
      <c r="W815">
        <f t="shared" si="247"/>
        <v>0</v>
      </c>
    </row>
    <row r="816" spans="5:23">
      <c r="E816">
        <f t="shared" si="239"/>
        <v>0.7950000000000006</v>
      </c>
      <c r="F816">
        <f t="shared" si="245"/>
        <v>562.88406708220862</v>
      </c>
      <c r="G816">
        <f t="shared" si="240"/>
        <v>9.8241802776011724</v>
      </c>
      <c r="H816">
        <f t="shared" si="241"/>
        <v>10.801905316533336</v>
      </c>
      <c r="I816">
        <f t="shared" si="230"/>
        <v>79.830208576777537</v>
      </c>
      <c r="J816">
        <f t="shared" si="229"/>
        <v>5.4025690808704514</v>
      </c>
      <c r="K816">
        <f t="shared" si="231"/>
        <v>0</v>
      </c>
      <c r="L816">
        <f t="shared" si="232"/>
        <v>3.5297747035417744</v>
      </c>
      <c r="M816">
        <f t="shared" si="233"/>
        <v>1.8727943773286768</v>
      </c>
      <c r="N816">
        <f t="shared" si="234"/>
        <v>-0.16046508265503079</v>
      </c>
      <c r="O816">
        <f t="shared" si="235"/>
        <v>9.1023103663338586E-2</v>
      </c>
      <c r="P816">
        <f t="shared" si="236"/>
        <v>0.54413240463648926</v>
      </c>
      <c r="Q816">
        <f t="shared" si="237"/>
        <v>-2.8190048768945433</v>
      </c>
      <c r="R816">
        <f t="shared" si="246"/>
        <v>-161.51708187285354</v>
      </c>
      <c r="S816">
        <f t="shared" si="242"/>
        <v>-724.40114895506213</v>
      </c>
      <c r="T816">
        <f t="shared" si="243"/>
        <v>-80.06798032403627</v>
      </c>
      <c r="U816">
        <f t="shared" si="238"/>
        <v>-17.999998094527545</v>
      </c>
      <c r="V816">
        <f t="shared" si="244"/>
        <v>29.999996824212573</v>
      </c>
      <c r="W816">
        <f t="shared" si="247"/>
        <v>0</v>
      </c>
    </row>
    <row r="817" spans="5:23">
      <c r="E817">
        <f t="shared" si="239"/>
        <v>0.7960000000000006</v>
      </c>
      <c r="F817">
        <f t="shared" si="245"/>
        <v>563.50297066754592</v>
      </c>
      <c r="G817">
        <f t="shared" si="240"/>
        <v>9.834982182917706</v>
      </c>
      <c r="H817">
        <f t="shared" si="241"/>
        <v>10.881735525110114</v>
      </c>
      <c r="I817">
        <f t="shared" si="230"/>
        <v>81.303619373231939</v>
      </c>
      <c r="J817">
        <f t="shared" si="229"/>
        <v>5.5022832586768322</v>
      </c>
      <c r="K817">
        <f t="shared" si="231"/>
        <v>0</v>
      </c>
      <c r="L817">
        <f t="shared" si="232"/>
        <v>3.5134755614708322</v>
      </c>
      <c r="M817">
        <f t="shared" si="233"/>
        <v>1.988807697206</v>
      </c>
      <c r="N817">
        <f t="shared" si="234"/>
        <v>-0.15916840876607602</v>
      </c>
      <c r="O817">
        <f t="shared" si="235"/>
        <v>8.7996791426285317E-2</v>
      </c>
      <c r="P817">
        <f t="shared" si="236"/>
        <v>0.54387192119896699</v>
      </c>
      <c r="Q817">
        <f t="shared" si="237"/>
        <v>-2.8129716483726073</v>
      </c>
      <c r="R817">
        <f t="shared" si="246"/>
        <v>-161.17140334170864</v>
      </c>
      <c r="S817">
        <f t="shared" si="242"/>
        <v>-724.67437400925451</v>
      </c>
      <c r="T817">
        <f t="shared" si="243"/>
        <v>-80.067980493555538</v>
      </c>
      <c r="U817">
        <f t="shared" si="238"/>
        <v>-17.999998132636993</v>
      </c>
      <c r="V817">
        <f t="shared" si="244"/>
        <v>29.999996887728322</v>
      </c>
      <c r="W817">
        <f t="shared" si="247"/>
        <v>0</v>
      </c>
    </row>
    <row r="818" spans="5:23">
      <c r="E818">
        <f t="shared" si="239"/>
        <v>0.7970000000000006</v>
      </c>
      <c r="F818">
        <f t="shared" si="245"/>
        <v>564.1264481869124</v>
      </c>
      <c r="G818">
        <f t="shared" si="240"/>
        <v>9.8458639184428165</v>
      </c>
      <c r="H818">
        <f t="shared" si="241"/>
        <v>10.963039144483346</v>
      </c>
      <c r="I818">
        <f t="shared" si="230"/>
        <v>82.780891839058867</v>
      </c>
      <c r="J818">
        <f t="shared" si="229"/>
        <v>5.6022587778466457</v>
      </c>
      <c r="K818">
        <f t="shared" si="231"/>
        <v>0</v>
      </c>
      <c r="L818">
        <f t="shared" si="232"/>
        <v>3.4966414591720136</v>
      </c>
      <c r="M818">
        <f t="shared" si="233"/>
        <v>2.1056173186746321</v>
      </c>
      <c r="N818">
        <f t="shared" si="234"/>
        <v>-0.15782917625924447</v>
      </c>
      <c r="O818">
        <f t="shared" si="235"/>
        <v>8.4962454905073731E-2</v>
      </c>
      <c r="P818">
        <f t="shared" si="236"/>
        <v>0.54359369159789173</v>
      </c>
      <c r="Q818">
        <f t="shared" si="237"/>
        <v>-2.8068932008015919</v>
      </c>
      <c r="R818">
        <f t="shared" si="246"/>
        <v>-160.82313394989791</v>
      </c>
      <c r="S818">
        <f t="shared" si="242"/>
        <v>-724.94958213681025</v>
      </c>
      <c r="T818">
        <f t="shared" si="243"/>
        <v>-80.067980659684423</v>
      </c>
      <c r="U818">
        <f t="shared" si="238"/>
        <v>-17.999998169984252</v>
      </c>
      <c r="V818">
        <f t="shared" si="244"/>
        <v>29.999996949973756</v>
      </c>
      <c r="W818">
        <f t="shared" si="247"/>
        <v>0</v>
      </c>
    </row>
    <row r="819" spans="5:23">
      <c r="E819">
        <f t="shared" si="239"/>
        <v>0.7980000000000006</v>
      </c>
      <c r="F819">
        <f t="shared" si="245"/>
        <v>564.75458406052792</v>
      </c>
      <c r="G819">
        <f t="shared" si="240"/>
        <v>9.8568269575873</v>
      </c>
      <c r="H819">
        <f t="shared" si="241"/>
        <v>11.045820036322405</v>
      </c>
      <c r="I819">
        <f t="shared" si="230"/>
        <v>84.262045240998702</v>
      </c>
      <c r="J819">
        <f t="shared" si="229"/>
        <v>5.702496942270959</v>
      </c>
      <c r="K819">
        <f t="shared" si="231"/>
        <v>0</v>
      </c>
      <c r="L819">
        <f t="shared" si="232"/>
        <v>3.4792628921901838</v>
      </c>
      <c r="M819">
        <f t="shared" si="233"/>
        <v>2.2232340500807752</v>
      </c>
      <c r="N819">
        <f t="shared" si="234"/>
        <v>-0.15644662901014939</v>
      </c>
      <c r="O819">
        <f t="shared" si="235"/>
        <v>8.1920366320292926E-2</v>
      </c>
      <c r="P819">
        <f t="shared" si="236"/>
        <v>0.54329733411328107</v>
      </c>
      <c r="Q819">
        <f t="shared" si="237"/>
        <v>-2.8007686584096971</v>
      </c>
      <c r="R819">
        <f t="shared" si="246"/>
        <v>-160.47222351939337</v>
      </c>
      <c r="S819">
        <f t="shared" si="242"/>
        <v>-725.22680757992134</v>
      </c>
      <c r="T819">
        <f t="shared" si="243"/>
        <v>-80.067980822490739</v>
      </c>
      <c r="U819">
        <f t="shared" si="238"/>
        <v>-17.999998206584568</v>
      </c>
      <c r="V819">
        <f t="shared" si="244"/>
        <v>29.999997010974283</v>
      </c>
      <c r="W819">
        <f t="shared" si="247"/>
        <v>0</v>
      </c>
    </row>
    <row r="820" spans="5:23">
      <c r="E820">
        <f t="shared" si="239"/>
        <v>0.7990000000000006</v>
      </c>
      <c r="F820">
        <f t="shared" si="245"/>
        <v>565.38746292987037</v>
      </c>
      <c r="G820">
        <f t="shared" si="240"/>
        <v>9.8678727776236226</v>
      </c>
      <c r="H820">
        <f t="shared" si="241"/>
        <v>11.130082081563405</v>
      </c>
      <c r="I820">
        <f t="shared" si="230"/>
        <v>85.747094023787341</v>
      </c>
      <c r="J820">
        <f t="shared" si="229"/>
        <v>5.8029987295080785</v>
      </c>
      <c r="K820">
        <f t="shared" si="231"/>
        <v>0</v>
      </c>
      <c r="L820">
        <f t="shared" si="232"/>
        <v>3.461330196245294</v>
      </c>
      <c r="M820">
        <f t="shared" si="233"/>
        <v>2.3416685332627845</v>
      </c>
      <c r="N820">
        <f t="shared" si="234"/>
        <v>-0.15501999817957585</v>
      </c>
      <c r="O820">
        <f t="shared" si="235"/>
        <v>7.8870821736885394E-2</v>
      </c>
      <c r="P820">
        <f t="shared" si="236"/>
        <v>0.54298245652224908</v>
      </c>
      <c r="Q820">
        <f t="shared" si="237"/>
        <v>-2.7945971408984756</v>
      </c>
      <c r="R820">
        <f t="shared" si="246"/>
        <v>-160.11862161280931</v>
      </c>
      <c r="S820">
        <f t="shared" si="242"/>
        <v>-725.50608454267967</v>
      </c>
      <c r="T820">
        <f t="shared" si="243"/>
        <v>-80.067980982040936</v>
      </c>
      <c r="U820">
        <f t="shared" si="238"/>
        <v>-17.999998242452879</v>
      </c>
      <c r="V820">
        <f t="shared" si="244"/>
        <v>29.999997070754798</v>
      </c>
      <c r="W820">
        <f t="shared" si="247"/>
        <v>0</v>
      </c>
    </row>
    <row r="821" spans="5:23">
      <c r="E821">
        <f t="shared" si="239"/>
        <v>0.8000000000000006</v>
      </c>
      <c r="F821">
        <f t="shared" si="245"/>
        <v>566.02516965877805</v>
      </c>
      <c r="G821">
        <f t="shared" si="240"/>
        <v>9.8790028597051851</v>
      </c>
      <c r="H821">
        <f t="shared" si="241"/>
        <v>11.215829175587192</v>
      </c>
      <c r="I821">
        <f t="shared" si="230"/>
        <v>87.236047730029696</v>
      </c>
      <c r="J821">
        <f t="shared" si="229"/>
        <v>5.9037647853609307</v>
      </c>
      <c r="K821">
        <f t="shared" si="231"/>
        <v>0</v>
      </c>
      <c r="L821">
        <f t="shared" si="232"/>
        <v>3.4428335503256582</v>
      </c>
      <c r="M821">
        <f t="shared" si="233"/>
        <v>2.4609312350352726</v>
      </c>
      <c r="N821">
        <f t="shared" si="234"/>
        <v>-0.15354850245956536</v>
      </c>
      <c r="O821">
        <f t="shared" si="235"/>
        <v>7.5814141857947964E-2</v>
      </c>
      <c r="P821">
        <f t="shared" si="236"/>
        <v>0.54264865596557388</v>
      </c>
      <c r="Q821">
        <f t="shared" si="237"/>
        <v>-2.7883777633156428</v>
      </c>
      <c r="R821">
        <f t="shared" si="246"/>
        <v>-159.7622775261147</v>
      </c>
      <c r="S821">
        <f t="shared" si="242"/>
        <v>-725.7874471848927</v>
      </c>
      <c r="T821">
        <f t="shared" si="243"/>
        <v>-80.067981138400114</v>
      </c>
      <c r="U821">
        <f t="shared" si="238"/>
        <v>-17.999998277603822</v>
      </c>
      <c r="V821">
        <f t="shared" si="244"/>
        <v>29.999997129339704</v>
      </c>
      <c r="W821">
        <f t="shared" si="247"/>
        <v>0</v>
      </c>
    </row>
    <row r="822" spans="5:23">
      <c r="E822">
        <f t="shared" si="239"/>
        <v>0.8010000000000006</v>
      </c>
      <c r="F822">
        <f t="shared" si="245"/>
        <v>566.66778933427884</v>
      </c>
      <c r="G822">
        <f t="shared" si="240"/>
        <v>9.8902186888807719</v>
      </c>
      <c r="H822">
        <f t="shared" si="241"/>
        <v>11.303065223317223</v>
      </c>
      <c r="I822">
        <f t="shared" si="230"/>
        <v>88.72891091968107</v>
      </c>
      <c r="J822">
        <f t="shared" si="229"/>
        <v>6.0047954184279018</v>
      </c>
      <c r="K822">
        <f t="shared" si="231"/>
        <v>0</v>
      </c>
      <c r="L822">
        <f t="shared" si="232"/>
        <v>3.4237629800786498</v>
      </c>
      <c r="M822">
        <f t="shared" si="233"/>
        <v>2.581032438349252</v>
      </c>
      <c r="N822">
        <f t="shared" si="234"/>
        <v>-0.15203134834316195</v>
      </c>
      <c r="O822">
        <f t="shared" si="235"/>
        <v>7.2750672835480895E-2</v>
      </c>
      <c r="P822">
        <f t="shared" si="236"/>
        <v>0.54229551881402427</v>
      </c>
      <c r="Q822">
        <f t="shared" si="237"/>
        <v>-2.7821096359254032</v>
      </c>
      <c r="R822">
        <f t="shared" si="246"/>
        <v>-159.40314028120363</v>
      </c>
      <c r="S822">
        <f t="shared" si="242"/>
        <v>-726.07092961548244</v>
      </c>
      <c r="T822">
        <f t="shared" si="243"/>
        <v>-80.067981291632108</v>
      </c>
      <c r="U822">
        <f t="shared" si="238"/>
        <v>-17.999998312051744</v>
      </c>
      <c r="V822">
        <f t="shared" si="244"/>
        <v>29.99999718675291</v>
      </c>
      <c r="W822">
        <f t="shared" si="247"/>
        <v>0</v>
      </c>
    </row>
    <row r="823" spans="5:23">
      <c r="E823">
        <f t="shared" si="239"/>
        <v>0.8020000000000006</v>
      </c>
      <c r="F823">
        <f t="shared" si="245"/>
        <v>567.31540726713592</v>
      </c>
      <c r="G823">
        <f t="shared" si="240"/>
        <v>9.9015217541040883</v>
      </c>
      <c r="H823">
        <f t="shared" si="241"/>
        <v>11.391794134236903</v>
      </c>
      <c r="I823">
        <f t="shared" si="230"/>
        <v>90.225683089209653</v>
      </c>
      <c r="J823">
        <f t="shared" si="229"/>
        <v>6.1060905946320991</v>
      </c>
      <c r="K823">
        <f t="shared" si="231"/>
        <v>0</v>
      </c>
      <c r="L823">
        <f t="shared" si="232"/>
        <v>3.4041083615148588</v>
      </c>
      <c r="M823">
        <f t="shared" si="233"/>
        <v>2.7019822331172403</v>
      </c>
      <c r="N823">
        <f t="shared" si="234"/>
        <v>-0.15046773041909534</v>
      </c>
      <c r="O823">
        <f t="shared" si="235"/>
        <v>6.9680787098009955E-2</v>
      </c>
      <c r="P823">
        <f t="shared" si="236"/>
        <v>0.54192262053463525</v>
      </c>
      <c r="Q823">
        <f t="shared" si="237"/>
        <v>-2.7757918640760844</v>
      </c>
      <c r="R823">
        <f t="shared" si="246"/>
        <v>-159.0411586183111</v>
      </c>
      <c r="S823">
        <f t="shared" si="242"/>
        <v>-726.35656588544703</v>
      </c>
      <c r="T823">
        <f t="shared" si="243"/>
        <v>-80.067981441799475</v>
      </c>
      <c r="U823">
        <f t="shared" si="238"/>
        <v>-17.99999834581071</v>
      </c>
      <c r="V823">
        <f t="shared" si="244"/>
        <v>29.999997243017852</v>
      </c>
      <c r="W823">
        <f t="shared" si="247"/>
        <v>0</v>
      </c>
    </row>
    <row r="824" spans="5:23">
      <c r="E824">
        <f t="shared" si="239"/>
        <v>0.8030000000000006</v>
      </c>
      <c r="F824">
        <f t="shared" si="245"/>
        <v>567.96810899210959</v>
      </c>
      <c r="G824">
        <f t="shared" si="240"/>
        <v>9.9129135482383255</v>
      </c>
      <c r="H824">
        <f t="shared" si="241"/>
        <v>11.482019817326114</v>
      </c>
      <c r="I824">
        <f t="shared" si="230"/>
        <v>91.726358590576396</v>
      </c>
      <c r="J824">
        <f t="shared" si="229"/>
        <v>6.2076499317382554</v>
      </c>
      <c r="K824">
        <f t="shared" si="231"/>
        <v>0</v>
      </c>
      <c r="L824">
        <f t="shared" si="232"/>
        <v>3.3838594250421545</v>
      </c>
      <c r="M824">
        <f t="shared" si="233"/>
        <v>2.8237905066961009</v>
      </c>
      <c r="N824">
        <f t="shared" si="234"/>
        <v>-0.14885683169270963</v>
      </c>
      <c r="O824">
        <f t="shared" si="235"/>
        <v>6.660488419495636E-2</v>
      </c>
      <c r="P824">
        <f t="shared" si="236"/>
        <v>0.5415295255571192</v>
      </c>
      <c r="Q824">
        <f t="shared" si="237"/>
        <v>-2.7694235480648111</v>
      </c>
      <c r="R824">
        <f t="shared" si="246"/>
        <v>-158.67628098825955</v>
      </c>
      <c r="S824">
        <f t="shared" si="242"/>
        <v>-726.64438998036917</v>
      </c>
      <c r="T824">
        <f t="shared" si="243"/>
        <v>-80.067981588963477</v>
      </c>
      <c r="U824">
        <f t="shared" si="238"/>
        <v>-17.999998378894496</v>
      </c>
      <c r="V824">
        <f t="shared" si="244"/>
        <v>29.999997298157496</v>
      </c>
      <c r="W824">
        <f t="shared" si="247"/>
        <v>0</v>
      </c>
    </row>
    <row r="825" spans="5:23">
      <c r="E825">
        <f t="shared" si="239"/>
        <v>0.8040000000000006</v>
      </c>
      <c r="F825">
        <f t="shared" si="245"/>
        <v>568.62598026792796</v>
      </c>
      <c r="G825">
        <f t="shared" si="240"/>
        <v>9.924395568055651</v>
      </c>
      <c r="H825">
        <f t="shared" si="241"/>
        <v>11.573746175916691</v>
      </c>
      <c r="I825">
        <f t="shared" si="230"/>
        <v>93.230926550131727</v>
      </c>
      <c r="J825">
        <f t="shared" si="229"/>
        <v>6.3094726938640022</v>
      </c>
      <c r="K825">
        <f t="shared" si="231"/>
        <v>0</v>
      </c>
      <c r="L825">
        <f t="shared" si="232"/>
        <v>3.3630057598467222</v>
      </c>
      <c r="M825">
        <f t="shared" si="233"/>
        <v>2.94646693401728</v>
      </c>
      <c r="N825">
        <f t="shared" si="234"/>
        <v>-0.14719782393449582</v>
      </c>
      <c r="O825">
        <f t="shared" si="235"/>
        <v>6.3523391657596184E-2</v>
      </c>
      <c r="P825">
        <f t="shared" si="236"/>
        <v>0.54111578714061992</v>
      </c>
      <c r="Q825">
        <f t="shared" si="237"/>
        <v>-2.7630037829989886</v>
      </c>
      <c r="R825">
        <f t="shared" si="246"/>
        <v>-158.30845554452242</v>
      </c>
      <c r="S825">
        <f t="shared" si="242"/>
        <v>-726.93443581245037</v>
      </c>
      <c r="T825">
        <f t="shared" si="243"/>
        <v>-80.067981733184212</v>
      </c>
      <c r="U825">
        <f t="shared" si="238"/>
        <v>-17.999998411316607</v>
      </c>
      <c r="V825">
        <f t="shared" si="244"/>
        <v>29.999997352194345</v>
      </c>
      <c r="W825">
        <f t="shared" si="247"/>
        <v>0</v>
      </c>
    </row>
    <row r="826" spans="5:23">
      <c r="E826">
        <f t="shared" si="239"/>
        <v>0.8050000000000006</v>
      </c>
      <c r="F826">
        <f t="shared" si="245"/>
        <v>569.28910707696366</v>
      </c>
      <c r="G826">
        <f t="shared" si="240"/>
        <v>9.935969314231567</v>
      </c>
      <c r="H826">
        <f t="shared" si="241"/>
        <v>11.666977102466822</v>
      </c>
      <c r="I826">
        <f t="shared" si="230"/>
        <v>94.739370787562223</v>
      </c>
      <c r="J826">
        <f t="shared" si="229"/>
        <v>6.4115577859945256</v>
      </c>
      <c r="K826">
        <f t="shared" si="231"/>
        <v>0</v>
      </c>
      <c r="L826">
        <f t="shared" si="232"/>
        <v>3.3415368186385481</v>
      </c>
      <c r="M826">
        <f t="shared" si="233"/>
        <v>3.0700209673559775</v>
      </c>
      <c r="N826">
        <f t="shared" si="234"/>
        <v>-0.14548986805761721</v>
      </c>
      <c r="O826">
        <f t="shared" si="235"/>
        <v>6.043676587639174E-2</v>
      </c>
      <c r="P826">
        <f t="shared" si="236"/>
        <v>0.54068094724101923</v>
      </c>
      <c r="Q826">
        <f t="shared" si="237"/>
        <v>-2.7565316586542852</v>
      </c>
      <c r="R826">
        <f t="shared" si="246"/>
        <v>-157.93763013508703</v>
      </c>
      <c r="S826">
        <f t="shared" si="242"/>
        <v>-727.22673721205069</v>
      </c>
      <c r="T826">
        <f t="shared" si="243"/>
        <v>-80.067981874520527</v>
      </c>
      <c r="U826">
        <f t="shared" si="238"/>
        <v>-17.999998443090274</v>
      </c>
      <c r="V826">
        <f t="shared" si="244"/>
        <v>29.999997405150459</v>
      </c>
      <c r="W826">
        <f t="shared" si="247"/>
        <v>0</v>
      </c>
    </row>
    <row r="827" spans="5:23">
      <c r="E827">
        <f t="shared" si="239"/>
        <v>0.8060000000000006</v>
      </c>
      <c r="F827">
        <f t="shared" si="245"/>
        <v>569.95757562461074</v>
      </c>
      <c r="G827">
        <f t="shared" si="240"/>
        <v>9.9476362913340335</v>
      </c>
      <c r="H827">
        <f t="shared" si="241"/>
        <v>11.761716473254385</v>
      </c>
      <c r="I827">
        <f t="shared" si="230"/>
        <v>96.251669735012271</v>
      </c>
      <c r="J827">
        <f t="shared" si="229"/>
        <v>6.5139037485090627</v>
      </c>
      <c r="K827">
        <f t="shared" si="231"/>
        <v>0</v>
      </c>
      <c r="L827">
        <f t="shared" si="232"/>
        <v>3.3194419227794438</v>
      </c>
      <c r="M827">
        <f t="shared" si="233"/>
        <v>3.1944618257296189</v>
      </c>
      <c r="N827">
        <f t="shared" si="234"/>
        <v>-0.14373211452586832</v>
      </c>
      <c r="O827">
        <f t="shared" si="235"/>
        <v>5.7345492994439834E-2</v>
      </c>
      <c r="P827">
        <f t="shared" si="236"/>
        <v>0.54022453637902335</v>
      </c>
      <c r="Q827">
        <f t="shared" si="237"/>
        <v>-2.750006259328845</v>
      </c>
      <c r="R827">
        <f t="shared" si="246"/>
        <v>-157.56375229410179</v>
      </c>
      <c r="S827">
        <f t="shared" si="242"/>
        <v>-727.52132791871259</v>
      </c>
      <c r="T827">
        <f t="shared" si="243"/>
        <v>-80.067982013030118</v>
      </c>
      <c r="U827">
        <f t="shared" si="238"/>
        <v>-17.99999847422847</v>
      </c>
      <c r="V827">
        <f t="shared" si="244"/>
        <v>29.999997457047453</v>
      </c>
      <c r="W827">
        <f t="shared" si="247"/>
        <v>0</v>
      </c>
    </row>
    <row r="828" spans="5:23">
      <c r="E828">
        <f t="shared" si="239"/>
        <v>0.80700000000000061</v>
      </c>
      <c r="F828">
        <f t="shared" si="245"/>
        <v>570.63147233835764</v>
      </c>
      <c r="G828">
        <f t="shared" si="240"/>
        <v>9.9593980078072875</v>
      </c>
      <c r="H828">
        <f t="shared" si="241"/>
        <v>11.857968142989398</v>
      </c>
      <c r="I828">
        <f t="shared" si="230"/>
        <v>97.767796356511354</v>
      </c>
      <c r="J828">
        <f t="shared" si="229"/>
        <v>6.6165087517280856</v>
      </c>
      <c r="K828">
        <f t="shared" si="231"/>
        <v>0</v>
      </c>
      <c r="L828">
        <f t="shared" si="232"/>
        <v>3.2967102678121329</v>
      </c>
      <c r="M828">
        <f t="shared" si="233"/>
        <v>3.3197984839159527</v>
      </c>
      <c r="N828">
        <f t="shared" si="234"/>
        <v>-0.14192370379353958</v>
      </c>
      <c r="O828">
        <f t="shared" si="235"/>
        <v>5.4250089816719277E-2</v>
      </c>
      <c r="P828">
        <f t="shared" si="236"/>
        <v>0.53974607350925863</v>
      </c>
      <c r="Q828">
        <f t="shared" si="237"/>
        <v>-2.7434266636934028</v>
      </c>
      <c r="R828">
        <f t="shared" si="246"/>
        <v>-157.18676923328826</v>
      </c>
      <c r="S828">
        <f t="shared" si="242"/>
        <v>-727.8182415716459</v>
      </c>
      <c r="T828">
        <f t="shared" si="243"/>
        <v>-80.067982148769516</v>
      </c>
      <c r="U828">
        <f t="shared" si="238"/>
        <v>-17.9999985047439</v>
      </c>
      <c r="V828">
        <f t="shared" si="244"/>
        <v>29.999997507906503</v>
      </c>
      <c r="W828">
        <f t="shared" si="247"/>
        <v>0</v>
      </c>
    </row>
    <row r="829" spans="5:23">
      <c r="E829">
        <f t="shared" si="239"/>
        <v>0.80800000000000061</v>
      </c>
      <c r="F829">
        <f t="shared" si="245"/>
        <v>571.31088386655153</v>
      </c>
      <c r="G829">
        <f t="shared" si="240"/>
        <v>9.9712559759502764</v>
      </c>
      <c r="H829">
        <f t="shared" si="241"/>
        <v>11.955735939345908</v>
      </c>
      <c r="I829">
        <f t="shared" si="230"/>
        <v>99.287718067855792</v>
      </c>
      <c r="J829">
        <f t="shared" si="229"/>
        <v>6.719370590491236</v>
      </c>
      <c r="K829">
        <f t="shared" si="231"/>
        <v>0</v>
      </c>
      <c r="L829">
        <f t="shared" si="232"/>
        <v>3.2733309294094801</v>
      </c>
      <c r="M829">
        <f t="shared" si="233"/>
        <v>3.4460396610817559</v>
      </c>
      <c r="N829">
        <f t="shared" si="234"/>
        <v>-0.14006376677870713</v>
      </c>
      <c r="O829">
        <f t="shared" si="235"/>
        <v>5.1151104734767222E-2</v>
      </c>
      <c r="P829">
        <f t="shared" si="236"/>
        <v>0.53924506589062515</v>
      </c>
      <c r="Q829">
        <f t="shared" si="237"/>
        <v>-2.7367919446369591</v>
      </c>
      <c r="R829">
        <f t="shared" si="246"/>
        <v>-156.80662783309901</v>
      </c>
      <c r="S829">
        <f t="shared" si="242"/>
        <v>-728.11751169965055</v>
      </c>
      <c r="T829">
        <f t="shared" si="243"/>
        <v>-80.06798228179413</v>
      </c>
      <c r="U829">
        <f t="shared" si="238"/>
        <v>-17.999998534649023</v>
      </c>
      <c r="V829">
        <f t="shared" si="244"/>
        <v>29.999997557748372</v>
      </c>
      <c r="W829">
        <f t="shared" si="247"/>
        <v>0</v>
      </c>
    </row>
    <row r="830" spans="5:23">
      <c r="E830">
        <f t="shared" si="239"/>
        <v>0.80900000000000061</v>
      </c>
      <c r="F830">
        <f t="shared" si="245"/>
        <v>571.99589707684891</v>
      </c>
      <c r="G830">
        <f t="shared" si="240"/>
        <v>9.9832117118896218</v>
      </c>
      <c r="H830">
        <f t="shared" si="241"/>
        <v>12.055023657413765</v>
      </c>
      <c r="I830">
        <f t="shared" si="230"/>
        <v>100.81139665707961</v>
      </c>
      <c r="J830">
        <f t="shared" si="229"/>
        <v>6.8224866787751335</v>
      </c>
      <c r="K830">
        <f t="shared" si="231"/>
        <v>0</v>
      </c>
      <c r="L830">
        <f t="shared" si="232"/>
        <v>3.2492928697634449</v>
      </c>
      <c r="M830">
        <f t="shared" si="233"/>
        <v>3.573193809011689</v>
      </c>
      <c r="N830">
        <f t="shared" si="234"/>
        <v>-0.13815142537150388</v>
      </c>
      <c r="O830">
        <f t="shared" si="235"/>
        <v>4.804911866635414E-2</v>
      </c>
      <c r="P830">
        <f t="shared" si="236"/>
        <v>0.53872100895816488</v>
      </c>
      <c r="Q830">
        <f t="shared" si="237"/>
        <v>-2.730101169107662</v>
      </c>
      <c r="R830">
        <f t="shared" si="246"/>
        <v>-156.42327463360087</v>
      </c>
      <c r="S830">
        <f t="shared" si="242"/>
        <v>-728.41917171044975</v>
      </c>
      <c r="T830">
        <f t="shared" si="243"/>
        <v>-80.067982412158258</v>
      </c>
      <c r="U830">
        <f t="shared" si="238"/>
        <v>-17.999998563956044</v>
      </c>
      <c r="V830">
        <f t="shared" si="244"/>
        <v>29.999997606593407</v>
      </c>
      <c r="W830">
        <f t="shared" si="247"/>
        <v>0</v>
      </c>
    </row>
    <row r="831" spans="5:23">
      <c r="E831">
        <f t="shared" si="239"/>
        <v>0.81000000000000061</v>
      </c>
      <c r="F831">
        <f t="shared" si="245"/>
        <v>572.68659905434902</v>
      </c>
      <c r="G831">
        <f t="shared" si="240"/>
        <v>9.9952667355470357</v>
      </c>
      <c r="H831">
        <f t="shared" si="241"/>
        <v>12.155835054070844</v>
      </c>
      <c r="I831">
        <f t="shared" si="230"/>
        <v>102.33878820567874</v>
      </c>
      <c r="J831">
        <f t="shared" si="229"/>
        <v>6.9258540443621612</v>
      </c>
      <c r="K831">
        <f t="shared" si="231"/>
        <v>0</v>
      </c>
      <c r="L831">
        <f t="shared" si="232"/>
        <v>3.2245849444338281</v>
      </c>
      <c r="M831">
        <f t="shared" si="233"/>
        <v>3.7012690999283331</v>
      </c>
      <c r="N831">
        <f t="shared" si="234"/>
        <v>-0.13618579297896977</v>
      </c>
      <c r="O831">
        <f t="shared" si="235"/>
        <v>4.4944746009661807E-2</v>
      </c>
      <c r="P831">
        <f t="shared" si="236"/>
        <v>0.53817338619671162</v>
      </c>
      <c r="Q831">
        <f t="shared" si="237"/>
        <v>-2.7233533979485007</v>
      </c>
      <c r="R831">
        <f t="shared" si="246"/>
        <v>-156.03665582506082</v>
      </c>
      <c r="S831">
        <f t="shared" si="242"/>
        <v>-728.72325487940986</v>
      </c>
      <c r="T831">
        <f t="shared" si="243"/>
        <v>-80.067982539915093</v>
      </c>
      <c r="U831">
        <f t="shared" si="238"/>
        <v>-17.999998592676924</v>
      </c>
      <c r="V831">
        <f t="shared" si="244"/>
        <v>29.999997654461541</v>
      </c>
      <c r="W831">
        <f t="shared" si="247"/>
        <v>0</v>
      </c>
    </row>
    <row r="832" spans="5:23">
      <c r="E832">
        <f t="shared" si="239"/>
        <v>0.81100000000000061</v>
      </c>
      <c r="F832">
        <f t="shared" si="245"/>
        <v>573.38307709940443</v>
      </c>
      <c r="G832">
        <f t="shared" si="240"/>
        <v>10.007422570601106</v>
      </c>
      <c r="H832">
        <f t="shared" si="241"/>
        <v>12.258173842276522</v>
      </c>
      <c r="I832">
        <f t="shared" si="230"/>
        <v>103.86984301074028</v>
      </c>
      <c r="J832">
        <f t="shared" ref="J832:J895" si="248">K832+L832+M832</f>
        <v>7.0294693235705115</v>
      </c>
      <c r="K832">
        <f t="shared" si="231"/>
        <v>0</v>
      </c>
      <c r="L832">
        <f t="shared" si="232"/>
        <v>3.1991959096774045</v>
      </c>
      <c r="M832">
        <f t="shared" si="233"/>
        <v>3.8302734138931069</v>
      </c>
      <c r="N832">
        <f t="shared" si="234"/>
        <v>-0.13416597510811928</v>
      </c>
      <c r="O832">
        <f t="shared" si="235"/>
        <v>4.1838635611404662E-2</v>
      </c>
      <c r="P832">
        <f t="shared" si="236"/>
        <v>0.53760166901660567</v>
      </c>
      <c r="Q832">
        <f t="shared" si="237"/>
        <v>-2.7165476857274089</v>
      </c>
      <c r="R832">
        <f t="shared" si="246"/>
        <v>-155.64671723821166</v>
      </c>
      <c r="S832">
        <f t="shared" si="242"/>
        <v>-729.02979433761607</v>
      </c>
      <c r="T832">
        <f t="shared" si="243"/>
        <v>-80.067982665116801</v>
      </c>
      <c r="U832">
        <f t="shared" si="238"/>
        <v>-17.999998620823387</v>
      </c>
      <c r="V832">
        <f t="shared" si="244"/>
        <v>29.999997701372312</v>
      </c>
      <c r="W832">
        <f t="shared" si="247"/>
        <v>0</v>
      </c>
    </row>
    <row r="833" spans="5:23">
      <c r="E833">
        <f t="shared" si="239"/>
        <v>0.81200000000000061</v>
      </c>
      <c r="F833">
        <f t="shared" si="245"/>
        <v>574.08541872510466</v>
      </c>
      <c r="G833">
        <f t="shared" si="240"/>
        <v>10.019680744443383</v>
      </c>
      <c r="H833">
        <f t="shared" si="241"/>
        <v>12.362043685287261</v>
      </c>
      <c r="I833">
        <f t="shared" si="230"/>
        <v>105.40450550813615</v>
      </c>
      <c r="J833">
        <f t="shared" si="248"/>
        <v>7.1333287560562511</v>
      </c>
      <c r="K833">
        <f t="shared" si="231"/>
        <v>0</v>
      </c>
      <c r="L833">
        <f t="shared" si="232"/>
        <v>3.1731144302784817</v>
      </c>
      <c r="M833">
        <f t="shared" si="233"/>
        <v>3.9602143257777693</v>
      </c>
      <c r="N833">
        <f t="shared" si="234"/>
        <v>-0.13209106998889908</v>
      </c>
      <c r="O833">
        <f t="shared" si="235"/>
        <v>3.8731471748256668E-2</v>
      </c>
      <c r="P833">
        <f t="shared" si="236"/>
        <v>0.53700531663176732</v>
      </c>
      <c r="Q833">
        <f t="shared" si="237"/>
        <v>-2.7096830805613177</v>
      </c>
      <c r="R833">
        <f t="shared" si="246"/>
        <v>-155.25340433417094</v>
      </c>
      <c r="S833">
        <f t="shared" si="242"/>
        <v>-729.33882305927557</v>
      </c>
      <c r="T833">
        <f t="shared" si="243"/>
        <v>-80.067982787814458</v>
      </c>
      <c r="U833">
        <f t="shared" si="238"/>
        <v>-17.999998648406919</v>
      </c>
      <c r="V833">
        <f t="shared" si="244"/>
        <v>29.999997747344867</v>
      </c>
      <c r="W833">
        <f t="shared" si="247"/>
        <v>0</v>
      </c>
    </row>
    <row r="834" spans="5:23">
      <c r="E834">
        <f t="shared" si="239"/>
        <v>0.81300000000000061</v>
      </c>
      <c r="F834">
        <f t="shared" si="245"/>
        <v>574.79371165442797</v>
      </c>
      <c r="G834">
        <f t="shared" si="240"/>
        <v>10.03204278812867</v>
      </c>
      <c r="H834">
        <f t="shared" si="241"/>
        <v>12.467448190795398</v>
      </c>
      <c r="I834">
        <f t="shared" si="230"/>
        <v>106.94271419696106</v>
      </c>
      <c r="J834">
        <f t="shared" si="248"/>
        <v>7.2374281796996112</v>
      </c>
      <c r="K834">
        <f t="shared" si="231"/>
        <v>0</v>
      </c>
      <c r="L834">
        <f t="shared" si="232"/>
        <v>3.146329087902449</v>
      </c>
      <c r="M834">
        <f t="shared" si="233"/>
        <v>4.0910990917971617</v>
      </c>
      <c r="N834">
        <f t="shared" si="234"/>
        <v>-0.12996016923875253</v>
      </c>
      <c r="O834">
        <f t="shared" si="235"/>
        <v>3.5623975120881501E-2</v>
      </c>
      <c r="P834">
        <f t="shared" si="236"/>
        <v>0.53638377594043485</v>
      </c>
      <c r="Q834">
        <f t="shared" si="237"/>
        <v>-2.7027586239337</v>
      </c>
      <c r="R834">
        <f t="shared" si="246"/>
        <v>-154.85666219398706</v>
      </c>
      <c r="S834">
        <f t="shared" si="242"/>
        <v>-729.65037384841503</v>
      </c>
      <c r="T834">
        <f t="shared" si="243"/>
        <v>-80.067982908058184</v>
      </c>
      <c r="U834">
        <f t="shared" si="238"/>
        <v>-17.999998675438782</v>
      </c>
      <c r="V834">
        <f t="shared" si="244"/>
        <v>29.99999779239797</v>
      </c>
      <c r="W834">
        <f t="shared" si="247"/>
        <v>0</v>
      </c>
    </row>
    <row r="835" spans="5:23">
      <c r="E835">
        <f t="shared" si="239"/>
        <v>0.81400000000000061</v>
      </c>
      <c r="F835">
        <f t="shared" si="245"/>
        <v>575.50804381705859</v>
      </c>
      <c r="G835">
        <f t="shared" si="240"/>
        <v>10.044510236319466</v>
      </c>
      <c r="H835">
        <f t="shared" si="241"/>
        <v>12.574390904992359</v>
      </c>
      <c r="I835">
        <f t="shared" si="230"/>
        <v>108.4844015653774</v>
      </c>
      <c r="J835">
        <f t="shared" si="248"/>
        <v>7.341763025586479</v>
      </c>
      <c r="K835">
        <f t="shared" si="231"/>
        <v>0</v>
      </c>
      <c r="L835">
        <f t="shared" si="232"/>
        <v>3.1188283899942975</v>
      </c>
      <c r="M835">
        <f t="shared" si="233"/>
        <v>4.222934635592182</v>
      </c>
      <c r="N835">
        <f t="shared" si="234"/>
        <v>-0.12777235857053909</v>
      </c>
      <c r="O835">
        <f t="shared" si="235"/>
        <v>3.2516903859772295E-2</v>
      </c>
      <c r="P835">
        <f t="shared" si="236"/>
        <v>0.53573648140889052</v>
      </c>
      <c r="Q835">
        <f t="shared" si="237"/>
        <v>-2.6957733505050916</v>
      </c>
      <c r="R835">
        <f t="shared" si="246"/>
        <v>-154.45643550778291</v>
      </c>
      <c r="S835">
        <f t="shared" si="242"/>
        <v>-729.96447932484148</v>
      </c>
      <c r="T835">
        <f t="shared" si="243"/>
        <v>-80.067983025897021</v>
      </c>
      <c r="U835">
        <f t="shared" si="238"/>
        <v>-17.999998701930007</v>
      </c>
      <c r="V835">
        <f t="shared" si="244"/>
        <v>29.999997836550012</v>
      </c>
      <c r="W835">
        <f t="shared" si="247"/>
        <v>0</v>
      </c>
    </row>
    <row r="836" spans="5:23">
      <c r="E836">
        <f t="shared" si="239"/>
        <v>0.81500000000000061</v>
      </c>
      <c r="F836">
        <f t="shared" si="245"/>
        <v>576.22850334586235</v>
      </c>
      <c r="G836">
        <f t="shared" si="240"/>
        <v>10.057084627224459</v>
      </c>
      <c r="H836">
        <f t="shared" si="241"/>
        <v>12.682875306557737</v>
      </c>
      <c r="I836">
        <f t="shared" si="230"/>
        <v>110.02949401805982</v>
      </c>
      <c r="J836">
        <f t="shared" si="248"/>
        <v>7.4463283130981619</v>
      </c>
      <c r="K836">
        <f t="shared" si="231"/>
        <v>0</v>
      </c>
      <c r="L836">
        <f t="shared" si="232"/>
        <v>3.0906007792445567</v>
      </c>
      <c r="M836">
        <f t="shared" si="233"/>
        <v>4.3557275338536048</v>
      </c>
      <c r="N836">
        <f t="shared" si="234"/>
        <v>-0.12552671854559433</v>
      </c>
      <c r="O836">
        <f t="shared" si="235"/>
        <v>2.9411054542032411E-2</v>
      </c>
      <c r="P836">
        <f t="shared" si="236"/>
        <v>0.53506285495850647</v>
      </c>
      <c r="Q836">
        <f t="shared" si="237"/>
        <v>-2.6887262879160443</v>
      </c>
      <c r="R836">
        <f t="shared" si="246"/>
        <v>-154.05266856346597</v>
      </c>
      <c r="S836">
        <f t="shared" si="242"/>
        <v>-730.28117190932835</v>
      </c>
      <c r="T836">
        <f t="shared" si="243"/>
        <v>-80.067983141379074</v>
      </c>
      <c r="U836">
        <f t="shared" si="238"/>
        <v>-17.999998727891406</v>
      </c>
      <c r="V836">
        <f t="shared" si="244"/>
        <v>29.999997879819013</v>
      </c>
      <c r="W836">
        <f t="shared" si="247"/>
        <v>0</v>
      </c>
    </row>
    <row r="837" spans="5:23">
      <c r="E837">
        <f t="shared" si="239"/>
        <v>0.81600000000000061</v>
      </c>
      <c r="F837">
        <f t="shared" si="245"/>
        <v>576.95517857301877</v>
      </c>
      <c r="G837">
        <f t="shared" si="240"/>
        <v>10.069767502531016</v>
      </c>
      <c r="H837">
        <f t="shared" si="241"/>
        <v>12.792904800575796</v>
      </c>
      <c r="I837">
        <f t="shared" si="230"/>
        <v>111.57791180540724</v>
      </c>
      <c r="J837">
        <f t="shared" si="248"/>
        <v>7.5511186451207504</v>
      </c>
      <c r="K837">
        <f t="shared" si="231"/>
        <v>0</v>
      </c>
      <c r="L837">
        <f t="shared" si="232"/>
        <v>3.0616346436455304</v>
      </c>
      <c r="M837">
        <f t="shared" si="233"/>
        <v>4.48948400147522</v>
      </c>
      <c r="N837">
        <f t="shared" si="234"/>
        <v>-0.12322232537375112</v>
      </c>
      <c r="O837">
        <f t="shared" si="235"/>
        <v>2.6307263218137061E-2</v>
      </c>
      <c r="P837">
        <f t="shared" si="236"/>
        <v>0.53436230585646249</v>
      </c>
      <c r="Q837">
        <f t="shared" si="237"/>
        <v>-2.6816164565819314</v>
      </c>
      <c r="R837">
        <f t="shared" si="246"/>
        <v>-153.64530523497143</v>
      </c>
      <c r="S837">
        <f t="shared" si="242"/>
        <v>-730.60048380799026</v>
      </c>
      <c r="T837">
        <f t="shared" si="243"/>
        <v>-80.067983254551493</v>
      </c>
      <c r="U837">
        <f t="shared" si="238"/>
        <v>-17.999998753333578</v>
      </c>
      <c r="V837">
        <f t="shared" si="244"/>
        <v>29.999997922222633</v>
      </c>
      <c r="W837">
        <f t="shared" si="247"/>
        <v>0</v>
      </c>
    </row>
    <row r="838" spans="5:23">
      <c r="E838">
        <f t="shared" si="239"/>
        <v>0.81700000000000061</v>
      </c>
      <c r="F838">
        <f t="shared" si="245"/>
        <v>577.68815802580434</v>
      </c>
      <c r="G838">
        <f t="shared" si="240"/>
        <v>10.082560407331592</v>
      </c>
      <c r="H838">
        <f t="shared" si="241"/>
        <v>12.904482712381203</v>
      </c>
      <c r="I838">
        <f t="shared" si="230"/>
        <v>113.12956895472928</v>
      </c>
      <c r="J838">
        <f t="shared" si="248"/>
        <v>7.6561282033881133</v>
      </c>
      <c r="K838">
        <f t="shared" si="231"/>
        <v>0</v>
      </c>
      <c r="L838">
        <f t="shared" si="232"/>
        <v>3.0319183271610868</v>
      </c>
      <c r="M838">
        <f t="shared" si="233"/>
        <v>4.6242098762270265</v>
      </c>
      <c r="N838">
        <f t="shared" si="234"/>
        <v>-0.12085825176217192</v>
      </c>
      <c r="O838">
        <f t="shared" si="235"/>
        <v>2.3206406447622702E-2</v>
      </c>
      <c r="P838">
        <f t="shared" si="236"/>
        <v>0.53363423061049775</v>
      </c>
      <c r="Q838">
        <f t="shared" si="237"/>
        <v>-2.6744428694789817</v>
      </c>
      <c r="R838">
        <f t="shared" si="246"/>
        <v>-153.23428897000295</v>
      </c>
      <c r="S838">
        <f t="shared" si="242"/>
        <v>-730.92244699580726</v>
      </c>
      <c r="T838">
        <f t="shared" si="243"/>
        <v>-80.067983365460464</v>
      </c>
      <c r="U838">
        <f t="shared" si="238"/>
        <v>-17.999998778266907</v>
      </c>
      <c r="V838">
        <f t="shared" si="244"/>
        <v>29.999997963778181</v>
      </c>
      <c r="W838">
        <f t="shared" si="247"/>
        <v>0</v>
      </c>
    </row>
    <row r="839" spans="5:23">
      <c r="E839">
        <f t="shared" si="239"/>
        <v>0.81800000000000062</v>
      </c>
      <c r="F839">
        <f t="shared" si="245"/>
        <v>578.42753042202332</v>
      </c>
      <c r="G839">
        <f t="shared" si="240"/>
        <v>10.095464890043973</v>
      </c>
      <c r="H839">
        <f t="shared" si="241"/>
        <v>13.017612281335932</v>
      </c>
      <c r="I839">
        <f t="shared" si="230"/>
        <v>114.68437320358757</v>
      </c>
      <c r="J839">
        <f t="shared" si="248"/>
        <v>7.7613507439707181</v>
      </c>
      <c r="K839">
        <f t="shared" si="231"/>
        <v>0</v>
      </c>
      <c r="L839">
        <f t="shared" si="232"/>
        <v>3.0014401410336649</v>
      </c>
      <c r="M839">
        <f t="shared" si="233"/>
        <v>4.7599106029370537</v>
      </c>
      <c r="N839">
        <f t="shared" si="234"/>
        <v>-0.11843356781487453</v>
      </c>
      <c r="O839">
        <f t="shared" si="235"/>
        <v>2.0109402342554261E-2</v>
      </c>
      <c r="P839">
        <f t="shared" si="236"/>
        <v>0.53287801286807734</v>
      </c>
      <c r="Q839">
        <f t="shared" si="237"/>
        <v>-2.6672045319208686</v>
      </c>
      <c r="R839">
        <f t="shared" si="246"/>
        <v>-152.81956277723205</v>
      </c>
      <c r="S839">
        <f t="shared" si="242"/>
        <v>-731.24709319925535</v>
      </c>
      <c r="T839">
        <f t="shared" si="243"/>
        <v>-80.067983474151262</v>
      </c>
      <c r="U839">
        <f t="shared" si="238"/>
        <v>-17.999998802701569</v>
      </c>
      <c r="V839">
        <f t="shared" si="244"/>
        <v>29.999998004502618</v>
      </c>
      <c r="W839">
        <f t="shared" si="247"/>
        <v>0</v>
      </c>
    </row>
    <row r="840" spans="5:23">
      <c r="E840">
        <f t="shared" si="239"/>
        <v>0.81900000000000062</v>
      </c>
      <c r="F840">
        <f t="shared" si="245"/>
        <v>579.17338466508158</v>
      </c>
      <c r="G840">
        <f t="shared" si="240"/>
        <v>10.108482502325309</v>
      </c>
      <c r="H840">
        <f t="shared" si="241"/>
        <v>13.13229665453952</v>
      </c>
      <c r="I840">
        <f t="shared" si="230"/>
        <v>116.2422259354959</v>
      </c>
      <c r="J840">
        <f t="shared" si="248"/>
        <v>7.8667795929240931</v>
      </c>
      <c r="K840">
        <f t="shared" si="231"/>
        <v>0</v>
      </c>
      <c r="L840">
        <f t="shared" si="232"/>
        <v>2.9701883757524983</v>
      </c>
      <c r="M840">
        <f t="shared" si="233"/>
        <v>4.8965912171715953</v>
      </c>
      <c r="N840">
        <f t="shared" si="234"/>
        <v>-0.11594734198486127</v>
      </c>
      <c r="O840">
        <f t="shared" si="235"/>
        <v>1.7017211617520706E-2</v>
      </c>
      <c r="P840">
        <f t="shared" si="236"/>
        <v>0.53209302332036734</v>
      </c>
      <c r="Q840">
        <f t="shared" si="237"/>
        <v>-2.659900441325143</v>
      </c>
      <c r="R840">
        <f t="shared" si="246"/>
        <v>-152.40106921291576</v>
      </c>
      <c r="S840">
        <f t="shared" si="242"/>
        <v>-731.57445387799737</v>
      </c>
      <c r="T840">
        <f t="shared" si="243"/>
        <v>-80.067983580668255</v>
      </c>
      <c r="U840">
        <f t="shared" si="238"/>
        <v>-17.999998826647541</v>
      </c>
      <c r="V840">
        <f t="shared" si="244"/>
        <v>29.999998044412568</v>
      </c>
      <c r="W840">
        <f t="shared" si="247"/>
        <v>0</v>
      </c>
    </row>
    <row r="841" spans="5:23">
      <c r="E841">
        <f t="shared" si="239"/>
        <v>0.82000000000000062</v>
      </c>
      <c r="F841">
        <f t="shared" si="245"/>
        <v>579.9258098387005</v>
      </c>
      <c r="G841">
        <f t="shared" si="240"/>
        <v>10.121614798979849</v>
      </c>
      <c r="H841">
        <f t="shared" si="241"/>
        <v>13.248538880475015</v>
      </c>
      <c r="I841">
        <f t="shared" si="230"/>
        <v>117.80302211817531</v>
      </c>
      <c r="J841">
        <f t="shared" si="248"/>
        <v>7.9724076421101921</v>
      </c>
      <c r="K841">
        <f t="shared" si="231"/>
        <v>0</v>
      </c>
      <c r="L841">
        <f t="shared" si="232"/>
        <v>2.9381513137073796</v>
      </c>
      <c r="M841">
        <f t="shared" si="233"/>
        <v>5.0342563284028126</v>
      </c>
      <c r="N841">
        <f t="shared" si="234"/>
        <v>-0.11339864208078536</v>
      </c>
      <c r="O841">
        <f t="shared" si="235"/>
        <v>1.3930838644797189E-2</v>
      </c>
      <c r="P841">
        <f t="shared" si="236"/>
        <v>0.53127861961143108</v>
      </c>
      <c r="Q841">
        <f t="shared" si="237"/>
        <v>-2.6525295869687358</v>
      </c>
      <c r="R841">
        <f t="shared" si="246"/>
        <v>-151.97875036688799</v>
      </c>
      <c r="S841">
        <f t="shared" si="242"/>
        <v>-731.9045602055885</v>
      </c>
      <c r="T841">
        <f t="shared" si="243"/>
        <v>-80.067983685054884</v>
      </c>
      <c r="U841">
        <f t="shared" si="238"/>
        <v>-17.99999885011459</v>
      </c>
      <c r="V841">
        <f t="shared" si="244"/>
        <v>29.999998083524318</v>
      </c>
      <c r="W841">
        <f t="shared" si="247"/>
        <v>0</v>
      </c>
    </row>
    <row r="842" spans="5:23">
      <c r="E842">
        <f t="shared" si="239"/>
        <v>0.82100000000000062</v>
      </c>
      <c r="F842">
        <f t="shared" si="245"/>
        <v>580.68489520126673</v>
      </c>
      <c r="G842">
        <f t="shared" si="240"/>
        <v>10.134863337860324</v>
      </c>
      <c r="H842">
        <f t="shared" si="241"/>
        <v>13.366341902593192</v>
      </c>
      <c r="I842">
        <f t="shared" si="230"/>
        <v>119.36665024456822</v>
      </c>
      <c r="J842">
        <f t="shared" si="248"/>
        <v>8.0782273452054838</v>
      </c>
      <c r="K842">
        <f t="shared" si="231"/>
        <v>0</v>
      </c>
      <c r="L842">
        <f t="shared" si="232"/>
        <v>2.9053172425525413</v>
      </c>
      <c r="M842">
        <f t="shared" si="233"/>
        <v>5.172910102652942</v>
      </c>
      <c r="N842">
        <f t="shared" si="234"/>
        <v>-0.11078653633011119</v>
      </c>
      <c r="O842">
        <f t="shared" si="235"/>
        <v>1.085133251320497E-2</v>
      </c>
      <c r="P842">
        <f t="shared" si="236"/>
        <v>0.53043414625307217</v>
      </c>
      <c r="Q842">
        <f t="shared" si="237"/>
        <v>-2.645090949731701</v>
      </c>
      <c r="R842">
        <f t="shared" si="246"/>
        <v>-151.55254784787707</v>
      </c>
      <c r="S842">
        <f t="shared" si="242"/>
        <v>-732.23744304914385</v>
      </c>
      <c r="T842">
        <f t="shared" si="243"/>
        <v>-80.067983787353782</v>
      </c>
      <c r="U842">
        <f t="shared" si="238"/>
        <v>-17.999998873112297</v>
      </c>
      <c r="V842">
        <f t="shared" si="244"/>
        <v>29.999998121853832</v>
      </c>
      <c r="W842">
        <f t="shared" si="247"/>
        <v>0</v>
      </c>
    </row>
    <row r="843" spans="5:23">
      <c r="E843">
        <f t="shared" si="239"/>
        <v>0.82200000000000062</v>
      </c>
      <c r="F843">
        <f t="shared" si="245"/>
        <v>581.45073017981417</v>
      </c>
      <c r="G843">
        <f t="shared" si="240"/>
        <v>10.148229679762917</v>
      </c>
      <c r="H843">
        <f t="shared" si="241"/>
        <v>13.48570855283776</v>
      </c>
      <c r="I843">
        <f t="shared" si="230"/>
        <v>120.93299227682319</v>
      </c>
      <c r="J843">
        <f t="shared" si="248"/>
        <v>8.1842307139100736</v>
      </c>
      <c r="K843">
        <f t="shared" si="231"/>
        <v>0</v>
      </c>
      <c r="L843">
        <f t="shared" si="232"/>
        <v>2.8716744693055358</v>
      </c>
      <c r="M843">
        <f t="shared" si="233"/>
        <v>5.3125562446045373</v>
      </c>
      <c r="N843">
        <f t="shared" si="234"/>
        <v>-0.10811009450074706</v>
      </c>
      <c r="O843">
        <f t="shared" si="235"/>
        <v>7.7797880890816129E-3</v>
      </c>
      <c r="P843">
        <f t="shared" si="236"/>
        <v>0.52955893454577108</v>
      </c>
      <c r="Q843">
        <f t="shared" si="237"/>
        <v>-2.6375835018283209</v>
      </c>
      <c r="R843">
        <f t="shared" si="246"/>
        <v>-151.12240276809905</v>
      </c>
      <c r="S843">
        <f t="shared" si="242"/>
        <v>-732.57313294791322</v>
      </c>
      <c r="T843">
        <f t="shared" si="243"/>
        <v>-80.067983887606701</v>
      </c>
      <c r="U843">
        <f t="shared" si="238"/>
        <v>-17.999998895650052</v>
      </c>
      <c r="V843">
        <f t="shared" si="244"/>
        <v>29.999998159416755</v>
      </c>
      <c r="W843">
        <f t="shared" si="247"/>
        <v>0</v>
      </c>
    </row>
    <row r="844" spans="5:23">
      <c r="E844">
        <f t="shared" si="239"/>
        <v>0.82300000000000062</v>
      </c>
      <c r="F844">
        <f t="shared" si="245"/>
        <v>582.22340436363515</v>
      </c>
      <c r="G844">
        <f t="shared" si="240"/>
        <v>10.161715388315754</v>
      </c>
      <c r="H844">
        <f t="shared" si="241"/>
        <v>13.606641545114584</v>
      </c>
      <c r="I844">
        <f t="shared" si="230"/>
        <v>122.50192359344655</v>
      </c>
      <c r="J844">
        <f t="shared" si="248"/>
        <v>8.2904093143711588</v>
      </c>
      <c r="K844">
        <f t="shared" si="231"/>
        <v>0</v>
      </c>
      <c r="L844">
        <f t="shared" si="232"/>
        <v>2.837211335206129</v>
      </c>
      <c r="M844">
        <f t="shared" si="233"/>
        <v>5.4531979791650302</v>
      </c>
      <c r="N844">
        <f t="shared" si="234"/>
        <v>-0.10536838908314004</v>
      </c>
      <c r="O844">
        <f t="shared" si="235"/>
        <v>4.7173470776512016E-3</v>
      </c>
      <c r="P844">
        <f t="shared" si="236"/>
        <v>0.52865230250617479</v>
      </c>
      <c r="Q844">
        <f t="shared" si="237"/>
        <v>-2.6300062065246137</v>
      </c>
      <c r="R844">
        <f t="shared" si="246"/>
        <v>-150.68825572707232</v>
      </c>
      <c r="S844">
        <f t="shared" si="242"/>
        <v>-732.91166009070753</v>
      </c>
      <c r="T844">
        <f t="shared" si="243"/>
        <v>-80.067983985854582</v>
      </c>
      <c r="U844">
        <f t="shared" si="238"/>
        <v>-17.999998917737052</v>
      </c>
      <c r="V844">
        <f t="shared" si="244"/>
        <v>29.999998196228422</v>
      </c>
      <c r="W844">
        <f t="shared" si="247"/>
        <v>0</v>
      </c>
    </row>
    <row r="845" spans="5:23">
      <c r="E845">
        <f t="shared" si="239"/>
        <v>0.82400000000000062</v>
      </c>
      <c r="F845">
        <f t="shared" si="245"/>
        <v>583.00300749751761</v>
      </c>
      <c r="G845">
        <f t="shared" si="240"/>
        <v>10.175322029860869</v>
      </c>
      <c r="H845">
        <f t="shared" si="241"/>
        <v>13.729143468708031</v>
      </c>
      <c r="I845">
        <f t="shared" si="230"/>
        <v>124.07331293983184</v>
      </c>
      <c r="J845">
        <f t="shared" si="248"/>
        <v>8.3967542638350636</v>
      </c>
      <c r="K845">
        <f t="shared" si="231"/>
        <v>0</v>
      </c>
      <c r="L845">
        <f t="shared" si="232"/>
        <v>2.8019162313604067</v>
      </c>
      <c r="M845">
        <f t="shared" si="233"/>
        <v>5.5948380324746578</v>
      </c>
      <c r="N845">
        <f t="shared" si="234"/>
        <v>-0.10256049653483913</v>
      </c>
      <c r="O845">
        <f t="shared" si="235"/>
        <v>1.6651990829580077E-3</v>
      </c>
      <c r="P845">
        <f t="shared" si="236"/>
        <v>0.52771355480162074</v>
      </c>
      <c r="Q845">
        <f t="shared" si="237"/>
        <v>-2.6223580178412185</v>
      </c>
      <c r="R845">
        <f t="shared" si="246"/>
        <v>-150.25004679459406</v>
      </c>
      <c r="S845">
        <f t="shared" si="242"/>
        <v>-733.25305429211164</v>
      </c>
      <c r="T845">
        <f t="shared" si="243"/>
        <v>-80.0679840821375</v>
      </c>
      <c r="U845">
        <f t="shared" si="238"/>
        <v>-17.999998939382312</v>
      </c>
      <c r="V845">
        <f t="shared" si="244"/>
        <v>29.999998232303856</v>
      </c>
      <c r="W845">
        <f t="shared" si="247"/>
        <v>0</v>
      </c>
    </row>
    <row r="846" spans="5:23">
      <c r="E846">
        <f t="shared" si="239"/>
        <v>0.82500000000000062</v>
      </c>
      <c r="F846">
        <f t="shared" si="245"/>
        <v>583.78962947460423</v>
      </c>
      <c r="G846">
        <f t="shared" si="240"/>
        <v>10.189051173329577</v>
      </c>
      <c r="H846">
        <f t="shared" si="241"/>
        <v>13.853216781647863</v>
      </c>
      <c r="I846">
        <f t="shared" si="230"/>
        <v>125.64702238238146</v>
      </c>
      <c r="J846">
        <f t="shared" si="248"/>
        <v>8.5032562275423924</v>
      </c>
      <c r="K846">
        <f t="shared" si="231"/>
        <v>0</v>
      </c>
      <c r="L846">
        <f t="shared" si="232"/>
        <v>2.7657776151954159</v>
      </c>
      <c r="M846">
        <f t="shared" si="233"/>
        <v>5.7374786123469761</v>
      </c>
      <c r="N846">
        <f t="shared" si="234"/>
        <v>-9.9685498589539637E-2</v>
      </c>
      <c r="O846">
        <f t="shared" si="235"/>
        <v>-1.3754173356050337E-3</v>
      </c>
      <c r="P846">
        <f t="shared" si="236"/>
        <v>0.52674198269219386</v>
      </c>
      <c r="Q846">
        <f t="shared" si="237"/>
        <v>-2.6146378802405716</v>
      </c>
      <c r="R846">
        <f t="shared" si="246"/>
        <v>-149.80771549281673</v>
      </c>
      <c r="S846">
        <f t="shared" si="242"/>
        <v>-733.5973449674209</v>
      </c>
      <c r="T846">
        <f t="shared" si="243"/>
        <v>-80.067984176494747</v>
      </c>
      <c r="U846">
        <f t="shared" si="238"/>
        <v>-17.999998960594667</v>
      </c>
      <c r="V846">
        <f t="shared" si="244"/>
        <v>29.99999826765778</v>
      </c>
      <c r="W846">
        <f t="shared" si="247"/>
        <v>0</v>
      </c>
    </row>
    <row r="847" spans="5:23">
      <c r="E847">
        <f t="shared" si="239"/>
        <v>0.82600000000000062</v>
      </c>
      <c r="F847">
        <f t="shared" si="245"/>
        <v>584.58336032887246</v>
      </c>
      <c r="G847">
        <f t="shared" si="240"/>
        <v>10.202904390111225</v>
      </c>
      <c r="H847">
        <f t="shared" si="241"/>
        <v>13.978863804030244</v>
      </c>
      <c r="I847">
        <f t="shared" si="230"/>
        <v>127.22290726641042</v>
      </c>
      <c r="J847">
        <f t="shared" si="248"/>
        <v>8.6099054158791315</v>
      </c>
      <c r="K847">
        <f t="shared" si="231"/>
        <v>0</v>
      </c>
      <c r="L847">
        <f t="shared" si="232"/>
        <v>2.7287840277496218</v>
      </c>
      <c r="M847">
        <f t="shared" si="233"/>
        <v>5.8811213881295092</v>
      </c>
      <c r="N847">
        <f t="shared" si="234"/>
        <v>-9.6742483632620849E-2</v>
      </c>
      <c r="O847">
        <f t="shared" si="235"/>
        <v>-4.403213612282797E-3</v>
      </c>
      <c r="P847">
        <f t="shared" si="236"/>
        <v>0.52573686398082919</v>
      </c>
      <c r="Q847">
        <f t="shared" si="237"/>
        <v>-2.6068447282971681</v>
      </c>
      <c r="R847">
        <f t="shared" si="246"/>
        <v>-149.36120077735555</v>
      </c>
      <c r="S847">
        <f t="shared" si="242"/>
        <v>-733.94456110622798</v>
      </c>
      <c r="T847">
        <f t="shared" si="243"/>
        <v>-80.06798426896485</v>
      </c>
      <c r="U847">
        <f t="shared" si="238"/>
        <v>-17.999998981382774</v>
      </c>
      <c r="V847">
        <f t="shared" si="244"/>
        <v>29.999998302304625</v>
      </c>
      <c r="W847">
        <f t="shared" si="247"/>
        <v>0</v>
      </c>
    </row>
    <row r="848" spans="5:23">
      <c r="E848">
        <f t="shared" si="239"/>
        <v>0.82700000000000062</v>
      </c>
      <c r="F848">
        <f t="shared" si="245"/>
        <v>585.38429022723165</v>
      </c>
      <c r="G848">
        <f t="shared" si="240"/>
        <v>10.216883253915256</v>
      </c>
      <c r="H848">
        <f t="shared" si="241"/>
        <v>14.106086711296655</v>
      </c>
      <c r="I848">
        <f t="shared" si="230"/>
        <v>128.8008161780505</v>
      </c>
      <c r="J848">
        <f t="shared" si="248"/>
        <v>8.7166915817984894</v>
      </c>
      <c r="K848">
        <f t="shared" si="231"/>
        <v>0</v>
      </c>
      <c r="L848">
        <f t="shared" si="232"/>
        <v>2.6909241118245348</v>
      </c>
      <c r="M848">
        <f t="shared" si="233"/>
        <v>6.0257674699739541</v>
      </c>
      <c r="N848">
        <f t="shared" si="234"/>
        <v>-9.3730548145193923E-2</v>
      </c>
      <c r="O848">
        <f t="shared" si="235"/>
        <v>-7.4168501317090629E-3</v>
      </c>
      <c r="P848">
        <f t="shared" si="236"/>
        <v>0.52469746297200059</v>
      </c>
      <c r="Q848">
        <f t="shared" si="237"/>
        <v>-2.5989774863496584</v>
      </c>
      <c r="R848">
        <f t="shared" si="246"/>
        <v>-148.91044101735494</v>
      </c>
      <c r="S848">
        <f t="shared" si="242"/>
        <v>-734.29473124458661</v>
      </c>
      <c r="T848">
        <f t="shared" si="243"/>
        <v>-80.067984359585566</v>
      </c>
      <c r="U848">
        <f t="shared" si="238"/>
        <v>-17.999999001755121</v>
      </c>
      <c r="V848">
        <f t="shared" si="244"/>
        <v>29.999998336258535</v>
      </c>
      <c r="W848">
        <f t="shared" si="247"/>
        <v>0</v>
      </c>
    </row>
    <row r="849" spans="5:23">
      <c r="E849">
        <f t="shared" si="239"/>
        <v>0.82800000000000062</v>
      </c>
      <c r="F849">
        <f t="shared" si="245"/>
        <v>586.19250946123441</v>
      </c>
      <c r="G849">
        <f t="shared" si="240"/>
        <v>10.230989340626552</v>
      </c>
      <c r="H849">
        <f t="shared" si="241"/>
        <v>14.234887527474704</v>
      </c>
      <c r="I849">
        <f t="shared" si="230"/>
        <v>130.38059091034347</v>
      </c>
      <c r="J849">
        <f t="shared" si="248"/>
        <v>8.8236040185262219</v>
      </c>
      <c r="K849">
        <f t="shared" si="231"/>
        <v>0</v>
      </c>
      <c r="L849">
        <f t="shared" si="232"/>
        <v>2.6521866310227336</v>
      </c>
      <c r="M849">
        <f t="shared" si="233"/>
        <v>6.1714173875034888</v>
      </c>
      <c r="N849">
        <f t="shared" si="234"/>
        <v>-9.0648798218666657E-2</v>
      </c>
      <c r="O849">
        <f t="shared" si="235"/>
        <v>-1.0414935195819985E-2</v>
      </c>
      <c r="P849">
        <f t="shared" si="236"/>
        <v>0.52362303043954661</v>
      </c>
      <c r="Q849">
        <f t="shared" si="237"/>
        <v>-2.5910350681334005</v>
      </c>
      <c r="R849">
        <f t="shared" si="246"/>
        <v>-148.45537397443553</v>
      </c>
      <c r="S849">
        <f t="shared" si="242"/>
        <v>-734.64788343566988</v>
      </c>
      <c r="T849">
        <f t="shared" si="243"/>
        <v>-80.067984448393858</v>
      </c>
      <c r="U849">
        <f t="shared" si="238"/>
        <v>-17.999999021720019</v>
      </c>
      <c r="V849">
        <f t="shared" si="244"/>
        <v>29.999998369533365</v>
      </c>
      <c r="W849">
        <f t="shared" si="247"/>
        <v>0</v>
      </c>
    </row>
    <row r="850" spans="5:23">
      <c r="E850">
        <f t="shared" si="239"/>
        <v>0.82900000000000063</v>
      </c>
      <c r="F850">
        <f t="shared" si="245"/>
        <v>587.00810843840202</v>
      </c>
      <c r="G850">
        <f t="shared" si="240"/>
        <v>10.245224228154026</v>
      </c>
      <c r="H850">
        <f t="shared" si="241"/>
        <v>14.365268118385048</v>
      </c>
      <c r="I850">
        <f t="shared" si="230"/>
        <v>131.96206643371909</v>
      </c>
      <c r="J850">
        <f t="shared" si="248"/>
        <v>8.930631557562716</v>
      </c>
      <c r="K850">
        <f t="shared" si="231"/>
        <v>0</v>
      </c>
      <c r="L850">
        <f t="shared" si="232"/>
        <v>2.6125604896973016</v>
      </c>
      <c r="M850">
        <f t="shared" si="233"/>
        <v>6.3180710678654153</v>
      </c>
      <c r="N850">
        <f t="shared" si="234"/>
        <v>-8.7496351141815684E-2</v>
      </c>
      <c r="O850">
        <f t="shared" si="235"/>
        <v>-1.3396024003488355E-2</v>
      </c>
      <c r="P850">
        <f t="shared" si="236"/>
        <v>0.52251280360421015</v>
      </c>
      <c r="Q850">
        <f t="shared" si="237"/>
        <v>-2.5830163763919884</v>
      </c>
      <c r="R850">
        <f t="shared" si="246"/>
        <v>-147.99593678043621</v>
      </c>
      <c r="S850">
        <f t="shared" si="242"/>
        <v>-735.0040452188382</v>
      </c>
      <c r="T850">
        <f t="shared" si="243"/>
        <v>-80.067984535425978</v>
      </c>
      <c r="U850">
        <f t="shared" si="238"/>
        <v>-17.999999041285619</v>
      </c>
      <c r="V850">
        <f t="shared" si="244"/>
        <v>29.999998402142698</v>
      </c>
      <c r="W850">
        <f t="shared" si="247"/>
        <v>0</v>
      </c>
    </row>
    <row r="851" spans="5:23">
      <c r="E851">
        <f t="shared" si="239"/>
        <v>0.83000000000000063</v>
      </c>
      <c r="F851">
        <f t="shared" si="245"/>
        <v>587.83117767315935</v>
      </c>
      <c r="G851">
        <f t="shared" si="240"/>
        <v>10.259589496272412</v>
      </c>
      <c r="H851">
        <f t="shared" si="241"/>
        <v>14.497230184818767</v>
      </c>
      <c r="I851">
        <f t="shared" si="230"/>
        <v>133.54507087104892</v>
      </c>
      <c r="J851">
        <f t="shared" si="248"/>
        <v>9.0377625669947363</v>
      </c>
      <c r="K851">
        <f t="shared" si="231"/>
        <v>0</v>
      </c>
      <c r="L851">
        <f t="shared" si="232"/>
        <v>2.5720347538375523</v>
      </c>
      <c r="M851">
        <f t="shared" si="233"/>
        <v>6.4657278131571836</v>
      </c>
      <c r="N851">
        <f t="shared" si="234"/>
        <v>-8.4272337062344674E-2</v>
      </c>
      <c r="O851">
        <f t="shared" si="235"/>
        <v>-1.6358617645586937E-2</v>
      </c>
      <c r="P851">
        <f t="shared" si="236"/>
        <v>0.52136600612148665</v>
      </c>
      <c r="Q851">
        <f t="shared" si="237"/>
        <v>-2.5749203024661851</v>
      </c>
      <c r="R851">
        <f t="shared" si="246"/>
        <v>-147.53206591386177</v>
      </c>
      <c r="S851">
        <f t="shared" si="242"/>
        <v>-735.36324358702109</v>
      </c>
      <c r="T851">
        <f t="shared" si="243"/>
        <v>-80.067984620717468</v>
      </c>
      <c r="U851">
        <f t="shared" si="238"/>
        <v>-17.999999060459906</v>
      </c>
      <c r="V851">
        <f t="shared" si="244"/>
        <v>29.999998434099844</v>
      </c>
      <c r="W851">
        <f t="shared" si="247"/>
        <v>0</v>
      </c>
    </row>
    <row r="852" spans="5:23">
      <c r="E852">
        <f t="shared" si="239"/>
        <v>0.83100000000000063</v>
      </c>
      <c r="F852">
        <f t="shared" si="245"/>
        <v>588.66180777737918</v>
      </c>
      <c r="G852">
        <f t="shared" si="240"/>
        <v>10.274086726457231</v>
      </c>
      <c r="H852">
        <f t="shared" si="241"/>
        <v>14.630775255689816</v>
      </c>
      <c r="I852">
        <f t="shared" si="230"/>
        <v>135.12942547744339</v>
      </c>
      <c r="J852">
        <f t="shared" si="248"/>
        <v>9.1449849501281726</v>
      </c>
      <c r="K852">
        <f t="shared" si="231"/>
        <v>0</v>
      </c>
      <c r="L852">
        <f t="shared" si="232"/>
        <v>2.5305986729155232</v>
      </c>
      <c r="M852">
        <f t="shared" si="233"/>
        <v>6.6143862772126498</v>
      </c>
      <c r="N852">
        <f t="shared" si="234"/>
        <v>-8.0975900724876301E-2</v>
      </c>
      <c r="O852">
        <f t="shared" si="235"/>
        <v>-1.9301162118360721E-2</v>
      </c>
      <c r="P852">
        <f t="shared" si="236"/>
        <v>0.52018184808039813</v>
      </c>
      <c r="Q852">
        <f t="shared" si="237"/>
        <v>-2.566745725858532</v>
      </c>
      <c r="R852">
        <f t="shared" si="246"/>
        <v>-147.06369717493689</v>
      </c>
      <c r="S852">
        <f t="shared" si="242"/>
        <v>-735.7255049523161</v>
      </c>
      <c r="T852">
        <f t="shared" si="243"/>
        <v>-80.0679847043031</v>
      </c>
      <c r="U852">
        <f t="shared" si="238"/>
        <v>-17.999999079250706</v>
      </c>
      <c r="V852">
        <f t="shared" si="244"/>
        <v>29.999998465417846</v>
      </c>
      <c r="W852">
        <f t="shared" si="247"/>
        <v>0</v>
      </c>
    </row>
    <row r="853" spans="5:23">
      <c r="E853">
        <f t="shared" si="239"/>
        <v>0.83200000000000063</v>
      </c>
      <c r="F853">
        <f t="shared" si="245"/>
        <v>589.50008945053469</v>
      </c>
      <c r="G853">
        <f t="shared" si="240"/>
        <v>10.28871750171292</v>
      </c>
      <c r="H853">
        <f t="shared" si="241"/>
        <v>14.765904681167259</v>
      </c>
      <c r="I853">
        <f t="shared" ref="I853:I916" si="249">J853/$B$32</f>
        <v>136.71494462497859</v>
      </c>
      <c r="J853">
        <f t="shared" si="248"/>
        <v>9.2522861444544215</v>
      </c>
      <c r="K853">
        <f t="shared" ref="K853:K916" si="250">IF(G853&lt;$B$27,-(MAX(($K$13*(G853-$B$27)),-$K$14)),0)</f>
        <v>0</v>
      </c>
      <c r="L853">
        <f t="shared" ref="L853:L916" si="251">-$B$60*$B$30*$B$31*COS(G853)</f>
        <v>2.4882417027172683</v>
      </c>
      <c r="M853">
        <f t="shared" ref="M853:M916" si="252">$B$35*T853*SIN(Q853-G853)</f>
        <v>6.7640444417371528</v>
      </c>
      <c r="N853">
        <f t="shared" ref="N853:N916" si="253">$B$39+$B$35*COS(G853)</f>
        <v>-7.7606203287289746E-2</v>
      </c>
      <c r="O853">
        <f t="shared" ref="O853:O916" si="254">$B$41+$B$35*SIN(G853)</f>
        <v>-2.2222047358159164E-2</v>
      </c>
      <c r="P853">
        <f t="shared" ref="P853:P916" si="255">SQRT((N853-$B$45)^2+(O853-$B$47)^2)</f>
        <v>0.51895952601382578</v>
      </c>
      <c r="Q853">
        <f t="shared" ref="Q853:Q916" si="256">ATAN2((N853-$B$45),(O853-$B$47))</f>
        <v>-2.5584915137718012</v>
      </c>
      <c r="R853">
        <f t="shared" si="246"/>
        <v>-146.59076565916135</v>
      </c>
      <c r="S853">
        <f t="shared" si="242"/>
        <v>-736.09085510969601</v>
      </c>
      <c r="T853">
        <f t="shared" si="243"/>
        <v>-80.067984786217053</v>
      </c>
      <c r="U853">
        <f t="shared" ref="U853:U916" si="257">-$B$51*V853*$B$50</f>
        <v>-17.999999097665693</v>
      </c>
      <c r="V853">
        <f t="shared" si="244"/>
        <v>29.999998496109491</v>
      </c>
      <c r="W853">
        <f t="shared" si="247"/>
        <v>0</v>
      </c>
    </row>
    <row r="854" spans="5:23">
      <c r="E854">
        <f t="shared" ref="E854:E917" si="258">E853+$B$21</f>
        <v>0.83300000000000063</v>
      </c>
      <c r="F854">
        <f t="shared" si="245"/>
        <v>590.34611346945803</v>
      </c>
      <c r="G854">
        <f t="shared" ref="G854:G917" si="259">G853+$B$21*H853</f>
        <v>10.303483406394088</v>
      </c>
      <c r="H854">
        <f t="shared" ref="H854:H917" si="260">H853+$B$21*I853</f>
        <v>14.902619625792237</v>
      </c>
      <c r="I854">
        <f t="shared" si="249"/>
        <v>138.30143579248124</v>
      </c>
      <c r="J854">
        <f t="shared" si="248"/>
        <v>9.3596531209590665</v>
      </c>
      <c r="K854">
        <f t="shared" si="250"/>
        <v>0</v>
      </c>
      <c r="L854">
        <f t="shared" si="251"/>
        <v>2.4449535291825728</v>
      </c>
      <c r="M854">
        <f t="shared" si="252"/>
        <v>6.9146995917764933</v>
      </c>
      <c r="N854">
        <f t="shared" si="253"/>
        <v>-7.4162424217282544E-2</v>
      </c>
      <c r="O854">
        <f t="shared" si="254"/>
        <v>-2.5119606300748692E-2</v>
      </c>
      <c r="P854">
        <f t="shared" si="255"/>
        <v>0.51769822292106604</v>
      </c>
      <c r="Q854">
        <f t="shared" si="256"/>
        <v>-2.5501565206192893</v>
      </c>
      <c r="R854">
        <f t="shared" si="246"/>
        <v>-146.11320572925197</v>
      </c>
      <c r="S854">
        <f t="shared" ref="S854:S917" si="261">R854-F854</f>
        <v>-736.45931919870998</v>
      </c>
      <c r="T854">
        <f t="shared" ref="T854:T917" si="262" xml:space="preserve"> 4.4482216*U854</f>
        <v>-80.067984866492708</v>
      </c>
      <c r="U854">
        <f t="shared" si="257"/>
        <v>-17.999999115712381</v>
      </c>
      <c r="V854">
        <f t="shared" ref="V854:V917" si="263">$B$58*($B$57)+(1-$B$58)*V853</f>
        <v>29.999998526187301</v>
      </c>
      <c r="W854">
        <f t="shared" si="247"/>
        <v>0</v>
      </c>
    </row>
    <row r="855" spans="5:23">
      <c r="E855">
        <f t="shared" si="258"/>
        <v>0.83400000000000063</v>
      </c>
      <c r="F855">
        <f t="shared" ref="F855:F918" si="264">G855*180/PI()</f>
        <v>591.19997067770475</v>
      </c>
      <c r="G855">
        <f t="shared" si="259"/>
        <v>10.31838602601988</v>
      </c>
      <c r="H855">
        <f t="shared" si="260"/>
        <v>15.040921061584719</v>
      </c>
      <c r="I855">
        <f t="shared" si="249"/>
        <v>139.88869956054015</v>
      </c>
      <c r="J855">
        <f t="shared" si="248"/>
        <v>9.4670723837842878</v>
      </c>
      <c r="K855">
        <f t="shared" si="250"/>
        <v>0</v>
      </c>
      <c r="L855">
        <f t="shared" si="251"/>
        <v>2.4007240932760179</v>
      </c>
      <c r="M855">
        <f t="shared" si="252"/>
        <v>7.0663482905082695</v>
      </c>
      <c r="N855">
        <f t="shared" si="253"/>
        <v>-7.0643763270981944E-2</v>
      </c>
      <c r="O855">
        <f t="shared" si="254"/>
        <v>-2.7992113968608734E-2</v>
      </c>
      <c r="P855">
        <f t="shared" si="255"/>
        <v>0.516397108303286</v>
      </c>
      <c r="Q855">
        <f t="shared" si="256"/>
        <v>-2.5417395875048205</v>
      </c>
      <c r="R855">
        <f t="shared" ref="R855:R918" si="265">Q855*180/PI()</f>
        <v>-145.63095098534902</v>
      </c>
      <c r="S855">
        <f t="shared" si="261"/>
        <v>-736.8309216630538</v>
      </c>
      <c r="T855">
        <f t="shared" si="262"/>
        <v>-80.067984945162863</v>
      </c>
      <c r="U855">
        <f t="shared" si="257"/>
        <v>-17.999999133398134</v>
      </c>
      <c r="V855">
        <f t="shared" si="263"/>
        <v>29.999998555663556</v>
      </c>
      <c r="W855">
        <f t="shared" ref="W855:W918" si="266">IF(F855&gt;$B$26,IF(W854&gt;0,E855,0),0)</f>
        <v>0</v>
      </c>
    </row>
    <row r="856" spans="5:23">
      <c r="E856">
        <f t="shared" si="258"/>
        <v>0.83500000000000063</v>
      </c>
      <c r="F856">
        <f t="shared" si="264"/>
        <v>592.06175197452296</v>
      </c>
      <c r="G856">
        <f t="shared" si="259"/>
        <v>10.333426947081465</v>
      </c>
      <c r="H856">
        <f t="shared" si="260"/>
        <v>15.180809761145259</v>
      </c>
      <c r="I856">
        <f t="shared" si="249"/>
        <v>141.47652961184193</v>
      </c>
      <c r="J856">
        <f t="shared" si="248"/>
        <v>9.5745299702515645</v>
      </c>
      <c r="K856">
        <f t="shared" si="250"/>
        <v>0</v>
      </c>
      <c r="L856">
        <f t="shared" si="251"/>
        <v>2.355543616911564</v>
      </c>
      <c r="M856">
        <f t="shared" si="252"/>
        <v>7.2189863533400001</v>
      </c>
      <c r="N856">
        <f t="shared" si="253"/>
        <v>-6.7049442555367725E-2</v>
      </c>
      <c r="O856">
        <f t="shared" si="254"/>
        <v>-3.0837786589805682E-2</v>
      </c>
      <c r="P856">
        <f t="shared" si="255"/>
        <v>0.51505533821258331</v>
      </c>
      <c r="Q856">
        <f t="shared" si="256"/>
        <v>-2.5332395416701168</v>
      </c>
      <c r="R856">
        <f t="shared" si="265"/>
        <v>-145.14393423335272</v>
      </c>
      <c r="S856">
        <f t="shared" si="261"/>
        <v>-737.20568620787571</v>
      </c>
      <c r="T856">
        <f t="shared" si="262"/>
        <v>-80.067985022259606</v>
      </c>
      <c r="U856">
        <f t="shared" si="257"/>
        <v>-17.999999150730172</v>
      </c>
      <c r="V856">
        <f t="shared" si="263"/>
        <v>29.999998584550287</v>
      </c>
      <c r="W856">
        <f t="shared" si="266"/>
        <v>0</v>
      </c>
    </row>
    <row r="857" spans="5:23">
      <c r="E857">
        <f t="shared" si="258"/>
        <v>0.83600000000000063</v>
      </c>
      <c r="F857">
        <f t="shared" si="264"/>
        <v>592.93154830342769</v>
      </c>
      <c r="G857">
        <f t="shared" si="259"/>
        <v>10.348607756842611</v>
      </c>
      <c r="H857">
        <f t="shared" si="260"/>
        <v>15.3222862907571</v>
      </c>
      <c r="I857">
        <f t="shared" si="249"/>
        <v>143.06471273695368</v>
      </c>
      <c r="J857">
        <f t="shared" si="248"/>
        <v>9.6820114512530431</v>
      </c>
      <c r="K857">
        <f t="shared" si="250"/>
        <v>0</v>
      </c>
      <c r="L857">
        <f t="shared" si="251"/>
        <v>2.3094026299520864</v>
      </c>
      <c r="M857">
        <f t="shared" si="252"/>
        <v>7.3726088213009575</v>
      </c>
      <c r="N857">
        <f t="shared" si="253"/>
        <v>-6.3378708676213327E-2</v>
      </c>
      <c r="O857">
        <f t="shared" si="254"/>
        <v>-3.3654780752217978E-2</v>
      </c>
      <c r="P857">
        <f t="shared" si="255"/>
        <v>0.51367205531537685</v>
      </c>
      <c r="Q857">
        <f t="shared" si="256"/>
        <v>-2.5246551959070525</v>
      </c>
      <c r="R857">
        <f t="shared" si="265"/>
        <v>-144.65208745124812</v>
      </c>
      <c r="S857">
        <f t="shared" si="261"/>
        <v>-737.58363575467581</v>
      </c>
      <c r="T857">
        <f t="shared" si="262"/>
        <v>-80.067985097814415</v>
      </c>
      <c r="U857">
        <f t="shared" si="257"/>
        <v>-17.999999167715568</v>
      </c>
      <c r="V857">
        <f t="shared" si="263"/>
        <v>29.999998612859283</v>
      </c>
      <c r="W857">
        <f t="shared" si="266"/>
        <v>0</v>
      </c>
    </row>
    <row r="858" spans="5:23">
      <c r="E858">
        <f t="shared" si="258"/>
        <v>0.83700000000000063</v>
      </c>
      <c r="F858">
        <f t="shared" si="264"/>
        <v>593.80945064037928</v>
      </c>
      <c r="G858">
        <f t="shared" si="259"/>
        <v>10.363930043133369</v>
      </c>
      <c r="H858">
        <f t="shared" si="260"/>
        <v>15.465351003494053</v>
      </c>
      <c r="I858">
        <f t="shared" si="249"/>
        <v>144.65302884561558</v>
      </c>
      <c r="J858">
        <f t="shared" si="248"/>
        <v>9.7895019320157548</v>
      </c>
      <c r="K858">
        <f t="shared" si="250"/>
        <v>0</v>
      </c>
      <c r="L858">
        <f t="shared" si="251"/>
        <v>2.2622919983041903</v>
      </c>
      <c r="M858">
        <f t="shared" si="252"/>
        <v>7.5272099337115641</v>
      </c>
      <c r="N858">
        <f t="shared" si="253"/>
        <v>-5.9630834973161226E-2</v>
      </c>
      <c r="O858">
        <f t="shared" si="254"/>
        <v>-3.6441192597091665E-2</v>
      </c>
      <c r="P858">
        <f t="shared" si="255"/>
        <v>0.51224638897087815</v>
      </c>
      <c r="Q858">
        <f t="shared" si="256"/>
        <v>-2.5159853479320597</v>
      </c>
      <c r="R858">
        <f t="shared" si="265"/>
        <v>-144.15534175326101</v>
      </c>
      <c r="S858">
        <f t="shared" si="261"/>
        <v>-737.96479239364032</v>
      </c>
      <c r="T858">
        <f t="shared" si="262"/>
        <v>-80.067985171858126</v>
      </c>
      <c r="U858">
        <f t="shared" si="257"/>
        <v>-17.999999184361258</v>
      </c>
      <c r="V858">
        <f t="shared" si="263"/>
        <v>29.999998640602097</v>
      </c>
      <c r="W858">
        <f t="shared" si="266"/>
        <v>0</v>
      </c>
    </row>
    <row r="859" spans="5:23">
      <c r="E859">
        <f t="shared" si="258"/>
        <v>0.83800000000000063</v>
      </c>
      <c r="F859">
        <f t="shared" si="264"/>
        <v>594.69554998156786</v>
      </c>
      <c r="G859">
        <f t="shared" si="259"/>
        <v>10.379395394136862</v>
      </c>
      <c r="H859">
        <f t="shared" si="260"/>
        <v>15.610004032339669</v>
      </c>
      <c r="I859">
        <f t="shared" si="249"/>
        <v>146.24125098360474</v>
      </c>
      <c r="J859">
        <f t="shared" si="248"/>
        <v>9.8969860532428928</v>
      </c>
      <c r="K859">
        <f t="shared" si="250"/>
        <v>0</v>
      </c>
      <c r="L859">
        <f t="shared" si="251"/>
        <v>2.2142029531276153</v>
      </c>
      <c r="M859">
        <f t="shared" si="252"/>
        <v>7.6827831001152775</v>
      </c>
      <c r="N859">
        <f t="shared" si="253"/>
        <v>-5.5805123843469348E-2</v>
      </c>
      <c r="O859">
        <f t="shared" si="254"/>
        <v>-3.9195057056096827E-2</v>
      </c>
      <c r="P859">
        <f t="shared" si="255"/>
        <v>0.51077745532541563</v>
      </c>
      <c r="Q859">
        <f t="shared" si="256"/>
        <v>-2.5072287797197643</v>
      </c>
      <c r="R859">
        <f t="shared" si="265"/>
        <v>-143.65362735167807</v>
      </c>
      <c r="S859">
        <f t="shared" si="261"/>
        <v>-738.34917733324596</v>
      </c>
      <c r="T859">
        <f t="shared" si="262"/>
        <v>-80.067985244420967</v>
      </c>
      <c r="U859">
        <f t="shared" si="257"/>
        <v>-17.999999200674033</v>
      </c>
      <c r="V859">
        <f t="shared" si="263"/>
        <v>29.999998667790056</v>
      </c>
      <c r="W859">
        <f t="shared" si="266"/>
        <v>0</v>
      </c>
    </row>
    <row r="860" spans="5:23">
      <c r="E860">
        <f t="shared" si="258"/>
        <v>0.83900000000000063</v>
      </c>
      <c r="F860">
        <f t="shared" si="264"/>
        <v>595.58993733080308</v>
      </c>
      <c r="G860">
        <f t="shared" si="259"/>
        <v>10.395005398169202</v>
      </c>
      <c r="H860">
        <f t="shared" si="260"/>
        <v>15.756245283323274</v>
      </c>
      <c r="I860">
        <f t="shared" si="249"/>
        <v>147.82914535518975</v>
      </c>
      <c r="J860">
        <f t="shared" si="248"/>
        <v>10.004447992633454</v>
      </c>
      <c r="K860">
        <f t="shared" si="250"/>
        <v>0</v>
      </c>
      <c r="L860">
        <f t="shared" si="251"/>
        <v>2.1651271211772509</v>
      </c>
      <c r="M860">
        <f t="shared" si="252"/>
        <v>7.8393208714562022</v>
      </c>
      <c r="N860">
        <f t="shared" si="253"/>
        <v>-5.1900909155862027E-2</v>
      </c>
      <c r="O860">
        <f t="shared" si="254"/>
        <v>-4.1914347136262742E-2</v>
      </c>
      <c r="P860">
        <f t="shared" si="255"/>
        <v>0.50926435742341181</v>
      </c>
      <c r="Q860">
        <f t="shared" si="256"/>
        <v>-2.4983842567926713</v>
      </c>
      <c r="R860">
        <f t="shared" si="265"/>
        <v>-143.14687351614893</v>
      </c>
      <c r="S860">
        <f t="shared" si="261"/>
        <v>-738.73681084695204</v>
      </c>
      <c r="T860">
        <f t="shared" si="262"/>
        <v>-80.067985315532567</v>
      </c>
      <c r="U860">
        <f t="shared" si="257"/>
        <v>-17.999999216660555</v>
      </c>
      <c r="V860">
        <f t="shared" si="263"/>
        <v>29.999998694434257</v>
      </c>
      <c r="W860">
        <f t="shared" si="266"/>
        <v>0</v>
      </c>
    </row>
    <row r="861" spans="5:23">
      <c r="E861">
        <f t="shared" si="258"/>
        <v>0.84000000000000064</v>
      </c>
      <c r="F861">
        <f t="shared" si="264"/>
        <v>596.49270368651048</v>
      </c>
      <c r="G861">
        <f t="shared" si="259"/>
        <v>10.410761643452526</v>
      </c>
      <c r="H861">
        <f t="shared" si="260"/>
        <v>15.904074428678463</v>
      </c>
      <c r="I861">
        <f t="shared" si="249"/>
        <v>149.41647135116438</v>
      </c>
      <c r="J861">
        <f t="shared" si="248"/>
        <v>10.111871466779418</v>
      </c>
      <c r="K861">
        <f t="shared" si="250"/>
        <v>0</v>
      </c>
      <c r="L861">
        <f t="shared" si="251"/>
        <v>2.1150565562944172</v>
      </c>
      <c r="M861">
        <f t="shared" si="252"/>
        <v>7.9968149104849999</v>
      </c>
      <c r="N861">
        <f t="shared" si="253"/>
        <v>-4.7917558755810316E-2</v>
      </c>
      <c r="O861">
        <f t="shared" si="254"/>
        <v>-4.4596973257373218E-2</v>
      </c>
      <c r="P861">
        <f t="shared" si="255"/>
        <v>0.507706185335836</v>
      </c>
      <c r="Q861">
        <f t="shared" si="256"/>
        <v>-2.4894505274634637</v>
      </c>
      <c r="R861">
        <f t="shared" si="265"/>
        <v>-142.6350085302731</v>
      </c>
      <c r="S861">
        <f t="shared" si="261"/>
        <v>-739.12771221678361</v>
      </c>
      <c r="T861">
        <f t="shared" si="262"/>
        <v>-80.067985385221917</v>
      </c>
      <c r="U861">
        <f t="shared" si="257"/>
        <v>-17.999999232327344</v>
      </c>
      <c r="V861">
        <f t="shared" si="263"/>
        <v>29.999998720545573</v>
      </c>
      <c r="W861">
        <f t="shared" si="266"/>
        <v>0</v>
      </c>
    </row>
    <row r="862" spans="5:23">
      <c r="E862">
        <f t="shared" si="258"/>
        <v>0.84100000000000064</v>
      </c>
      <c r="F862">
        <f t="shared" si="264"/>
        <v>597.40394002833568</v>
      </c>
      <c r="G862">
        <f t="shared" si="259"/>
        <v>10.426665717881205</v>
      </c>
      <c r="H862">
        <f t="shared" si="260"/>
        <v>16.053490900029626</v>
      </c>
      <c r="I862">
        <f t="shared" si="249"/>
        <v>151.00298158240608</v>
      </c>
      <c r="J862">
        <f t="shared" si="248"/>
        <v>10.219239733436865</v>
      </c>
      <c r="K862">
        <f t="shared" si="250"/>
        <v>0</v>
      </c>
      <c r="L862">
        <f t="shared" si="251"/>
        <v>2.0639837720624752</v>
      </c>
      <c r="M862">
        <f t="shared" si="252"/>
        <v>8.1552559613743902</v>
      </c>
      <c r="N862">
        <f t="shared" si="253"/>
        <v>-4.3854477063440353E-2</v>
      </c>
      <c r="O862">
        <f t="shared" si="254"/>
        <v>-4.724078264661663E-2</v>
      </c>
      <c r="P862">
        <f t="shared" si="255"/>
        <v>0.50610201630698015</v>
      </c>
      <c r="Q862">
        <f t="shared" si="256"/>
        <v>-2.4804263220261844</v>
      </c>
      <c r="R862">
        <f t="shared" si="265"/>
        <v>-142.117959645258</v>
      </c>
      <c r="S862">
        <f t="shared" si="261"/>
        <v>-739.52189967359368</v>
      </c>
      <c r="T862">
        <f t="shared" si="262"/>
        <v>-80.06798545351748</v>
      </c>
      <c r="U862">
        <f t="shared" si="257"/>
        <v>-17.999999247680798</v>
      </c>
      <c r="V862">
        <f t="shared" si="263"/>
        <v>29.999998746134661</v>
      </c>
      <c r="W862">
        <f t="shared" si="266"/>
        <v>0</v>
      </c>
    </row>
    <row r="863" spans="5:23">
      <c r="E863">
        <f t="shared" si="258"/>
        <v>0.84200000000000064</v>
      </c>
      <c r="F863">
        <f t="shared" si="264"/>
        <v>598.32373730335917</v>
      </c>
      <c r="G863">
        <f t="shared" si="259"/>
        <v>10.442719208781234</v>
      </c>
      <c r="H863">
        <f t="shared" si="260"/>
        <v>16.204493881612031</v>
      </c>
      <c r="I863">
        <f t="shared" si="249"/>
        <v>152.58842191886322</v>
      </c>
      <c r="J863">
        <f t="shared" si="248"/>
        <v>10.326535594164453</v>
      </c>
      <c r="K863">
        <f t="shared" si="250"/>
        <v>0</v>
      </c>
      <c r="L863">
        <f t="shared" si="251"/>
        <v>2.0119017756401223</v>
      </c>
      <c r="M863">
        <f t="shared" si="252"/>
        <v>8.3146338185243298</v>
      </c>
      <c r="N863">
        <f t="shared" si="253"/>
        <v>-3.9711107765132383E-2</v>
      </c>
      <c r="O863">
        <f t="shared" si="254"/>
        <v>-4.9843558795497511E-2</v>
      </c>
      <c r="P863">
        <f t="shared" si="255"/>
        <v>0.50445091492043437</v>
      </c>
      <c r="Q863">
        <f t="shared" si="256"/>
        <v>-2.4713103518922432</v>
      </c>
      <c r="R863">
        <f t="shared" si="265"/>
        <v>-141.59565303041586</v>
      </c>
      <c r="S863">
        <f t="shared" si="261"/>
        <v>-739.91939033377503</v>
      </c>
      <c r="T863">
        <f t="shared" si="262"/>
        <v>-80.067985520447138</v>
      </c>
      <c r="U863">
        <f t="shared" si="257"/>
        <v>-17.999999262727183</v>
      </c>
      <c r="V863">
        <f t="shared" si="263"/>
        <v>29.99999877121197</v>
      </c>
      <c r="W863">
        <f t="shared" si="266"/>
        <v>0</v>
      </c>
    </row>
    <row r="864" spans="5:23">
      <c r="E864">
        <f t="shared" si="258"/>
        <v>0.84300000000000064</v>
      </c>
      <c r="F864">
        <f t="shared" si="264"/>
        <v>599.252186411921</v>
      </c>
      <c r="G864">
        <f t="shared" si="259"/>
        <v>10.458923702662846</v>
      </c>
      <c r="H864">
        <f t="shared" si="260"/>
        <v>16.357082303530895</v>
      </c>
      <c r="I864">
        <f t="shared" si="249"/>
        <v>154.1725315338374</v>
      </c>
      <c r="J864">
        <f t="shared" si="248"/>
        <v>10.43374139732026</v>
      </c>
      <c r="K864">
        <f t="shared" si="250"/>
        <v>0</v>
      </c>
      <c r="L864">
        <f t="shared" si="251"/>
        <v>1.9588041027838641</v>
      </c>
      <c r="M864">
        <f t="shared" si="252"/>
        <v>8.4749372945363959</v>
      </c>
      <c r="N864">
        <f t="shared" si="253"/>
        <v>-3.548693659972367E-2</v>
      </c>
      <c r="O864">
        <f t="shared" si="254"/>
        <v>-5.2403020984231219E-2</v>
      </c>
      <c r="P864">
        <f t="shared" si="255"/>
        <v>0.50275193328516321</v>
      </c>
      <c r="Q864">
        <f t="shared" si="256"/>
        <v>-2.4621013086668744</v>
      </c>
      <c r="R864">
        <f t="shared" si="265"/>
        <v>-141.06801372024867</v>
      </c>
      <c r="S864">
        <f t="shared" si="261"/>
        <v>-740.3202001321697</v>
      </c>
      <c r="T864">
        <f t="shared" si="262"/>
        <v>-80.067985586038191</v>
      </c>
      <c r="U864">
        <f t="shared" si="257"/>
        <v>-17.999999277472639</v>
      </c>
      <c r="V864">
        <f t="shared" si="263"/>
        <v>29.999998795787732</v>
      </c>
      <c r="W864">
        <f t="shared" si="266"/>
        <v>0</v>
      </c>
    </row>
    <row r="865" spans="5:23">
      <c r="E865">
        <f t="shared" si="258"/>
        <v>0.84400000000000064</v>
      </c>
      <c r="F865">
        <f t="shared" si="264"/>
        <v>600.18937819306143</v>
      </c>
      <c r="G865">
        <f t="shared" si="259"/>
        <v>10.475280784966376</v>
      </c>
      <c r="H865">
        <f t="shared" si="260"/>
        <v>16.511254835064733</v>
      </c>
      <c r="I865">
        <f t="shared" si="249"/>
        <v>155.75504295334167</v>
      </c>
      <c r="J865">
        <f t="shared" si="248"/>
        <v>10.540839041402142</v>
      </c>
      <c r="K865">
        <f t="shared" si="250"/>
        <v>0</v>
      </c>
      <c r="L865">
        <f t="shared" si="251"/>
        <v>1.9046848540690549</v>
      </c>
      <c r="M865">
        <f t="shared" si="252"/>
        <v>8.6361541873330872</v>
      </c>
      <c r="N865">
        <f t="shared" si="253"/>
        <v>-3.1181494240064098E-2</v>
      </c>
      <c r="O865">
        <f t="shared" si="254"/>
        <v>-5.4916823879060717E-2</v>
      </c>
      <c r="P865">
        <f t="shared" si="255"/>
        <v>0.5010041112426119</v>
      </c>
      <c r="Q865">
        <f t="shared" si="256"/>
        <v>-2.4527978631612588</v>
      </c>
      <c r="R865">
        <f t="shared" si="265"/>
        <v>-140.53496555784696</v>
      </c>
      <c r="S865">
        <f t="shared" si="261"/>
        <v>-740.72434375090836</v>
      </c>
      <c r="T865">
        <f t="shared" si="262"/>
        <v>-80.067985650317439</v>
      </c>
      <c r="U865">
        <f t="shared" si="257"/>
        <v>-17.999999291923189</v>
      </c>
      <c r="V865">
        <f t="shared" si="263"/>
        <v>29.99999881987198</v>
      </c>
      <c r="W865">
        <f t="shared" si="266"/>
        <v>0</v>
      </c>
    </row>
    <row r="866" spans="5:23">
      <c r="E866">
        <f t="shared" si="258"/>
        <v>0.84500000000000064</v>
      </c>
      <c r="F866">
        <f t="shared" si="264"/>
        <v>601.13540340957559</v>
      </c>
      <c r="G866">
        <f t="shared" si="259"/>
        <v>10.491792039801441</v>
      </c>
      <c r="H866">
        <f t="shared" si="260"/>
        <v>16.667009878018074</v>
      </c>
      <c r="I866">
        <f t="shared" si="249"/>
        <v>157.33568211029342</v>
      </c>
      <c r="J866">
        <f t="shared" si="248"/>
        <v>10.647809978715273</v>
      </c>
      <c r="K866">
        <f t="shared" si="250"/>
        <v>0</v>
      </c>
      <c r="L866">
        <f t="shared" si="251"/>
        <v>1.8495387323166546</v>
      </c>
      <c r="M866">
        <f t="shared" si="252"/>
        <v>8.7982712463986186</v>
      </c>
      <c r="N866">
        <f t="shared" si="253"/>
        <v>-2.6794359270491688E-2</v>
      </c>
      <c r="O866">
        <f t="shared" si="254"/>
        <v>-5.7382557208155993E-2</v>
      </c>
      <c r="P866">
        <f t="shared" si="255"/>
        <v>0.49920647659580281</v>
      </c>
      <c r="Q866">
        <f t="shared" si="256"/>
        <v>-2.4433986643351275</v>
      </c>
      <c r="R866">
        <f t="shared" si="265"/>
        <v>-139.99643113430531</v>
      </c>
      <c r="S866">
        <f t="shared" si="261"/>
        <v>-741.13183454388093</v>
      </c>
      <c r="T866">
        <f t="shared" si="262"/>
        <v>-80.067985713311089</v>
      </c>
      <c r="U866">
        <f t="shared" si="257"/>
        <v>-17.999999306084725</v>
      </c>
      <c r="V866">
        <f t="shared" si="263"/>
        <v>29.99999884347454</v>
      </c>
      <c r="W866">
        <f t="shared" si="266"/>
        <v>0</v>
      </c>
    </row>
    <row r="867" spans="5:23">
      <c r="E867">
        <f t="shared" si="258"/>
        <v>0.84600000000000064</v>
      </c>
      <c r="F867">
        <f t="shared" si="264"/>
        <v>602.09035273268887</v>
      </c>
      <c r="G867">
        <f t="shared" si="259"/>
        <v>10.508459049679459</v>
      </c>
      <c r="H867">
        <f t="shared" si="260"/>
        <v>16.824345560128368</v>
      </c>
      <c r="I867">
        <f t="shared" si="249"/>
        <v>158.91416840319906</v>
      </c>
      <c r="J867">
        <f t="shared" si="248"/>
        <v>10.754635219343676</v>
      </c>
      <c r="K867">
        <f t="shared" si="250"/>
        <v>0</v>
      </c>
      <c r="L867">
        <f t="shared" si="251"/>
        <v>1.7933610812303631</v>
      </c>
      <c r="M867">
        <f t="shared" si="252"/>
        <v>8.9612741381133123</v>
      </c>
      <c r="N867">
        <f t="shared" si="253"/>
        <v>-2.2325161260599344E-2</v>
      </c>
      <c r="O867">
        <f t="shared" si="254"/>
        <v>-5.9797745521974033E-2</v>
      </c>
      <c r="P867">
        <f t="shared" si="255"/>
        <v>0.49735804536140488</v>
      </c>
      <c r="Q867">
        <f t="shared" si="256"/>
        <v>-2.4339023381641947</v>
      </c>
      <c r="R867">
        <f t="shared" si="265"/>
        <v>-139.45233172383124</v>
      </c>
      <c r="S867">
        <f t="shared" si="261"/>
        <v>-741.54268445652008</v>
      </c>
      <c r="T867">
        <f t="shared" si="262"/>
        <v>-80.067985775044875</v>
      </c>
      <c r="U867">
        <f t="shared" si="257"/>
        <v>-17.999999319963031</v>
      </c>
      <c r="V867">
        <f t="shared" si="263"/>
        <v>29.999998866605051</v>
      </c>
      <c r="W867">
        <f t="shared" si="266"/>
        <v>0</v>
      </c>
    </row>
    <row r="868" spans="5:23">
      <c r="E868">
        <f t="shared" si="258"/>
        <v>0.84700000000000064</v>
      </c>
      <c r="F868">
        <f t="shared" si="264"/>
        <v>603.05431672635382</v>
      </c>
      <c r="G868">
        <f t="shared" si="259"/>
        <v>10.525283395239587</v>
      </c>
      <c r="H868">
        <f t="shared" si="260"/>
        <v>16.983259728531568</v>
      </c>
      <c r="I868">
        <f t="shared" si="249"/>
        <v>160.49021475893039</v>
      </c>
      <c r="J868">
        <f t="shared" si="248"/>
        <v>10.86129533539866</v>
      </c>
      <c r="K868">
        <f t="shared" si="250"/>
        <v>0</v>
      </c>
      <c r="L868">
        <f t="shared" si="251"/>
        <v>1.7361479252461696</v>
      </c>
      <c r="M868">
        <f t="shared" si="252"/>
        <v>9.1251474101524899</v>
      </c>
      <c r="N868">
        <f t="shared" si="253"/>
        <v>-1.777358393545532E-2</v>
      </c>
      <c r="O868">
        <f t="shared" si="254"/>
        <v>-6.2159848044179289E-2</v>
      </c>
      <c r="P868">
        <f t="shared" si="255"/>
        <v>0.49545782204579902</v>
      </c>
      <c r="Q868">
        <f t="shared" si="256"/>
        <v>-2.4243074864262741</v>
      </c>
      <c r="R868">
        <f t="shared" si="265"/>
        <v>-138.90258721419463</v>
      </c>
      <c r="S868">
        <f t="shared" si="261"/>
        <v>-741.9569039405485</v>
      </c>
      <c r="T868">
        <f t="shared" si="262"/>
        <v>-80.067985835543979</v>
      </c>
      <c r="U868">
        <f t="shared" si="257"/>
        <v>-17.999999333563771</v>
      </c>
      <c r="V868">
        <f t="shared" si="263"/>
        <v>29.999998889272952</v>
      </c>
      <c r="W868">
        <f t="shared" si="266"/>
        <v>0</v>
      </c>
    </row>
    <row r="869" spans="5:23">
      <c r="E869">
        <f t="shared" si="258"/>
        <v>0.84800000000000064</v>
      </c>
      <c r="F869">
        <f t="shared" si="264"/>
        <v>604.02738583117332</v>
      </c>
      <c r="G869">
        <f t="shared" si="259"/>
        <v>10.542266654968119</v>
      </c>
      <c r="H869">
        <f t="shared" si="260"/>
        <v>17.143749943290498</v>
      </c>
      <c r="I869">
        <f t="shared" si="249"/>
        <v>162.06352769910075</v>
      </c>
      <c r="J869">
        <f t="shared" si="248"/>
        <v>10.967770465510876</v>
      </c>
      <c r="K869">
        <f t="shared" si="250"/>
        <v>0</v>
      </c>
      <c r="L869">
        <f t="shared" si="251"/>
        <v>1.6778960105934189</v>
      </c>
      <c r="M869">
        <f t="shared" si="252"/>
        <v>9.2898744549174577</v>
      </c>
      <c r="N869">
        <f t="shared" si="253"/>
        <v>-1.3139368442205188E-2</v>
      </c>
      <c r="O869">
        <f t="shared" si="254"/>
        <v>-6.4466258619444383E-2</v>
      </c>
      <c r="P869">
        <f t="shared" si="255"/>
        <v>0.49350479994618457</v>
      </c>
      <c r="Q869">
        <f t="shared" si="256"/>
        <v>-2.4146126853993684</v>
      </c>
      <c r="R869">
        <f t="shared" si="265"/>
        <v>-138.34711603213384</v>
      </c>
      <c r="S869">
        <f t="shared" si="261"/>
        <v>-742.37450186330716</v>
      </c>
      <c r="T869">
        <f t="shared" si="262"/>
        <v>-80.0679858948331</v>
      </c>
      <c r="U869">
        <f t="shared" si="257"/>
        <v>-17.999999346892498</v>
      </c>
      <c r="V869">
        <f t="shared" si="263"/>
        <v>29.999998911487495</v>
      </c>
      <c r="W869">
        <f t="shared" si="266"/>
        <v>0</v>
      </c>
    </row>
    <row r="870" spans="5:23">
      <c r="E870">
        <f t="shared" si="258"/>
        <v>0.84900000000000064</v>
      </c>
      <c r="F870">
        <f t="shared" si="264"/>
        <v>605.00965034795149</v>
      </c>
      <c r="G870">
        <f t="shared" si="259"/>
        <v>10.559410404911409</v>
      </c>
      <c r="H870">
        <f t="shared" si="260"/>
        <v>17.305813470989598</v>
      </c>
      <c r="I870">
        <f t="shared" si="249"/>
        <v>163.6338074094549</v>
      </c>
      <c r="J870">
        <f t="shared" si="248"/>
        <v>11.074040319526333</v>
      </c>
      <c r="K870">
        <f t="shared" si="250"/>
        <v>0</v>
      </c>
      <c r="L870">
        <f t="shared" si="251"/>
        <v>1.6186028475634882</v>
      </c>
      <c r="M870">
        <f t="shared" si="252"/>
        <v>9.4554374719628438</v>
      </c>
      <c r="N870">
        <f t="shared" si="253"/>
        <v>-8.4223167127452508E-3</v>
      </c>
      <c r="O870">
        <f t="shared" si="254"/>
        <v>-6.6714305764665971E-2</v>
      </c>
      <c r="P870">
        <f t="shared" si="255"/>
        <v>0.49149796147780994</v>
      </c>
      <c r="Q870">
        <f t="shared" si="256"/>
        <v>-2.4048164844644311</v>
      </c>
      <c r="R870">
        <f t="shared" si="265"/>
        <v>-137.7858350632998</v>
      </c>
      <c r="S870">
        <f t="shared" si="261"/>
        <v>-742.79548541125132</v>
      </c>
      <c r="T870">
        <f t="shared" si="262"/>
        <v>-80.067985952936439</v>
      </c>
      <c r="U870">
        <f t="shared" si="257"/>
        <v>-17.999999359954646</v>
      </c>
      <c r="V870">
        <f t="shared" si="263"/>
        <v>29.999998933257746</v>
      </c>
      <c r="W870">
        <f t="shared" si="266"/>
        <v>0</v>
      </c>
    </row>
    <row r="871" spans="5:23">
      <c r="E871">
        <f t="shared" si="258"/>
        <v>0.85000000000000064</v>
      </c>
      <c r="F871">
        <f t="shared" si="264"/>
        <v>606.00120042087985</v>
      </c>
      <c r="G871">
        <f t="shared" si="259"/>
        <v>10.5767162183824</v>
      </c>
      <c r="H871">
        <f t="shared" si="260"/>
        <v>17.469447278399052</v>
      </c>
      <c r="I871">
        <f t="shared" si="249"/>
        <v>165.20074781157683</v>
      </c>
      <c r="J871">
        <f t="shared" si="248"/>
        <v>11.180084183359268</v>
      </c>
      <c r="K871">
        <f t="shared" si="250"/>
        <v>0</v>
      </c>
      <c r="L871">
        <f t="shared" si="251"/>
        <v>1.5582667539787054</v>
      </c>
      <c r="M871">
        <f t="shared" si="252"/>
        <v>9.6218174293805632</v>
      </c>
      <c r="N871">
        <f t="shared" si="253"/>
        <v>-3.6222949218806255E-3</v>
      </c>
      <c r="O871">
        <f t="shared" si="254"/>
        <v>-6.8901252830353588E-2</v>
      </c>
      <c r="P871">
        <f t="shared" si="255"/>
        <v>0.48943627852844412</v>
      </c>
      <c r="Q871">
        <f t="shared" si="256"/>
        <v>-2.3949174046047963</v>
      </c>
      <c r="R871">
        <f t="shared" si="265"/>
        <v>-137.21865956627977</v>
      </c>
      <c r="S871">
        <f t="shared" si="261"/>
        <v>-743.21985998715968</v>
      </c>
      <c r="T871">
        <f t="shared" si="262"/>
        <v>-80.0679860098777</v>
      </c>
      <c r="U871">
        <f t="shared" si="257"/>
        <v>-17.999999372755553</v>
      </c>
      <c r="V871">
        <f t="shared" si="263"/>
        <v>29.999998954592591</v>
      </c>
      <c r="W871">
        <f t="shared" si="266"/>
        <v>0</v>
      </c>
    </row>
    <row r="872" spans="5:23">
      <c r="E872">
        <f t="shared" si="258"/>
        <v>0.85100000000000064</v>
      </c>
      <c r="F872">
        <f t="shared" si="264"/>
        <v>607.00212602035845</v>
      </c>
      <c r="G872">
        <f t="shared" si="259"/>
        <v>10.594185665660799</v>
      </c>
      <c r="H872">
        <f t="shared" si="260"/>
        <v>17.63464802621063</v>
      </c>
      <c r="I872">
        <f t="shared" si="249"/>
        <v>166.76403663612263</v>
      </c>
      <c r="J872">
        <f t="shared" si="248"/>
        <v>11.285880923948246</v>
      </c>
      <c r="K872">
        <f t="shared" si="250"/>
        <v>0</v>
      </c>
      <c r="L872">
        <f t="shared" si="251"/>
        <v>1.496886899850713</v>
      </c>
      <c r="M872">
        <f t="shared" si="252"/>
        <v>9.7889940240975335</v>
      </c>
      <c r="N872">
        <f t="shared" si="253"/>
        <v>1.2607629598905407E-3</v>
      </c>
      <c r="O872">
        <f t="shared" si="254"/>
        <v>-7.1024298279154907E-2</v>
      </c>
      <c r="P872">
        <f t="shared" si="255"/>
        <v>0.4873187128412389</v>
      </c>
      <c r="Q872">
        <f t="shared" si="256"/>
        <v>-2.384913936793565</v>
      </c>
      <c r="R872">
        <f t="shared" si="265"/>
        <v>-136.64550308020125</v>
      </c>
      <c r="S872">
        <f t="shared" si="261"/>
        <v>-743.6476291005597</v>
      </c>
      <c r="T872">
        <f t="shared" si="262"/>
        <v>-80.067986065680159</v>
      </c>
      <c r="U872">
        <f t="shared" si="257"/>
        <v>-17.999999385300445</v>
      </c>
      <c r="V872">
        <f t="shared" si="263"/>
        <v>29.999998975500741</v>
      </c>
      <c r="W872">
        <f t="shared" si="266"/>
        <v>0</v>
      </c>
    </row>
    <row r="873" spans="5:23">
      <c r="E873">
        <f t="shared" si="258"/>
        <v>0.85200000000000065</v>
      </c>
      <c r="F873">
        <f t="shared" si="264"/>
        <v>608.01251692545907</v>
      </c>
      <c r="G873">
        <f t="shared" si="259"/>
        <v>10.61182031368701</v>
      </c>
      <c r="H873">
        <f t="shared" si="260"/>
        <v>17.801412062846754</v>
      </c>
      <c r="I873">
        <f t="shared" si="249"/>
        <v>168.32335549662045</v>
      </c>
      <c r="J873">
        <f t="shared" si="248"/>
        <v>11.391408994250625</v>
      </c>
      <c r="K873">
        <f t="shared" si="250"/>
        <v>0</v>
      </c>
      <c r="L873">
        <f t="shared" si="251"/>
        <v>1.4344633532135289</v>
      </c>
      <c r="M873">
        <f t="shared" si="252"/>
        <v>9.9569456410370965</v>
      </c>
      <c r="N873">
        <f t="shared" si="253"/>
        <v>6.226851520140117E-3</v>
      </c>
      <c r="O873">
        <f t="shared" si="254"/>
        <v>-7.3080576088697891E-2</v>
      </c>
      <c r="P873">
        <f t="shared" si="255"/>
        <v>0.4851442164271717</v>
      </c>
      <c r="Q873">
        <f t="shared" si="256"/>
        <v>-2.3748045402593854</v>
      </c>
      <c r="R873">
        <f t="shared" si="265"/>
        <v>-136.06627732536859</v>
      </c>
      <c r="S873">
        <f t="shared" si="261"/>
        <v>-744.07879425082763</v>
      </c>
      <c r="T873">
        <f t="shared" si="262"/>
        <v>-80.067986120366555</v>
      </c>
      <c r="U873">
        <f t="shared" si="257"/>
        <v>-17.999999397594436</v>
      </c>
      <c r="V873">
        <f t="shared" si="263"/>
        <v>29.999998995990726</v>
      </c>
      <c r="W873">
        <f t="shared" si="266"/>
        <v>0</v>
      </c>
    </row>
    <row r="874" spans="5:23">
      <c r="E874">
        <f t="shared" si="258"/>
        <v>0.85300000000000065</v>
      </c>
      <c r="F874">
        <f t="shared" si="264"/>
        <v>609.03246270603347</v>
      </c>
      <c r="G874">
        <f t="shared" si="259"/>
        <v>10.629621725749857</v>
      </c>
      <c r="H874">
        <f t="shared" si="260"/>
        <v>17.969735418343376</v>
      </c>
      <c r="I874">
        <f t="shared" si="249"/>
        <v>169.87837996277673</v>
      </c>
      <c r="J874">
        <f t="shared" si="248"/>
        <v>11.496646438203602</v>
      </c>
      <c r="K874">
        <f t="shared" si="250"/>
        <v>0</v>
      </c>
      <c r="L874">
        <f t="shared" si="251"/>
        <v>1.3709971271126271</v>
      </c>
      <c r="M874">
        <f t="shared" si="252"/>
        <v>10.125649311090974</v>
      </c>
      <c r="N874">
        <f t="shared" si="253"/>
        <v>1.1275890166306327E-2</v>
      </c>
      <c r="O874">
        <f t="shared" si="254"/>
        <v>-7.5067156286127146E-2</v>
      </c>
      <c r="P874">
        <f t="shared" si="255"/>
        <v>0.48291173200829851</v>
      </c>
      <c r="Q874">
        <f t="shared" si="256"/>
        <v>-2.3645876406201833</v>
      </c>
      <c r="R874">
        <f t="shared" si="265"/>
        <v>-135.48089209633358</v>
      </c>
      <c r="S874">
        <f t="shared" si="261"/>
        <v>-744.51335480236708</v>
      </c>
      <c r="T874">
        <f t="shared" si="262"/>
        <v>-80.067986173959227</v>
      </c>
      <c r="U874">
        <f t="shared" si="257"/>
        <v>-17.999999409642548</v>
      </c>
      <c r="V874">
        <f t="shared" si="263"/>
        <v>29.999999016070912</v>
      </c>
      <c r="W874">
        <f t="shared" si="266"/>
        <v>0</v>
      </c>
    </row>
    <row r="875" spans="5:23">
      <c r="E875">
        <f t="shared" si="258"/>
        <v>0.85400000000000065</v>
      </c>
      <c r="F875">
        <f t="shared" si="264"/>
        <v>610.06205270447128</v>
      </c>
      <c r="G875">
        <f t="shared" si="259"/>
        <v>10.647591461168201</v>
      </c>
      <c r="H875">
        <f t="shared" si="260"/>
        <v>18.139613798306154</v>
      </c>
      <c r="I875">
        <f t="shared" si="249"/>
        <v>171.4287796320346</v>
      </c>
      <c r="J875">
        <f t="shared" si="248"/>
        <v>11.601570895566988</v>
      </c>
      <c r="K875">
        <f t="shared" si="250"/>
        <v>0</v>
      </c>
      <c r="L875">
        <f t="shared" si="251"/>
        <v>1.3064902277268857</v>
      </c>
      <c r="M875">
        <f t="shared" si="252"/>
        <v>10.295080667840102</v>
      </c>
      <c r="N875">
        <f t="shared" si="253"/>
        <v>1.6407719297365009E-2</v>
      </c>
      <c r="O875">
        <f t="shared" si="254"/>
        <v>-7.6981045621917488E-2</v>
      </c>
      <c r="P875">
        <f t="shared" si="255"/>
        <v>0.48062019349308505</v>
      </c>
      <c r="Q875">
        <f t="shared" si="256"/>
        <v>-2.3542616278733659</v>
      </c>
      <c r="R875">
        <f t="shared" si="265"/>
        <v>-134.88925514674264</v>
      </c>
      <c r="S875">
        <f t="shared" si="261"/>
        <v>-744.95130785121387</v>
      </c>
      <c r="T875">
        <f t="shared" si="262"/>
        <v>-80.067986226480045</v>
      </c>
      <c r="U875">
        <f t="shared" si="257"/>
        <v>-17.999999421449697</v>
      </c>
      <c r="V875">
        <f t="shared" si="263"/>
        <v>29.999999035749497</v>
      </c>
      <c r="W875">
        <f t="shared" si="266"/>
        <v>0</v>
      </c>
    </row>
    <row r="876" spans="5:23">
      <c r="E876">
        <f t="shared" si="258"/>
        <v>0.85500000000000065</v>
      </c>
      <c r="F876">
        <f t="shared" si="264"/>
        <v>611.10137601711153</v>
      </c>
      <c r="G876">
        <f t="shared" si="259"/>
        <v>10.665731074966507</v>
      </c>
      <c r="H876">
        <f t="shared" si="260"/>
        <v>18.311042577938188</v>
      </c>
      <c r="I876">
        <f t="shared" si="249"/>
        <v>172.97421819797049</v>
      </c>
      <c r="J876">
        <f t="shared" si="248"/>
        <v>11.706159606552003</v>
      </c>
      <c r="K876">
        <f t="shared" si="250"/>
        <v>0</v>
      </c>
      <c r="L876">
        <f t="shared" si="251"/>
        <v>1.2409457035958218</v>
      </c>
      <c r="M876">
        <f t="shared" si="252"/>
        <v>10.465213902956181</v>
      </c>
      <c r="N876">
        <f t="shared" si="253"/>
        <v>2.1622096387570067E-2</v>
      </c>
      <c r="O876">
        <f t="shared" si="254"/>
        <v>-7.8819188390731876E-2</v>
      </c>
      <c r="P876">
        <f t="shared" si="255"/>
        <v>0.47826852648513518</v>
      </c>
      <c r="Q876">
        <f t="shared" si="256"/>
        <v>-2.3438248542299394</v>
      </c>
      <c r="R876">
        <f t="shared" si="265"/>
        <v>-134.29127206524092</v>
      </c>
      <c r="S876">
        <f t="shared" si="261"/>
        <v>-745.39264808235248</v>
      </c>
      <c r="T876">
        <f t="shared" si="262"/>
        <v>-80.067986277950453</v>
      </c>
      <c r="U876">
        <f t="shared" si="257"/>
        <v>-17.999999433020704</v>
      </c>
      <c r="V876">
        <f t="shared" si="263"/>
        <v>29.999999055034507</v>
      </c>
      <c r="W876">
        <f t="shared" si="266"/>
        <v>0</v>
      </c>
    </row>
    <row r="877" spans="5:23">
      <c r="E877">
        <f t="shared" si="258"/>
        <v>0.85600000000000065</v>
      </c>
      <c r="F877">
        <f t="shared" si="264"/>
        <v>612.15052147531173</v>
      </c>
      <c r="G877">
        <f t="shared" si="259"/>
        <v>10.684042117544445</v>
      </c>
      <c r="H877">
        <f t="shared" si="260"/>
        <v>18.48401679613616</v>
      </c>
      <c r="I877">
        <f t="shared" si="249"/>
        <v>174.51435351391831</v>
      </c>
      <c r="J877">
        <f t="shared" si="248"/>
        <v>11.81038941612708</v>
      </c>
      <c r="K877">
        <f t="shared" si="250"/>
        <v>0</v>
      </c>
      <c r="L877">
        <f t="shared" si="251"/>
        <v>1.1743676959194893</v>
      </c>
      <c r="M877">
        <f t="shared" si="252"/>
        <v>10.636021720207591</v>
      </c>
      <c r="N877">
        <f t="shared" si="253"/>
        <v>2.6918691984858578E-2</v>
      </c>
      <c r="O877">
        <f t="shared" si="254"/>
        <v>-8.0578467407279308E-2</v>
      </c>
      <c r="P877">
        <f t="shared" si="255"/>
        <v>0.47585564882667603</v>
      </c>
      <c r="Q877">
        <f t="shared" si="256"/>
        <v>-2.3332756317787062</v>
      </c>
      <c r="R877">
        <f t="shared" si="265"/>
        <v>-133.68684614164061</v>
      </c>
      <c r="S877">
        <f t="shared" si="261"/>
        <v>-745.83736761695241</v>
      </c>
      <c r="T877">
        <f t="shared" si="262"/>
        <v>-80.067986328391456</v>
      </c>
      <c r="U877">
        <f t="shared" si="257"/>
        <v>-17.999999444360292</v>
      </c>
      <c r="V877">
        <f t="shared" si="263"/>
        <v>29.999999073933818</v>
      </c>
      <c r="W877">
        <f t="shared" si="266"/>
        <v>0</v>
      </c>
    </row>
    <row r="878" spans="5:23">
      <c r="E878">
        <f t="shared" si="258"/>
        <v>0.85700000000000065</v>
      </c>
      <c r="F878">
        <f t="shared" si="264"/>
        <v>613.20957762617934</v>
      </c>
      <c r="G878">
        <f t="shared" si="259"/>
        <v>10.702526134340582</v>
      </c>
      <c r="H878">
        <f t="shared" si="260"/>
        <v>18.658531149650077</v>
      </c>
      <c r="I878">
        <f t="shared" si="249"/>
        <v>176.04883764997598</v>
      </c>
      <c r="J878">
        <f t="shared" si="248"/>
        <v>11.914236777875837</v>
      </c>
      <c r="K878">
        <f t="shared" si="250"/>
        <v>0</v>
      </c>
      <c r="L878">
        <f t="shared" si="251"/>
        <v>1.1067614898934355</v>
      </c>
      <c r="M878">
        <f t="shared" si="252"/>
        <v>10.807475287982403</v>
      </c>
      <c r="N878">
        <f t="shared" si="253"/>
        <v>3.2297085626912095E-2</v>
      </c>
      <c r="O878">
        <f t="shared" si="254"/>
        <v>-8.2255705145296343E-2</v>
      </c>
      <c r="P878">
        <f t="shared" si="255"/>
        <v>0.47338047117821686</v>
      </c>
      <c r="Q878">
        <f t="shared" si="256"/>
        <v>-2.3226122299653644</v>
      </c>
      <c r="R878">
        <f t="shared" si="265"/>
        <v>-133.07587822248399</v>
      </c>
      <c r="S878">
        <f t="shared" si="261"/>
        <v>-746.28545584866333</v>
      </c>
      <c r="T878">
        <f t="shared" si="262"/>
        <v>-80.067986377823615</v>
      </c>
      <c r="U878">
        <f t="shared" si="257"/>
        <v>-17.999999455473084</v>
      </c>
      <c r="V878">
        <f t="shared" si="263"/>
        <v>29.999999092455141</v>
      </c>
      <c r="W878">
        <f t="shared" si="266"/>
        <v>0</v>
      </c>
    </row>
    <row r="879" spans="5:23">
      <c r="E879">
        <f t="shared" si="258"/>
        <v>0.85800000000000065</v>
      </c>
      <c r="F879">
        <f t="shared" si="264"/>
        <v>614.27863271296758</v>
      </c>
      <c r="G879">
        <f t="shared" si="259"/>
        <v>10.721184665490233</v>
      </c>
      <c r="H879">
        <f t="shared" si="260"/>
        <v>18.834579987300053</v>
      </c>
      <c r="I879">
        <f t="shared" si="249"/>
        <v>177.57731694132491</v>
      </c>
      <c r="J879">
        <f t="shared" si="248"/>
        <v>12.017677757267125</v>
      </c>
      <c r="K879">
        <f t="shared" si="250"/>
        <v>0</v>
      </c>
      <c r="L879">
        <f t="shared" si="251"/>
        <v>1.0381335670355836</v>
      </c>
      <c r="M879">
        <f t="shared" si="252"/>
        <v>10.979544190231541</v>
      </c>
      <c r="N879">
        <f t="shared" si="253"/>
        <v>3.7756761678305439E-2</v>
      </c>
      <c r="O879">
        <f t="shared" si="254"/>
        <v>-8.3847665047940778E-2</v>
      </c>
      <c r="P879">
        <f t="shared" si="255"/>
        <v>0.47084189763585232</v>
      </c>
      <c r="Q879">
        <f t="shared" si="256"/>
        <v>-2.3118328728697759</v>
      </c>
      <c r="R879">
        <f t="shared" si="265"/>
        <v>-132.45826655504237</v>
      </c>
      <c r="S879">
        <f t="shared" si="261"/>
        <v>-746.73689926800989</v>
      </c>
      <c r="T879">
        <f t="shared" si="262"/>
        <v>-80.06798642626714</v>
      </c>
      <c r="U879">
        <f t="shared" si="257"/>
        <v>-17.999999466363622</v>
      </c>
      <c r="V879">
        <f t="shared" si="263"/>
        <v>29.999999110606041</v>
      </c>
      <c r="W879">
        <f t="shared" si="266"/>
        <v>0</v>
      </c>
    </row>
    <row r="880" spans="5:23">
      <c r="E880">
        <f t="shared" si="258"/>
        <v>0.85900000000000065</v>
      </c>
      <c r="F880">
        <f t="shared" si="264"/>
        <v>615.35777465514161</v>
      </c>
      <c r="G880">
        <f t="shared" si="259"/>
        <v>10.740019245477534</v>
      </c>
      <c r="H880">
        <f t="shared" si="260"/>
        <v>19.012157304241377</v>
      </c>
      <c r="I880">
        <f t="shared" si="249"/>
        <v>179.09943202550392</v>
      </c>
      <c r="J880">
        <f t="shared" si="248"/>
        <v>12.120688034177563</v>
      </c>
      <c r="K880">
        <f t="shared" si="250"/>
        <v>0</v>
      </c>
      <c r="L880">
        <f t="shared" si="251"/>
        <v>0.96849165845622165</v>
      </c>
      <c r="M880">
        <f t="shared" si="252"/>
        <v>11.152196375721342</v>
      </c>
      <c r="N880">
        <f t="shared" si="253"/>
        <v>4.3297105092626978E-2</v>
      </c>
      <c r="O880">
        <f t="shared" si="254"/>
        <v>-8.535105301803253E-2</v>
      </c>
      <c r="P880">
        <f t="shared" si="255"/>
        <v>0.4682388263877385</v>
      </c>
      <c r="Q880">
        <f t="shared" si="256"/>
        <v>-2.3009357362629741</v>
      </c>
      <c r="R880">
        <f t="shared" si="265"/>
        <v>-131.8339066186951</v>
      </c>
      <c r="S880">
        <f t="shared" si="261"/>
        <v>-747.19168127383671</v>
      </c>
      <c r="T880">
        <f t="shared" si="262"/>
        <v>-80.067986473741797</v>
      </c>
      <c r="U880">
        <f t="shared" si="257"/>
        <v>-17.999999477036351</v>
      </c>
      <c r="V880">
        <f t="shared" si="263"/>
        <v>29.99999912839392</v>
      </c>
      <c r="W880">
        <f t="shared" si="266"/>
        <v>0</v>
      </c>
    </row>
    <row r="881" spans="5:23">
      <c r="E881">
        <f t="shared" si="258"/>
        <v>0.86000000000000065</v>
      </c>
      <c r="F881">
        <f t="shared" si="264"/>
        <v>616.44709102811328</v>
      </c>
      <c r="G881">
        <f t="shared" si="259"/>
        <v>10.759031402781774</v>
      </c>
      <c r="H881">
        <f t="shared" si="260"/>
        <v>19.19125673626688</v>
      </c>
      <c r="I881">
        <f t="shared" si="249"/>
        <v>180.61481786598526</v>
      </c>
      <c r="J881">
        <f t="shared" si="248"/>
        <v>12.223242904487085</v>
      </c>
      <c r="K881">
        <f t="shared" si="250"/>
        <v>0</v>
      </c>
      <c r="L881">
        <f t="shared" si="251"/>
        <v>0.89784479901631431</v>
      </c>
      <c r="M881">
        <f t="shared" si="252"/>
        <v>11.325398105470772</v>
      </c>
      <c r="N881">
        <f t="shared" si="253"/>
        <v>4.8917397103928659E-2</v>
      </c>
      <c r="O881">
        <f t="shared" si="254"/>
        <v>-8.676251909671312E-2</v>
      </c>
      <c r="P881">
        <f t="shared" si="255"/>
        <v>0.46557015041134192</v>
      </c>
      <c r="Q881">
        <f t="shared" si="256"/>
        <v>-2.2899189444235688</v>
      </c>
      <c r="R881">
        <f t="shared" si="265"/>
        <v>-131.20269094252299</v>
      </c>
      <c r="S881">
        <f t="shared" si="261"/>
        <v>-747.64978197063624</v>
      </c>
      <c r="T881">
        <f t="shared" si="262"/>
        <v>-80.06798652026697</v>
      </c>
      <c r="U881">
        <f t="shared" si="257"/>
        <v>-17.999999487495625</v>
      </c>
      <c r="V881">
        <f t="shared" si="263"/>
        <v>29.999999145826042</v>
      </c>
      <c r="W881">
        <f t="shared" si="266"/>
        <v>0</v>
      </c>
    </row>
    <row r="882" spans="5:23">
      <c r="E882">
        <f t="shared" si="258"/>
        <v>0.86100000000000065</v>
      </c>
      <c r="F882">
        <f t="shared" si="264"/>
        <v>617.54666904265355</v>
      </c>
      <c r="G882">
        <f t="shared" si="259"/>
        <v>10.778222659518041</v>
      </c>
      <c r="H882">
        <f t="shared" si="260"/>
        <v>19.371871554132866</v>
      </c>
      <c r="I882">
        <f t="shared" si="249"/>
        <v>182.12310375906353</v>
      </c>
      <c r="J882">
        <f t="shared" si="248"/>
        <v>12.325317280545123</v>
      </c>
      <c r="K882">
        <f t="shared" si="250"/>
        <v>0</v>
      </c>
      <c r="L882">
        <f t="shared" si="251"/>
        <v>0.82620338231298285</v>
      </c>
      <c r="M882">
        <f t="shared" si="252"/>
        <v>11.499113898232141</v>
      </c>
      <c r="N882">
        <f t="shared" si="253"/>
        <v>5.4616810852370828E-2</v>
      </c>
      <c r="O882">
        <f t="shared" si="254"/>
        <v>-8.8078659339213827E-2</v>
      </c>
      <c r="P882">
        <f t="shared" si="255"/>
        <v>0.46283475821312675</v>
      </c>
      <c r="Q882">
        <f t="shared" si="256"/>
        <v>-2.2787805666910788</v>
      </c>
      <c r="R882">
        <f t="shared" si="265"/>
        <v>-130.56450890782884</v>
      </c>
      <c r="S882">
        <f t="shared" si="261"/>
        <v>-748.11117795048244</v>
      </c>
      <c r="T882">
        <f t="shared" si="262"/>
        <v>-80.067986565861631</v>
      </c>
      <c r="U882">
        <f t="shared" si="257"/>
        <v>-17.999999497745712</v>
      </c>
      <c r="V882">
        <f t="shared" si="263"/>
        <v>29.999999162909521</v>
      </c>
      <c r="W882">
        <f t="shared" si="266"/>
        <v>0</v>
      </c>
    </row>
    <row r="883" spans="5:23">
      <c r="E883">
        <f t="shared" si="258"/>
        <v>0.86200000000000065</v>
      </c>
      <c r="F883">
        <f t="shared" si="264"/>
        <v>618.65659552397483</v>
      </c>
      <c r="G883">
        <f t="shared" si="259"/>
        <v>10.797594531072175</v>
      </c>
      <c r="H883">
        <f t="shared" si="260"/>
        <v>19.553994657891931</v>
      </c>
      <c r="I883">
        <f t="shared" si="249"/>
        <v>183.62391332066591</v>
      </c>
      <c r="J883">
        <f t="shared" si="248"/>
        <v>12.426885690278008</v>
      </c>
      <c r="K883">
        <f t="shared" si="250"/>
        <v>0</v>
      </c>
      <c r="L883">
        <f t="shared" si="251"/>
        <v>0.75357921642453207</v>
      </c>
      <c r="M883">
        <f t="shared" si="252"/>
        <v>11.673306473853476</v>
      </c>
      <c r="N883">
        <f t="shared" si="253"/>
        <v>6.0394406949441495E-2</v>
      </c>
      <c r="O883">
        <f t="shared" si="254"/>
        <v>-8.929601789652325E-2</v>
      </c>
      <c r="P883">
        <f t="shared" si="255"/>
        <v>0.46003153461243368</v>
      </c>
      <c r="Q883">
        <f t="shared" si="256"/>
        <v>-2.2675186137313332</v>
      </c>
      <c r="R883">
        <f t="shared" si="265"/>
        <v>-129.91924653416055</v>
      </c>
      <c r="S883">
        <f t="shared" si="261"/>
        <v>-748.57584205813532</v>
      </c>
      <c r="T883">
        <f t="shared" si="262"/>
        <v>-80.067986610544409</v>
      </c>
      <c r="U883">
        <f t="shared" si="257"/>
        <v>-17.9999995077908</v>
      </c>
      <c r="V883">
        <f t="shared" si="263"/>
        <v>29.999999179651333</v>
      </c>
      <c r="W883">
        <f t="shared" si="266"/>
        <v>0</v>
      </c>
    </row>
    <row r="884" spans="5:23">
      <c r="E884">
        <f t="shared" si="258"/>
        <v>0.86300000000000066</v>
      </c>
      <c r="F884">
        <f t="shared" si="264"/>
        <v>619.77695689049347</v>
      </c>
      <c r="G884">
        <f t="shared" si="259"/>
        <v>10.817148525730067</v>
      </c>
      <c r="H884">
        <f t="shared" si="260"/>
        <v>19.737618571212597</v>
      </c>
      <c r="I884">
        <f t="shared" si="249"/>
        <v>185.11686444930737</v>
      </c>
      <c r="J884">
        <f t="shared" si="248"/>
        <v>12.527922274681915</v>
      </c>
      <c r="K884">
        <f t="shared" si="250"/>
        <v>0</v>
      </c>
      <c r="L884">
        <f t="shared" si="251"/>
        <v>0.67998558034036694</v>
      </c>
      <c r="M884">
        <f t="shared" si="252"/>
        <v>11.847936694341549</v>
      </c>
      <c r="N884">
        <f t="shared" si="253"/>
        <v>6.6249128988689426E-2</v>
      </c>
      <c r="O884">
        <f t="shared" si="254"/>
        <v>-9.041108931182934E-2</v>
      </c>
      <c r="P884">
        <f t="shared" si="255"/>
        <v>0.45715936157138398</v>
      </c>
      <c r="Q884">
        <f t="shared" si="256"/>
        <v>-2.2561310334864206</v>
      </c>
      <c r="R884">
        <f t="shared" si="265"/>
        <v>-129.26678624726051</v>
      </c>
      <c r="S884">
        <f t="shared" si="261"/>
        <v>-749.04374313775395</v>
      </c>
      <c r="T884">
        <f t="shared" si="262"/>
        <v>-80.067986654333509</v>
      </c>
      <c r="U884">
        <f t="shared" si="257"/>
        <v>-17.999999517634983</v>
      </c>
      <c r="V884">
        <f t="shared" si="263"/>
        <v>29.999999196058308</v>
      </c>
      <c r="W884">
        <f t="shared" si="266"/>
        <v>0</v>
      </c>
    </row>
    <row r="885" spans="5:23">
      <c r="E885">
        <f t="shared" si="258"/>
        <v>0.86400000000000066</v>
      </c>
      <c r="F885">
        <f t="shared" si="264"/>
        <v>620.90783913226301</v>
      </c>
      <c r="G885">
        <f t="shared" si="259"/>
        <v>10.83688614430128</v>
      </c>
      <c r="H885">
        <f t="shared" si="260"/>
        <v>19.922735435661902</v>
      </c>
      <c r="I885">
        <f t="shared" si="249"/>
        <v>186.60156926089277</v>
      </c>
      <c r="J885">
        <f t="shared" si="248"/>
        <v>12.628400783410555</v>
      </c>
      <c r="K885">
        <f t="shared" si="250"/>
        <v>0</v>
      </c>
      <c r="L885">
        <f t="shared" si="251"/>
        <v>0.60543728099408678</v>
      </c>
      <c r="M885">
        <f t="shared" si="252"/>
        <v>12.022963502416468</v>
      </c>
      <c r="N885">
        <f t="shared" si="253"/>
        <v>7.2179799008471629E-2</v>
      </c>
      <c r="O885">
        <f t="shared" si="254"/>
        <v>-9.1420321040672159E-2</v>
      </c>
      <c r="P885">
        <f t="shared" si="255"/>
        <v>0.45421711907274498</v>
      </c>
      <c r="Q885">
        <f t="shared" si="256"/>
        <v>-2.244615706778637</v>
      </c>
      <c r="R885">
        <f t="shared" si="265"/>
        <v>-128.60700662719023</v>
      </c>
      <c r="S885">
        <f t="shared" si="261"/>
        <v>-749.51484575945324</v>
      </c>
      <c r="T885">
        <f t="shared" si="262"/>
        <v>-80.067986697246852</v>
      </c>
      <c r="U885">
        <f t="shared" si="257"/>
        <v>-17.999999527282284</v>
      </c>
      <c r="V885">
        <f t="shared" si="263"/>
        <v>29.999999212137144</v>
      </c>
      <c r="W885">
        <f t="shared" si="266"/>
        <v>0</v>
      </c>
    </row>
    <row r="886" spans="5:23">
      <c r="E886">
        <f t="shared" si="258"/>
        <v>0.86500000000000066</v>
      </c>
      <c r="F886">
        <f t="shared" si="264"/>
        <v>622.0493277890821</v>
      </c>
      <c r="G886">
        <f t="shared" si="259"/>
        <v>10.856808879736942</v>
      </c>
      <c r="H886">
        <f t="shared" si="260"/>
        <v>20.109337004922796</v>
      </c>
      <c r="I886">
        <f t="shared" si="249"/>
        <v>188.07763399056387</v>
      </c>
      <c r="J886">
        <f t="shared" si="248"/>
        <v>12.728294568132599</v>
      </c>
      <c r="K886">
        <f t="shared" si="250"/>
        <v>0</v>
      </c>
      <c r="L886">
        <f t="shared" si="251"/>
        <v>0.52995071081052991</v>
      </c>
      <c r="M886">
        <f t="shared" si="252"/>
        <v>12.198343857322069</v>
      </c>
      <c r="N886">
        <f t="shared" si="253"/>
        <v>7.8185112913813498E-2</v>
      </c>
      <c r="O886">
        <f t="shared" si="254"/>
        <v>-9.2320116203782554E-2</v>
      </c>
      <c r="P886">
        <f t="shared" si="255"/>
        <v>0.45120368604780386</v>
      </c>
      <c r="Q886">
        <f t="shared" si="256"/>
        <v>-2.2329704425345493</v>
      </c>
      <c r="R886">
        <f t="shared" si="265"/>
        <v>-127.93978213468939</v>
      </c>
      <c r="S886">
        <f t="shared" si="261"/>
        <v>-749.98910992377148</v>
      </c>
      <c r="T886">
        <f t="shared" si="262"/>
        <v>-80.067986739301929</v>
      </c>
      <c r="U886">
        <f t="shared" si="257"/>
        <v>-17.999999536736642</v>
      </c>
      <c r="V886">
        <f t="shared" si="263"/>
        <v>29.999999227894403</v>
      </c>
      <c r="W886">
        <f t="shared" si="266"/>
        <v>0</v>
      </c>
    </row>
    <row r="887" spans="5:23">
      <c r="E887">
        <f t="shared" si="258"/>
        <v>0.86600000000000066</v>
      </c>
      <c r="F887">
        <f t="shared" si="264"/>
        <v>623.20150792827042</v>
      </c>
      <c r="G887">
        <f t="shared" si="259"/>
        <v>10.876918216741865</v>
      </c>
      <c r="H887">
        <f t="shared" si="260"/>
        <v>20.297414638913359</v>
      </c>
      <c r="I887">
        <f t="shared" si="249"/>
        <v>189.54465885616682</v>
      </c>
      <c r="J887">
        <f t="shared" si="248"/>
        <v>12.827576573291735</v>
      </c>
      <c r="K887">
        <f t="shared" si="250"/>
        <v>0</v>
      </c>
      <c r="L887">
        <f t="shared" si="251"/>
        <v>0.4535439056697555</v>
      </c>
      <c r="M887">
        <f t="shared" si="252"/>
        <v>12.374032667621979</v>
      </c>
      <c r="N887">
        <f t="shared" si="253"/>
        <v>8.4263635865099884E-2</v>
      </c>
      <c r="O887">
        <f t="shared" si="254"/>
        <v>-9.3106836581596297E-2</v>
      </c>
      <c r="P887">
        <f t="shared" si="255"/>
        <v>0.44811794135641292</v>
      </c>
      <c r="Q887">
        <f t="shared" si="256"/>
        <v>-2.2211929725914583</v>
      </c>
      <c r="R887">
        <f t="shared" si="265"/>
        <v>-127.2649828136081</v>
      </c>
      <c r="S887">
        <f t="shared" si="261"/>
        <v>-750.46649074187849</v>
      </c>
      <c r="T887">
        <f t="shared" si="262"/>
        <v>-80.067986780515895</v>
      </c>
      <c r="U887">
        <f t="shared" si="257"/>
        <v>-17.999999546001909</v>
      </c>
      <c r="V887">
        <f t="shared" si="263"/>
        <v>29.999999243336514</v>
      </c>
      <c r="W887">
        <f t="shared" si="266"/>
        <v>0</v>
      </c>
    </row>
    <row r="888" spans="5:23">
      <c r="E888">
        <f t="shared" si="258"/>
        <v>0.86700000000000066</v>
      </c>
      <c r="F888">
        <f t="shared" si="264"/>
        <v>624.36446412210728</v>
      </c>
      <c r="G888">
        <f t="shared" si="259"/>
        <v>10.897215631380778</v>
      </c>
      <c r="H888">
        <f t="shared" si="260"/>
        <v>20.486959297769527</v>
      </c>
      <c r="I888">
        <f t="shared" si="249"/>
        <v>191.00223787723573</v>
      </c>
      <c r="J888">
        <f t="shared" si="248"/>
        <v>12.92621932385625</v>
      </c>
      <c r="K888">
        <f t="shared" si="250"/>
        <v>0</v>
      </c>
      <c r="L888">
        <f t="shared" si="251"/>
        <v>0.37623660318296726</v>
      </c>
      <c r="M888">
        <f t="shared" si="252"/>
        <v>12.549982720673283</v>
      </c>
      <c r="N888">
        <f t="shared" si="253"/>
        <v>9.04137976419494E-2</v>
      </c>
      <c r="O888">
        <f t="shared" si="254"/>
        <v>-9.3776805859423662E-2</v>
      </c>
      <c r="P888">
        <f t="shared" si="255"/>
        <v>0.44495876482151719</v>
      </c>
      <c r="Q888">
        <f t="shared" si="256"/>
        <v>-2.2092809460442813</v>
      </c>
      <c r="R888">
        <f t="shared" si="265"/>
        <v>-126.58247396700706</v>
      </c>
      <c r="S888">
        <f t="shared" si="261"/>
        <v>-750.94693808911438</v>
      </c>
      <c r="T888">
        <f t="shared" si="262"/>
        <v>-80.067986820905574</v>
      </c>
      <c r="U888">
        <f t="shared" si="257"/>
        <v>-17.999999555081871</v>
      </c>
      <c r="V888">
        <f t="shared" si="263"/>
        <v>29.999999258469785</v>
      </c>
      <c r="W888">
        <f t="shared" si="266"/>
        <v>0</v>
      </c>
    </row>
    <row r="889" spans="5:23">
      <c r="E889">
        <f t="shared" si="258"/>
        <v>0.86800000000000066</v>
      </c>
      <c r="F889">
        <f t="shared" si="264"/>
        <v>625.53828042492569</v>
      </c>
      <c r="G889">
        <f t="shared" si="259"/>
        <v>10.917702590678548</v>
      </c>
      <c r="H889">
        <f t="shared" si="260"/>
        <v>20.677961535646762</v>
      </c>
      <c r="I889">
        <f t="shared" si="249"/>
        <v>192.44995864262094</v>
      </c>
      <c r="J889">
        <f t="shared" si="248"/>
        <v>13.024194909593096</v>
      </c>
      <c r="K889">
        <f t="shared" si="250"/>
        <v>0</v>
      </c>
      <c r="L889">
        <f t="shared" si="251"/>
        <v>0.29805030116694853</v>
      </c>
      <c r="M889">
        <f t="shared" si="252"/>
        <v>12.726144608426146</v>
      </c>
      <c r="N889">
        <f t="shared" si="253"/>
        <v>9.6633887991296533E-2</v>
      </c>
      <c r="O889">
        <f t="shared" si="254"/>
        <v>-9.432631313221157E-2</v>
      </c>
      <c r="P889">
        <f t="shared" si="255"/>
        <v>0.44172503832061921</v>
      </c>
      <c r="Q889">
        <f t="shared" si="256"/>
        <v>-2.1972319230860338</v>
      </c>
      <c r="R889">
        <f t="shared" si="265"/>
        <v>-125.89211580424326</v>
      </c>
      <c r="S889">
        <f t="shared" si="261"/>
        <v>-751.43039622916899</v>
      </c>
      <c r="T889">
        <f t="shared" si="262"/>
        <v>-80.067986860487451</v>
      </c>
      <c r="U889">
        <f t="shared" si="257"/>
        <v>-17.999999563980232</v>
      </c>
      <c r="V889">
        <f t="shared" si="263"/>
        <v>29.999999273300389</v>
      </c>
      <c r="W889">
        <f t="shared" si="266"/>
        <v>0</v>
      </c>
    </row>
    <row r="890" spans="5:23">
      <c r="E890">
        <f t="shared" si="258"/>
        <v>0.86900000000000066</v>
      </c>
      <c r="F890">
        <f t="shared" si="264"/>
        <v>626.72304034985211</v>
      </c>
      <c r="G890">
        <f t="shared" si="259"/>
        <v>10.938380552214195</v>
      </c>
      <c r="H890">
        <f t="shared" si="260"/>
        <v>20.870411494289382</v>
      </c>
      <c r="I890">
        <f t="shared" si="249"/>
        <v>193.88740201899972</v>
      </c>
      <c r="J890">
        <f t="shared" si="248"/>
        <v>13.121474965341129</v>
      </c>
      <c r="K890">
        <f t="shared" si="250"/>
        <v>0</v>
      </c>
      <c r="L890">
        <f t="shared" si="251"/>
        <v>0.21900831619513131</v>
      </c>
      <c r="M890">
        <f t="shared" si="252"/>
        <v>12.902466649145998</v>
      </c>
      <c r="N890">
        <f t="shared" si="253"/>
        <v>0.1029220519693769</v>
      </c>
      <c r="O890">
        <f t="shared" si="254"/>
        <v>-9.4751616677767603E-2</v>
      </c>
      <c r="P890">
        <f t="shared" si="255"/>
        <v>0.4384156469368245</v>
      </c>
      <c r="Q890">
        <f t="shared" si="256"/>
        <v>-2.1850433682896151</v>
      </c>
      <c r="R890">
        <f t="shared" si="265"/>
        <v>-125.19376305604452</v>
      </c>
      <c r="S890">
        <f t="shared" si="261"/>
        <v>-751.91680340589664</v>
      </c>
      <c r="T890">
        <f t="shared" si="262"/>
        <v>-80.067986899277699</v>
      </c>
      <c r="U890">
        <f t="shared" si="257"/>
        <v>-17.999999572700627</v>
      </c>
      <c r="V890">
        <f t="shared" si="263"/>
        <v>29.999999287834381</v>
      </c>
      <c r="W890">
        <f t="shared" si="266"/>
        <v>0</v>
      </c>
    </row>
    <row r="891" spans="5:23">
      <c r="E891">
        <f t="shared" si="258"/>
        <v>0.87000000000000066</v>
      </c>
      <c r="F891">
        <f t="shared" si="264"/>
        <v>627.91882684517634</v>
      </c>
      <c r="G891">
        <f t="shared" si="259"/>
        <v>10.959250963708485</v>
      </c>
      <c r="H891">
        <f t="shared" si="260"/>
        <v>21.064298896308383</v>
      </c>
      <c r="I891">
        <f t="shared" si="249"/>
        <v>195.31414179152316</v>
      </c>
      <c r="J891">
        <f t="shared" si="248"/>
        <v>13.218030646691629</v>
      </c>
      <c r="K891">
        <f t="shared" si="250"/>
        <v>0</v>
      </c>
      <c r="L891">
        <f t="shared" si="251"/>
        <v>0.13913584209434735</v>
      </c>
      <c r="M891">
        <f t="shared" si="252"/>
        <v>13.078894804597281</v>
      </c>
      <c r="N891">
        <f t="shared" si="253"/>
        <v>0.1092762852880339</v>
      </c>
      <c r="O891">
        <f t="shared" si="254"/>
        <v>-9.504894800721031E-2</v>
      </c>
      <c r="P891">
        <f t="shared" si="255"/>
        <v>0.43502948017229781</v>
      </c>
      <c r="Q891">
        <f t="shared" si="256"/>
        <v>-2.1727126432724053</v>
      </c>
      <c r="R891">
        <f t="shared" si="265"/>
        <v>-124.48726455422201</v>
      </c>
      <c r="S891">
        <f t="shared" si="261"/>
        <v>-752.40609139939829</v>
      </c>
      <c r="T891">
        <f t="shared" si="262"/>
        <v>-80.067986937292147</v>
      </c>
      <c r="U891">
        <f t="shared" si="257"/>
        <v>-17.999999581246616</v>
      </c>
      <c r="V891">
        <f t="shared" si="263"/>
        <v>29.999999302077693</v>
      </c>
      <c r="W891">
        <f t="shared" si="266"/>
        <v>0</v>
      </c>
    </row>
    <row r="892" spans="5:23">
      <c r="E892">
        <f t="shared" si="258"/>
        <v>0.87100000000000066</v>
      </c>
      <c r="F892">
        <f t="shared" si="264"/>
        <v>629.12572227033672</v>
      </c>
      <c r="G892">
        <f t="shared" si="259"/>
        <v>10.980315262604792</v>
      </c>
      <c r="H892">
        <f t="shared" si="260"/>
        <v>21.259613038099907</v>
      </c>
      <c r="I892">
        <f t="shared" si="249"/>
        <v>196.72974422671547</v>
      </c>
      <c r="J892">
        <f t="shared" si="248"/>
        <v>13.313832600407174</v>
      </c>
      <c r="K892">
        <f t="shared" si="250"/>
        <v>0</v>
      </c>
      <c r="L892">
        <f t="shared" si="251"/>
        <v>5.8460008247396028E-2</v>
      </c>
      <c r="M892">
        <f t="shared" si="252"/>
        <v>13.255372592159778</v>
      </c>
      <c r="N892">
        <f t="shared" si="253"/>
        <v>0.1156944296764735</v>
      </c>
      <c r="O892">
        <f t="shared" si="254"/>
        <v>-9.5214516201275967E-2</v>
      </c>
      <c r="P892">
        <f t="shared" si="255"/>
        <v>0.43156543322720148</v>
      </c>
      <c r="Q892">
        <f t="shared" si="256"/>
        <v>-2.1602369986781449</v>
      </c>
      <c r="R892">
        <f t="shared" si="265"/>
        <v>-123.7724627722657</v>
      </c>
      <c r="S892">
        <f t="shared" si="261"/>
        <v>-752.89818504260245</v>
      </c>
      <c r="T892">
        <f t="shared" si="262"/>
        <v>-80.067986974546315</v>
      </c>
      <c r="U892">
        <f t="shared" si="257"/>
        <v>-17.999999589621684</v>
      </c>
      <c r="V892">
        <f t="shared" si="263"/>
        <v>29.999999316036142</v>
      </c>
      <c r="W892">
        <f t="shared" si="266"/>
        <v>0</v>
      </c>
    </row>
    <row r="893" spans="5:23">
      <c r="E893">
        <f t="shared" si="258"/>
        <v>0.87200000000000066</v>
      </c>
      <c r="F893">
        <f t="shared" si="264"/>
        <v>630.34380837150115</v>
      </c>
      <c r="G893">
        <f t="shared" si="259"/>
        <v>11.001574875642891</v>
      </c>
      <c r="H893">
        <f t="shared" si="260"/>
        <v>21.456342782326622</v>
      </c>
      <c r="I893">
        <f t="shared" si="249"/>
        <v>198.13376754641951</v>
      </c>
      <c r="J893">
        <f t="shared" si="248"/>
        <v>13.40885092882052</v>
      </c>
      <c r="K893">
        <f t="shared" si="250"/>
        <v>0</v>
      </c>
      <c r="L893">
        <f t="shared" si="251"/>
        <v>-2.2990062447997815E-2</v>
      </c>
      <c r="M893">
        <f t="shared" si="252"/>
        <v>13.431840991268517</v>
      </c>
      <c r="N893">
        <f t="shared" si="253"/>
        <v>0.12217416827035486</v>
      </c>
      <c r="O893">
        <f t="shared" si="254"/>
        <v>-9.5244512540934745E-2</v>
      </c>
      <c r="P893">
        <f t="shared" si="255"/>
        <v>0.42802240834743283</v>
      </c>
      <c r="Q893">
        <f t="shared" si="256"/>
        <v>-2.147613565402553</v>
      </c>
      <c r="R893">
        <f t="shared" si="265"/>
        <v>-123.04919332260928</v>
      </c>
      <c r="S893">
        <f t="shared" si="261"/>
        <v>-753.39300169411047</v>
      </c>
      <c r="T893">
        <f t="shared" si="262"/>
        <v>-80.067987011055394</v>
      </c>
      <c r="U893">
        <f t="shared" si="257"/>
        <v>-17.999999597829252</v>
      </c>
      <c r="V893">
        <f t="shared" si="263"/>
        <v>29.999999329715418</v>
      </c>
      <c r="W893">
        <f t="shared" si="266"/>
        <v>0</v>
      </c>
    </row>
    <row r="894" spans="5:23">
      <c r="E894">
        <f t="shared" si="258"/>
        <v>0.87300000000000066</v>
      </c>
      <c r="F894">
        <f t="shared" si="264"/>
        <v>631.57316625671444</v>
      </c>
      <c r="G894">
        <f t="shared" si="259"/>
        <v>11.023031218425217</v>
      </c>
      <c r="H894">
        <f t="shared" si="260"/>
        <v>21.654476549873042</v>
      </c>
      <c r="I894">
        <f t="shared" si="249"/>
        <v>199.5257613001375</v>
      </c>
      <c r="J894">
        <f t="shared" si="248"/>
        <v>13.503055147357278</v>
      </c>
      <c r="K894">
        <f t="shared" si="250"/>
        <v>0</v>
      </c>
      <c r="L894">
        <f t="shared" si="251"/>
        <v>-0.10518319612271482</v>
      </c>
      <c r="M894">
        <f t="shared" si="252"/>
        <v>13.608238343479993</v>
      </c>
      <c r="N894">
        <f t="shared" si="253"/>
        <v>0.1287130210408563</v>
      </c>
      <c r="O894">
        <f t="shared" si="254"/>
        <v>-9.5135115440561357E-2</v>
      </c>
      <c r="P894">
        <f t="shared" si="255"/>
        <v>0.42439931624478822</v>
      </c>
      <c r="Q894">
        <f t="shared" si="256"/>
        <v>-2.1348393449800507</v>
      </c>
      <c r="R894">
        <f t="shared" si="265"/>
        <v>-122.31728440583008</v>
      </c>
      <c r="S894">
        <f t="shared" si="261"/>
        <v>-753.89045066254448</v>
      </c>
      <c r="T894">
        <f t="shared" si="262"/>
        <v>-80.06798704683429</v>
      </c>
      <c r="U894">
        <f t="shared" si="257"/>
        <v>-17.999999605872667</v>
      </c>
      <c r="V894">
        <f t="shared" si="263"/>
        <v>29.999999343121111</v>
      </c>
      <c r="W894">
        <f t="shared" si="266"/>
        <v>0</v>
      </c>
    </row>
    <row r="895" spans="5:23">
      <c r="E895">
        <f t="shared" si="258"/>
        <v>0.87400000000000067</v>
      </c>
      <c r="F895">
        <f t="shared" si="264"/>
        <v>632.8138763705872</v>
      </c>
      <c r="G895">
        <f t="shared" si="259"/>
        <v>11.04468569497509</v>
      </c>
      <c r="H895">
        <f t="shared" si="260"/>
        <v>21.854002311173179</v>
      </c>
      <c r="I895">
        <f t="shared" si="249"/>
        <v>200.90526562135341</v>
      </c>
      <c r="J895">
        <f t="shared" si="248"/>
        <v>13.596414134206979</v>
      </c>
      <c r="K895">
        <f t="shared" si="250"/>
        <v>0</v>
      </c>
      <c r="L895">
        <f t="shared" si="251"/>
        <v>-0.1880861111510797</v>
      </c>
      <c r="M895">
        <f t="shared" si="252"/>
        <v>13.784500245358059</v>
      </c>
      <c r="N895">
        <f t="shared" si="253"/>
        <v>0.13530834027714694</v>
      </c>
      <c r="O895">
        <f t="shared" si="254"/>
        <v>-9.488249569164986E-2</v>
      </c>
      <c r="P895">
        <f t="shared" si="255"/>
        <v>0.42069507759350988</v>
      </c>
      <c r="Q895">
        <f t="shared" si="256"/>
        <v>-2.1219111990385149</v>
      </c>
      <c r="R895">
        <f t="shared" si="265"/>
        <v>-121.57655620645089</v>
      </c>
      <c r="S895">
        <f t="shared" si="261"/>
        <v>-754.39043257703804</v>
      </c>
      <c r="T895">
        <f t="shared" si="262"/>
        <v>-80.067987081897599</v>
      </c>
      <c r="U895">
        <f t="shared" si="257"/>
        <v>-17.999999613755215</v>
      </c>
      <c r="V895">
        <f t="shared" si="263"/>
        <v>29.999999356258691</v>
      </c>
      <c r="W895">
        <f t="shared" si="266"/>
        <v>0</v>
      </c>
    </row>
    <row r="896" spans="5:23">
      <c r="E896">
        <f t="shared" si="258"/>
        <v>0.87500000000000067</v>
      </c>
      <c r="F896">
        <f t="shared" si="264"/>
        <v>634.0660184684865</v>
      </c>
      <c r="G896">
        <f t="shared" si="259"/>
        <v>11.066539697286263</v>
      </c>
      <c r="H896">
        <f t="shared" si="260"/>
        <v>22.054907576794534</v>
      </c>
      <c r="I896">
        <f t="shared" si="249"/>
        <v>202.27181035149962</v>
      </c>
      <c r="J896">
        <f t="shared" ref="J896:J959" si="267">K896+L896+M896</f>
        <v>13.688896071036867</v>
      </c>
      <c r="K896">
        <f t="shared" si="250"/>
        <v>0</v>
      </c>
      <c r="L896">
        <f t="shared" si="251"/>
        <v>-0.27166336221576348</v>
      </c>
      <c r="M896">
        <f t="shared" si="252"/>
        <v>13.96055943325263</v>
      </c>
      <c r="N896">
        <f t="shared" si="253"/>
        <v>0.141957306136485</v>
      </c>
      <c r="O896">
        <f t="shared" si="254"/>
        <v>-9.4482822024769764E-2</v>
      </c>
      <c r="P896">
        <f t="shared" si="255"/>
        <v>0.41690862460757372</v>
      </c>
      <c r="Q896">
        <f t="shared" si="256"/>
        <v>-2.1088258377171245</v>
      </c>
      <c r="R896">
        <f t="shared" si="265"/>
        <v>-120.82682022933149</v>
      </c>
      <c r="S896">
        <f t="shared" si="261"/>
        <v>-754.89283869781798</v>
      </c>
      <c r="T896">
        <f t="shared" si="262"/>
        <v>-80.067987116259658</v>
      </c>
      <c r="U896">
        <f t="shared" si="257"/>
        <v>-17.999999621480111</v>
      </c>
      <c r="V896">
        <f t="shared" si="263"/>
        <v>29.999999369133519</v>
      </c>
      <c r="W896">
        <f t="shared" si="266"/>
        <v>0</v>
      </c>
    </row>
    <row r="897" spans="5:23">
      <c r="E897">
        <f t="shared" si="258"/>
        <v>0.87600000000000067</v>
      </c>
      <c r="F897">
        <f t="shared" si="264"/>
        <v>635.32967159018801</v>
      </c>
      <c r="G897">
        <f t="shared" si="259"/>
        <v>11.088594604863058</v>
      </c>
      <c r="H897">
        <f t="shared" si="260"/>
        <v>22.257179387146035</v>
      </c>
      <c r="I897">
        <f t="shared" si="249"/>
        <v>203.62491401292067</v>
      </c>
      <c r="J897">
        <f t="shared" si="267"/>
        <v>13.78046837348645</v>
      </c>
      <c r="K897">
        <f t="shared" si="250"/>
        <v>0</v>
      </c>
      <c r="L897">
        <f t="shared" si="251"/>
        <v>-0.35587728541180319</v>
      </c>
      <c r="M897">
        <f t="shared" si="252"/>
        <v>14.136345658898254</v>
      </c>
      <c r="N897">
        <f t="shared" si="253"/>
        <v>0.14865692227698268</v>
      </c>
      <c r="O897">
        <f t="shared" si="254"/>
        <v>-9.3932266997119596E-2</v>
      </c>
      <c r="P897">
        <f t="shared" si="255"/>
        <v>0.4130389027035164</v>
      </c>
      <c r="Q897">
        <f t="shared" si="256"/>
        <v>-2.0955798069287055</v>
      </c>
      <c r="R897">
        <f t="shared" si="265"/>
        <v>-120.06787856985474</v>
      </c>
      <c r="S897">
        <f t="shared" si="261"/>
        <v>-755.39755016004278</v>
      </c>
      <c r="T897">
        <f t="shared" si="262"/>
        <v>-80.067987149934467</v>
      </c>
      <c r="U897">
        <f t="shared" si="257"/>
        <v>-17.99999962905051</v>
      </c>
      <c r="V897">
        <f t="shared" si="263"/>
        <v>29.99999938175085</v>
      </c>
      <c r="W897">
        <f t="shared" si="266"/>
        <v>0</v>
      </c>
    </row>
    <row r="898" spans="5:23">
      <c r="E898">
        <f t="shared" si="258"/>
        <v>0.87700000000000067</v>
      </c>
      <c r="F898">
        <f t="shared" si="264"/>
        <v>636.60491403293702</v>
      </c>
      <c r="G898">
        <f t="shared" si="259"/>
        <v>11.110851784250205</v>
      </c>
      <c r="H898">
        <f t="shared" si="260"/>
        <v>22.460804301158955</v>
      </c>
      <c r="I898">
        <f t="shared" si="249"/>
        <v>204.9640826095665</v>
      </c>
      <c r="J898">
        <f t="shared" si="267"/>
        <v>13.871097610003515</v>
      </c>
      <c r="K898">
        <f t="shared" si="250"/>
        <v>0</v>
      </c>
      <c r="L898">
        <f t="shared" si="251"/>
        <v>-0.44068794458904503</v>
      </c>
      <c r="M898">
        <f t="shared" si="252"/>
        <v>14.311785554592561</v>
      </c>
      <c r="N898">
        <f t="shared" si="253"/>
        <v>0.15540401158889378</v>
      </c>
      <c r="O898">
        <f t="shared" si="254"/>
        <v>-9.3227013212652032E-2</v>
      </c>
      <c r="P898">
        <f t="shared" si="255"/>
        <v>0.40908487225413265</v>
      </c>
      <c r="Q898">
        <f t="shared" si="256"/>
        <v>-2.0821694743323529</v>
      </c>
      <c r="R898">
        <f t="shared" si="265"/>
        <v>-119.29952311021701</v>
      </c>
      <c r="S898">
        <f t="shared" si="261"/>
        <v>-755.90443714315404</v>
      </c>
      <c r="T898">
        <f t="shared" si="262"/>
        <v>-80.067987182935781</v>
      </c>
      <c r="U898">
        <f t="shared" si="257"/>
        <v>-17.9999996364695</v>
      </c>
      <c r="V898">
        <f t="shared" si="263"/>
        <v>29.999999394115836</v>
      </c>
      <c r="W898">
        <f t="shared" si="266"/>
        <v>0</v>
      </c>
    </row>
    <row r="899" spans="5:23">
      <c r="E899">
        <f t="shared" si="258"/>
        <v>0.87800000000000067</v>
      </c>
      <c r="F899">
        <f t="shared" si="264"/>
        <v>637.89182332386281</v>
      </c>
      <c r="G899">
        <f t="shared" si="259"/>
        <v>11.133312588551364</v>
      </c>
      <c r="H899">
        <f t="shared" si="260"/>
        <v>22.665768383768523</v>
      </c>
      <c r="I899">
        <f t="shared" si="249"/>
        <v>206.28880823108153</v>
      </c>
      <c r="J899">
        <f t="shared" si="267"/>
        <v>13.960749407374816</v>
      </c>
      <c r="K899">
        <f t="shared" si="250"/>
        <v>0</v>
      </c>
      <c r="L899">
        <f t="shared" si="251"/>
        <v>-0.52605307914295241</v>
      </c>
      <c r="M899">
        <f t="shared" si="252"/>
        <v>14.486802486517769</v>
      </c>
      <c r="N899">
        <f t="shared" si="253"/>
        <v>0.16219521204112505</v>
      </c>
      <c r="O899">
        <f t="shared" si="254"/>
        <v>-9.2363259881307114E-2</v>
      </c>
      <c r="P899">
        <f t="shared" si="255"/>
        <v>0.40504551043896558</v>
      </c>
      <c r="Q899">
        <f t="shared" si="256"/>
        <v>-2.0685910138640917</v>
      </c>
      <c r="R899">
        <f t="shared" si="265"/>
        <v>-118.52153463310042</v>
      </c>
      <c r="S899">
        <f t="shared" si="261"/>
        <v>-756.41335795696318</v>
      </c>
      <c r="T899">
        <f t="shared" si="262"/>
        <v>-80.067987215277071</v>
      </c>
      <c r="U899">
        <f t="shared" si="257"/>
        <v>-17.999999643740111</v>
      </c>
      <c r="V899">
        <f t="shared" si="263"/>
        <v>29.99999940623352</v>
      </c>
      <c r="W899">
        <f t="shared" si="266"/>
        <v>0</v>
      </c>
    </row>
    <row r="900" spans="5:23">
      <c r="E900">
        <f t="shared" si="258"/>
        <v>0.87900000000000067</v>
      </c>
      <c r="F900">
        <f t="shared" si="264"/>
        <v>639.19047619167372</v>
      </c>
      <c r="G900">
        <f t="shared" si="259"/>
        <v>11.155978356935133</v>
      </c>
      <c r="H900">
        <f t="shared" si="260"/>
        <v>22.872057191999605</v>
      </c>
      <c r="I900">
        <f t="shared" si="249"/>
        <v>207.59856743237512</v>
      </c>
      <c r="J900">
        <f t="shared" si="267"/>
        <v>14.049388341062292</v>
      </c>
      <c r="K900">
        <f t="shared" si="250"/>
        <v>0</v>
      </c>
      <c r="L900">
        <f t="shared" si="251"/>
        <v>-0.61192805347426771</v>
      </c>
      <c r="M900">
        <f t="shared" si="252"/>
        <v>14.661316394536559</v>
      </c>
      <c r="N900">
        <f t="shared" si="253"/>
        <v>0.16902697266051347</v>
      </c>
      <c r="O900">
        <f t="shared" si="254"/>
        <v>-9.1337229723413293E-2</v>
      </c>
      <c r="P900">
        <f t="shared" si="255"/>
        <v>0.40091981319821718</v>
      </c>
      <c r="Q900">
        <f t="shared" si="256"/>
        <v>-2.0548403886526039</v>
      </c>
      <c r="R900">
        <f t="shared" si="265"/>
        <v>-117.73368184281598</v>
      </c>
      <c r="S900">
        <f t="shared" si="261"/>
        <v>-756.92415803448966</v>
      </c>
      <c r="T900">
        <f t="shared" si="262"/>
        <v>-80.067987246971526</v>
      </c>
      <c r="U900">
        <f t="shared" si="257"/>
        <v>-17.999999650865309</v>
      </c>
      <c r="V900">
        <f t="shared" si="263"/>
        <v>29.99999941810885</v>
      </c>
      <c r="W900">
        <f t="shared" si="266"/>
        <v>0</v>
      </c>
    </row>
    <row r="901" spans="5:23">
      <c r="E901">
        <f t="shared" si="258"/>
        <v>0.88000000000000067</v>
      </c>
      <c r="F901">
        <f t="shared" si="264"/>
        <v>640.50094853755729</v>
      </c>
      <c r="G901">
        <f t="shared" si="259"/>
        <v>11.178850414127133</v>
      </c>
      <c r="H901">
        <f t="shared" si="260"/>
        <v>23.079655759431979</v>
      </c>
      <c r="I901">
        <f t="shared" si="249"/>
        <v>208.89281935659119</v>
      </c>
      <c r="J901">
        <f t="shared" si="267"/>
        <v>14.136977808173629</v>
      </c>
      <c r="K901">
        <f t="shared" si="250"/>
        <v>0</v>
      </c>
      <c r="L901">
        <f t="shared" si="251"/>
        <v>-0.69826580834877894</v>
      </c>
      <c r="M901">
        <f t="shared" si="252"/>
        <v>14.835243616522408</v>
      </c>
      <c r="N901">
        <f t="shared" si="253"/>
        <v>0.17589554966226528</v>
      </c>
      <c r="O901">
        <f t="shared" si="254"/>
        <v>-9.0145176224776913E-2</v>
      </c>
      <c r="P901">
        <f t="shared" si="255"/>
        <v>0.39670679729751562</v>
      </c>
      <c r="Q901">
        <f t="shared" si="256"/>
        <v>-2.0409133321230613</v>
      </c>
      <c r="R901">
        <f t="shared" si="265"/>
        <v>-116.93572028263308</v>
      </c>
      <c r="S901">
        <f t="shared" si="261"/>
        <v>-757.43666882019033</v>
      </c>
      <c r="T901">
        <f t="shared" si="262"/>
        <v>-80.067987278032106</v>
      </c>
      <c r="U901">
        <f t="shared" si="257"/>
        <v>-17.999999657848004</v>
      </c>
      <c r="V901">
        <f t="shared" si="263"/>
        <v>29.999999429746673</v>
      </c>
      <c r="W901">
        <f t="shared" si="266"/>
        <v>0</v>
      </c>
    </row>
    <row r="902" spans="5:23">
      <c r="E902">
        <f t="shared" si="258"/>
        <v>0.88100000000000067</v>
      </c>
      <c r="F902">
        <f t="shared" si="264"/>
        <v>641.82331540518749</v>
      </c>
      <c r="G902">
        <f t="shared" si="259"/>
        <v>11.201930069886565</v>
      </c>
      <c r="H902">
        <f t="shared" si="260"/>
        <v>23.288548578788571</v>
      </c>
      <c r="I902">
        <f t="shared" si="249"/>
        <v>210.17100356449998</v>
      </c>
      <c r="J902">
        <f t="shared" si="267"/>
        <v>14.223479880564728</v>
      </c>
      <c r="K902">
        <f t="shared" si="250"/>
        <v>0</v>
      </c>
      <c r="L902">
        <f t="shared" si="251"/>
        <v>-0.78501681439921533</v>
      </c>
      <c r="M902">
        <f t="shared" si="252"/>
        <v>15.008496694963943</v>
      </c>
      <c r="N902">
        <f t="shared" si="253"/>
        <v>0.18279700275081168</v>
      </c>
      <c r="O902">
        <f t="shared" si="254"/>
        <v>-8.878339124739909E-2</v>
      </c>
      <c r="P902">
        <f t="shared" si="255"/>
        <v>0.39240550251192124</v>
      </c>
      <c r="Q902">
        <f t="shared" si="256"/>
        <v>-2.0268053270643662</v>
      </c>
      <c r="R902">
        <f t="shared" si="265"/>
        <v>-116.12739113542064</v>
      </c>
      <c r="S902">
        <f t="shared" si="261"/>
        <v>-757.95070654060817</v>
      </c>
      <c r="T902">
        <f t="shared" si="262"/>
        <v>-80.067987308471459</v>
      </c>
      <c r="U902">
        <f t="shared" si="257"/>
        <v>-17.999999664691043</v>
      </c>
      <c r="V902">
        <f t="shared" si="263"/>
        <v>29.99999944115174</v>
      </c>
      <c r="W902">
        <f t="shared" si="266"/>
        <v>0</v>
      </c>
    </row>
    <row r="903" spans="5:23">
      <c r="E903">
        <f t="shared" si="258"/>
        <v>0.88200000000000067</v>
      </c>
      <c r="F903">
        <f t="shared" si="264"/>
        <v>643.15765094973744</v>
      </c>
      <c r="G903">
        <f t="shared" si="259"/>
        <v>11.225218618465354</v>
      </c>
      <c r="H903">
        <f t="shared" si="260"/>
        <v>23.498719582353072</v>
      </c>
      <c r="I903">
        <f t="shared" si="249"/>
        <v>211.43253752756999</v>
      </c>
      <c r="J903">
        <f t="shared" si="267"/>
        <v>14.308855135181471</v>
      </c>
      <c r="K903">
        <f t="shared" si="250"/>
        <v>0</v>
      </c>
      <c r="L903">
        <f t="shared" si="251"/>
        <v>-0.87212902802216363</v>
      </c>
      <c r="M903">
        <f t="shared" si="252"/>
        <v>15.180984163203634</v>
      </c>
      <c r="N903">
        <f t="shared" si="253"/>
        <v>0.18972719161119994</v>
      </c>
      <c r="O903">
        <f t="shared" si="254"/>
        <v>-8.7248213000117925E-2</v>
      </c>
      <c r="P903">
        <f t="shared" si="255"/>
        <v>0.38801499393865396</v>
      </c>
      <c r="Q903">
        <f t="shared" si="256"/>
        <v>-2.0125115824028699</v>
      </c>
      <c r="R903">
        <f t="shared" si="265"/>
        <v>-115.30841989287924</v>
      </c>
      <c r="S903">
        <f t="shared" si="261"/>
        <v>-758.46607084261666</v>
      </c>
      <c r="T903">
        <f t="shared" si="262"/>
        <v>-80.067987338302032</v>
      </c>
      <c r="U903">
        <f t="shared" si="257"/>
        <v>-17.999999671397223</v>
      </c>
      <c r="V903">
        <f t="shared" si="263"/>
        <v>29.999999452328705</v>
      </c>
      <c r="W903">
        <f t="shared" si="266"/>
        <v>0</v>
      </c>
    </row>
    <row r="904" spans="5:23">
      <c r="E904">
        <f t="shared" si="258"/>
        <v>0.88300000000000067</v>
      </c>
      <c r="F904">
        <f t="shared" si="264"/>
        <v>644.50402840576771</v>
      </c>
      <c r="G904">
        <f t="shared" si="259"/>
        <v>11.248717338047706</v>
      </c>
      <c r="H904">
        <f t="shared" si="260"/>
        <v>23.710152119880643</v>
      </c>
      <c r="I904">
        <f t="shared" si="249"/>
        <v>212.67681373518587</v>
      </c>
      <c r="J904">
        <f t="shared" si="267"/>
        <v>14.393062458288526</v>
      </c>
      <c r="K904">
        <f t="shared" si="250"/>
        <v>0</v>
      </c>
      <c r="L904">
        <f t="shared" si="251"/>
        <v>-0.95954784993367925</v>
      </c>
      <c r="M904">
        <f t="shared" si="252"/>
        <v>15.352610308222205</v>
      </c>
      <c r="N904">
        <f t="shared" si="253"/>
        <v>0.1966817726119961</v>
      </c>
      <c r="O904">
        <f t="shared" si="254"/>
        <v>-8.5536034372779901E-2</v>
      </c>
      <c r="P904">
        <f t="shared" si="255"/>
        <v>0.38353436444931549</v>
      </c>
      <c r="Q904">
        <f t="shared" si="256"/>
        <v>-1.9980270073881836</v>
      </c>
      <c r="R904">
        <f t="shared" si="265"/>
        <v>-114.47851487649707</v>
      </c>
      <c r="S904">
        <f t="shared" si="261"/>
        <v>-758.98254328226483</v>
      </c>
      <c r="T904">
        <f t="shared" si="262"/>
        <v>-80.067987367535991</v>
      </c>
      <c r="U904">
        <f t="shared" si="257"/>
        <v>-17.999999677969278</v>
      </c>
      <c r="V904">
        <f t="shared" si="263"/>
        <v>29.999999463282133</v>
      </c>
      <c r="W904">
        <f t="shared" si="266"/>
        <v>0</v>
      </c>
    </row>
    <row r="905" spans="5:23">
      <c r="E905">
        <f t="shared" si="258"/>
        <v>0.88400000000000067</v>
      </c>
      <c r="F905">
        <f t="shared" si="264"/>
        <v>645.86252005385006</v>
      </c>
      <c r="G905">
        <f t="shared" si="259"/>
        <v>11.272427490167587</v>
      </c>
      <c r="H905">
        <f t="shared" si="260"/>
        <v>23.922828933615829</v>
      </c>
      <c r="I905">
        <f t="shared" si="249"/>
        <v>213.9031963584421</v>
      </c>
      <c r="J905">
        <f t="shared" si="267"/>
        <v>14.476058819689092</v>
      </c>
      <c r="K905">
        <f t="shared" si="250"/>
        <v>0</v>
      </c>
      <c r="L905">
        <f t="shared" si="251"/>
        <v>-1.0472160866581783</v>
      </c>
      <c r="M905">
        <f t="shared" si="252"/>
        <v>15.52327490634727</v>
      </c>
      <c r="N905">
        <f t="shared" si="253"/>
        <v>0.20365619574154398</v>
      </c>
      <c r="O905">
        <f t="shared" si="254"/>
        <v>-8.3643311636797835E-2</v>
      </c>
      <c r="P905">
        <f t="shared" si="255"/>
        <v>0.37896273729388857</v>
      </c>
      <c r="Q905">
        <f t="shared" si="256"/>
        <v>-1.9833461828529866</v>
      </c>
      <c r="R905">
        <f t="shared" si="265"/>
        <v>-113.63736559085818</v>
      </c>
      <c r="S905">
        <f t="shared" si="261"/>
        <v>-759.49988564470823</v>
      </c>
      <c r="T905">
        <f t="shared" si="262"/>
        <v>-80.067987396185273</v>
      </c>
      <c r="U905">
        <f t="shared" si="257"/>
        <v>-17.999999684409893</v>
      </c>
      <c r="V905">
        <f t="shared" si="263"/>
        <v>29.999999474016491</v>
      </c>
      <c r="W905">
        <f t="shared" si="266"/>
        <v>0</v>
      </c>
    </row>
    <row r="906" spans="5:23">
      <c r="E906">
        <f t="shared" si="258"/>
        <v>0.88500000000000068</v>
      </c>
      <c r="F906">
        <f t="shared" si="264"/>
        <v>647.23319718575965</v>
      </c>
      <c r="G906">
        <f t="shared" si="259"/>
        <v>11.296350319101203</v>
      </c>
      <c r="H906">
        <f t="shared" si="260"/>
        <v>24.13673212997427</v>
      </c>
      <c r="I906">
        <f t="shared" si="249"/>
        <v>215.11101740337116</v>
      </c>
      <c r="J906">
        <f t="shared" si="267"/>
        <v>14.55779901239174</v>
      </c>
      <c r="K906">
        <f t="shared" si="250"/>
        <v>0</v>
      </c>
      <c r="L906">
        <f t="shared" si="251"/>
        <v>-1.1350739152358889</v>
      </c>
      <c r="M906">
        <f t="shared" si="252"/>
        <v>15.692872927627629</v>
      </c>
      <c r="N906">
        <f t="shared" si="253"/>
        <v>0.21064570180027598</v>
      </c>
      <c r="O906">
        <f t="shared" si="254"/>
        <v>-8.1566573514148033E-2</v>
      </c>
      <c r="P906">
        <f t="shared" si="255"/>
        <v>0.37429926887057258</v>
      </c>
      <c r="Q906">
        <f t="shared" si="256"/>
        <v>-1.9684633291576705</v>
      </c>
      <c r="R906">
        <f t="shared" si="265"/>
        <v>-112.78464088700588</v>
      </c>
      <c r="S906">
        <f t="shared" si="261"/>
        <v>-760.01783807276547</v>
      </c>
      <c r="T906">
        <f t="shared" si="262"/>
        <v>-80.067987424261574</v>
      </c>
      <c r="U906">
        <f t="shared" si="257"/>
        <v>-17.999999690721697</v>
      </c>
      <c r="V906">
        <f t="shared" si="263"/>
        <v>29.999999484536161</v>
      </c>
      <c r="W906">
        <f t="shared" si="266"/>
        <v>0</v>
      </c>
    </row>
    <row r="907" spans="5:23">
      <c r="E907">
        <f t="shared" si="258"/>
        <v>0.88600000000000068</v>
      </c>
      <c r="F907">
        <f t="shared" si="264"/>
        <v>648.61613006804498</v>
      </c>
      <c r="G907">
        <f t="shared" si="259"/>
        <v>11.320487051231177</v>
      </c>
      <c r="H907">
        <f t="shared" si="260"/>
        <v>24.35184314737764</v>
      </c>
      <c r="I907">
        <f t="shared" si="249"/>
        <v>216.29957227511255</v>
      </c>
      <c r="J907">
        <f t="shared" si="267"/>
        <v>14.638235352412227</v>
      </c>
      <c r="K907">
        <f t="shared" si="250"/>
        <v>0</v>
      </c>
      <c r="L907">
        <f t="shared" si="251"/>
        <v>-1.2230588514449152</v>
      </c>
      <c r="M907">
        <f t="shared" si="252"/>
        <v>15.861294203857142</v>
      </c>
      <c r="N907">
        <f t="shared" si="253"/>
        <v>0.21764531987262786</v>
      </c>
      <c r="O907">
        <f t="shared" si="254"/>
        <v>-7.9302430616002006E-2</v>
      </c>
      <c r="P907">
        <f t="shared" si="255"/>
        <v>0.3695431516776021</v>
      </c>
      <c r="Q907">
        <f t="shared" si="256"/>
        <v>-1.9533722703707646</v>
      </c>
      <c r="R907">
        <f t="shared" si="265"/>
        <v>-111.91998691013235</v>
      </c>
      <c r="S907">
        <f t="shared" si="261"/>
        <v>-760.53611697817735</v>
      </c>
      <c r="T907">
        <f t="shared" si="262"/>
        <v>-80.067987451776347</v>
      </c>
      <c r="U907">
        <f t="shared" si="257"/>
        <v>-17.999999696907263</v>
      </c>
      <c r="V907">
        <f t="shared" si="263"/>
        <v>29.99999949484544</v>
      </c>
      <c r="W907">
        <f t="shared" si="266"/>
        <v>0</v>
      </c>
    </row>
    <row r="908" spans="5:23">
      <c r="E908">
        <f t="shared" si="258"/>
        <v>0.88700000000000068</v>
      </c>
      <c r="F908">
        <f t="shared" si="264"/>
        <v>650.01138790375433</v>
      </c>
      <c r="G908">
        <f t="shared" si="259"/>
        <v>11.344838894378555</v>
      </c>
      <c r="H908">
        <f t="shared" si="260"/>
        <v>24.568142719652752</v>
      </c>
      <c r="I908">
        <f t="shared" si="249"/>
        <v>217.46811466088784</v>
      </c>
      <c r="J908">
        <f t="shared" si="267"/>
        <v>14.717317332475004</v>
      </c>
      <c r="K908">
        <f t="shared" si="250"/>
        <v>0</v>
      </c>
      <c r="L908">
        <f t="shared" si="251"/>
        <v>-1.3111057218444995</v>
      </c>
      <c r="M908">
        <f t="shared" si="252"/>
        <v>16.028423054319504</v>
      </c>
      <c r="N908">
        <f t="shared" si="253"/>
        <v>0.22464986510294799</v>
      </c>
      <c r="O908">
        <f t="shared" si="254"/>
        <v>-7.6847585251275941E-2</v>
      </c>
      <c r="P908">
        <f t="shared" si="255"/>
        <v>0.36469361746566559</v>
      </c>
      <c r="Q908">
        <f t="shared" si="256"/>
        <v>-1.9380663941657534</v>
      </c>
      <c r="R908">
        <f t="shared" si="265"/>
        <v>-111.0430248018355</v>
      </c>
      <c r="S908">
        <f t="shared" si="261"/>
        <v>-761.05441270558981</v>
      </c>
      <c r="T908">
        <f t="shared" si="262"/>
        <v>-80.067987478740832</v>
      </c>
      <c r="U908">
        <f t="shared" si="257"/>
        <v>-17.99999970296912</v>
      </c>
      <c r="V908">
        <f t="shared" si="263"/>
        <v>29.999999504948534</v>
      </c>
      <c r="W908">
        <f t="shared" si="266"/>
        <v>0</v>
      </c>
    </row>
    <row r="909" spans="5:23">
      <c r="E909">
        <f t="shared" si="258"/>
        <v>0.88800000000000068</v>
      </c>
      <c r="F909">
        <f t="shared" si="264"/>
        <v>651.41903879206552</v>
      </c>
      <c r="G909">
        <f t="shared" si="259"/>
        <v>11.369407037098208</v>
      </c>
      <c r="H909">
        <f t="shared" si="260"/>
        <v>24.785610834313641</v>
      </c>
      <c r="I909">
        <f t="shared" si="249"/>
        <v>218.6158506233474</v>
      </c>
      <c r="J909">
        <f t="shared" si="267"/>
        <v>14.79499122227605</v>
      </c>
      <c r="K909">
        <f t="shared" si="250"/>
        <v>0</v>
      </c>
      <c r="L909">
        <f t="shared" si="251"/>
        <v>-1.3991466399566121</v>
      </c>
      <c r="M909">
        <f t="shared" si="252"/>
        <v>16.194137862232662</v>
      </c>
      <c r="N909">
        <f t="shared" si="253"/>
        <v>0.23165393680062996</v>
      </c>
      <c r="O909">
        <f t="shared" si="254"/>
        <v>-7.4198841604416255E-2</v>
      </c>
      <c r="P909">
        <f t="shared" si="255"/>
        <v>0.35974994061245802</v>
      </c>
      <c r="Q909">
        <f t="shared" si="256"/>
        <v>-1.9225386068319592</v>
      </c>
      <c r="R909">
        <f t="shared" si="265"/>
        <v>-110.1533481224324</v>
      </c>
      <c r="S909">
        <f t="shared" si="261"/>
        <v>-761.57238691449788</v>
      </c>
      <c r="T909">
        <f t="shared" si="262"/>
        <v>-80.067987505166002</v>
      </c>
      <c r="U909">
        <f t="shared" si="257"/>
        <v>-17.999999708909737</v>
      </c>
      <c r="V909">
        <f t="shared" si="263"/>
        <v>29.999999514849563</v>
      </c>
      <c r="W909">
        <f t="shared" si="266"/>
        <v>0</v>
      </c>
    </row>
    <row r="910" spans="5:23">
      <c r="E910">
        <f t="shared" si="258"/>
        <v>0.88900000000000068</v>
      </c>
      <c r="F910">
        <f t="shared" si="264"/>
        <v>652.8391496855254</v>
      </c>
      <c r="G910">
        <f t="shared" si="259"/>
        <v>11.394192647932522</v>
      </c>
      <c r="H910">
        <f t="shared" si="260"/>
        <v>25.004226684936988</v>
      </c>
      <c r="I910">
        <f t="shared" si="249"/>
        <v>219.74193177618844</v>
      </c>
      <c r="J910">
        <f t="shared" si="267"/>
        <v>14.871199606637703</v>
      </c>
      <c r="K910">
        <f t="shared" si="250"/>
        <v>0</v>
      </c>
      <c r="L910">
        <f t="shared" si="251"/>
        <v>-1.4871109869131587</v>
      </c>
      <c r="M910">
        <f t="shared" si="252"/>
        <v>16.358310593550861</v>
      </c>
      <c r="N910">
        <f t="shared" si="253"/>
        <v>0.23865191690050655</v>
      </c>
      <c r="O910">
        <f t="shared" si="254"/>
        <v>-7.1353116280726603E-2</v>
      </c>
      <c r="P910">
        <f t="shared" si="255"/>
        <v>0.35471144174437608</v>
      </c>
      <c r="Q910">
        <f t="shared" si="256"/>
        <v>-1.906781282699217</v>
      </c>
      <c r="R910">
        <f t="shared" si="265"/>
        <v>-109.25051995320663</v>
      </c>
      <c r="S910">
        <f t="shared" si="261"/>
        <v>-762.08966963873206</v>
      </c>
      <c r="T910">
        <f t="shared" si="262"/>
        <v>-80.067987531062684</v>
      </c>
      <c r="U910">
        <f t="shared" si="257"/>
        <v>-17.99999971473154</v>
      </c>
      <c r="V910">
        <f t="shared" si="263"/>
        <v>29.999999524552571</v>
      </c>
      <c r="W910">
        <f t="shared" si="266"/>
        <v>0</v>
      </c>
    </row>
    <row r="911" spans="5:23">
      <c r="E911">
        <f t="shared" si="258"/>
        <v>0.89000000000000068</v>
      </c>
      <c r="F911">
        <f t="shared" si="264"/>
        <v>654.27178634456061</v>
      </c>
      <c r="G911">
        <f t="shared" si="259"/>
        <v>11.419196874617459</v>
      </c>
      <c r="H911">
        <f t="shared" si="260"/>
        <v>25.223968616713176</v>
      </c>
      <c r="I911">
        <f t="shared" si="249"/>
        <v>220.84544739018432</v>
      </c>
      <c r="J911">
        <f t="shared" si="267"/>
        <v>14.945880851278297</v>
      </c>
      <c r="K911">
        <f t="shared" si="250"/>
        <v>0</v>
      </c>
      <c r="L911">
        <f t="shared" si="251"/>
        <v>-1.5749253969063834</v>
      </c>
      <c r="M911">
        <f t="shared" si="252"/>
        <v>16.52080624818468</v>
      </c>
      <c r="N911">
        <f t="shared" si="253"/>
        <v>0.24563796880536021</v>
      </c>
      <c r="O911">
        <f t="shared" si="254"/>
        <v>-6.8307449216476079E-2</v>
      </c>
      <c r="P911">
        <f t="shared" si="255"/>
        <v>0.34957749163448171</v>
      </c>
      <c r="Q911">
        <f t="shared" si="256"/>
        <v>-1.8907862071599204</v>
      </c>
      <c r="R911">
        <f t="shared" si="265"/>
        <v>-108.334069631812</v>
      </c>
      <c r="S911">
        <f t="shared" si="261"/>
        <v>-762.6058559763726</v>
      </c>
      <c r="T911">
        <f t="shared" si="262"/>
        <v>-80.067987556441437</v>
      </c>
      <c r="U911">
        <f t="shared" si="257"/>
        <v>-17.999999720436911</v>
      </c>
      <c r="V911">
        <f t="shared" si="263"/>
        <v>29.999999534061519</v>
      </c>
      <c r="W911">
        <f t="shared" si="266"/>
        <v>0</v>
      </c>
    </row>
    <row r="912" spans="5:23">
      <c r="E912">
        <f t="shared" si="258"/>
        <v>0.89100000000000068</v>
      </c>
      <c r="F912">
        <f t="shared" si="264"/>
        <v>655.71701328886877</v>
      </c>
      <c r="G912">
        <f t="shared" si="259"/>
        <v>11.444420843234171</v>
      </c>
      <c r="H912">
        <f t="shared" si="260"/>
        <v>25.444814064103362</v>
      </c>
      <c r="I912">
        <f t="shared" si="249"/>
        <v>221.92541524898729</v>
      </c>
      <c r="J912">
        <f t="shared" si="267"/>
        <v>15.018968483971769</v>
      </c>
      <c r="K912">
        <f t="shared" si="250"/>
        <v>0</v>
      </c>
      <c r="L912">
        <f t="shared" si="251"/>
        <v>-1.6625137477898129</v>
      </c>
      <c r="M912">
        <f t="shared" si="252"/>
        <v>16.681482231761581</v>
      </c>
      <c r="N912">
        <f t="shared" si="253"/>
        <v>0.25260603663818376</v>
      </c>
      <c r="O912">
        <f t="shared" si="254"/>
        <v>-6.5059014949924165E-2</v>
      </c>
      <c r="P912">
        <f t="shared" si="255"/>
        <v>0.34434751541079417</v>
      </c>
      <c r="Q912">
        <f t="shared" si="256"/>
        <v>-1.8745445123340123</v>
      </c>
      <c r="R912">
        <f t="shared" si="265"/>
        <v>-107.40348906614798</v>
      </c>
      <c r="S912">
        <f t="shared" si="261"/>
        <v>-763.1205023550167</v>
      </c>
      <c r="T912">
        <f t="shared" si="262"/>
        <v>-80.067987581312607</v>
      </c>
      <c r="U912">
        <f t="shared" si="257"/>
        <v>-17.999999726028175</v>
      </c>
      <c r="V912">
        <f t="shared" si="263"/>
        <v>29.999999543380291</v>
      </c>
      <c r="W912">
        <f t="shared" si="266"/>
        <v>0</v>
      </c>
    </row>
    <row r="913" spans="5:23">
      <c r="E913">
        <f t="shared" si="258"/>
        <v>0.89200000000000068</v>
      </c>
      <c r="F913">
        <f t="shared" si="264"/>
        <v>657.174893745237</v>
      </c>
      <c r="G913">
        <f t="shared" si="259"/>
        <v>11.469865657298275</v>
      </c>
      <c r="H913">
        <f t="shared" si="260"/>
        <v>25.666739479352348</v>
      </c>
      <c r="I913">
        <f t="shared" si="249"/>
        <v>222.9807710389662</v>
      </c>
      <c r="J913">
        <f t="shared" si="267"/>
        <v>15.090390476496992</v>
      </c>
      <c r="K913">
        <f t="shared" si="250"/>
        <v>0</v>
      </c>
      <c r="L913">
        <f t="shared" si="251"/>
        <v>-1.7497971571868269</v>
      </c>
      <c r="M913">
        <f t="shared" si="252"/>
        <v>16.840187633683819</v>
      </c>
      <c r="N913">
        <f t="shared" si="253"/>
        <v>0.25954984493259897</v>
      </c>
      <c r="O913">
        <f t="shared" si="254"/>
        <v>-6.1605134248254756E-2</v>
      </c>
      <c r="P913">
        <f t="shared" si="255"/>
        <v>0.33902099711486888</v>
      </c>
      <c r="Q913">
        <f t="shared" si="256"/>
        <v>-1.8580466042579036</v>
      </c>
      <c r="R913">
        <f t="shared" si="265"/>
        <v>-106.45822856259217</v>
      </c>
      <c r="S913">
        <f t="shared" si="261"/>
        <v>-763.63312230782913</v>
      </c>
      <c r="T913">
        <f t="shared" si="262"/>
        <v>-80.067987605686355</v>
      </c>
      <c r="U913">
        <f t="shared" si="257"/>
        <v>-17.999999731507611</v>
      </c>
      <c r="V913">
        <f t="shared" si="263"/>
        <v>29.999999552512687</v>
      </c>
      <c r="W913">
        <f t="shared" si="266"/>
        <v>0</v>
      </c>
    </row>
    <row r="914" spans="5:23">
      <c r="E914">
        <f t="shared" si="258"/>
        <v>0.89300000000000068</v>
      </c>
      <c r="F914">
        <f t="shared" si="264"/>
        <v>658.64548959126569</v>
      </c>
      <c r="G914">
        <f t="shared" si="259"/>
        <v>11.495532396777627</v>
      </c>
      <c r="H914">
        <f t="shared" si="260"/>
        <v>25.889720250391314</v>
      </c>
      <c r="I914">
        <f t="shared" si="249"/>
        <v>224.01035601451983</v>
      </c>
      <c r="J914">
        <f t="shared" si="267"/>
        <v>15.160068409878628</v>
      </c>
      <c r="K914">
        <f t="shared" si="250"/>
        <v>0</v>
      </c>
      <c r="L914">
        <f t="shared" si="251"/>
        <v>-1.8366939844734076</v>
      </c>
      <c r="M914">
        <f t="shared" si="252"/>
        <v>16.996762394352036</v>
      </c>
      <c r="N914">
        <f t="shared" si="253"/>
        <v>0.26646289879059326</v>
      </c>
      <c r="O914">
        <f t="shared" si="254"/>
        <v>-5.794328608423327E-2</v>
      </c>
      <c r="P914">
        <f t="shared" si="255"/>
        <v>0.33359748465770911</v>
      </c>
      <c r="Q914">
        <f t="shared" si="256"/>
        <v>-1.841282080281444</v>
      </c>
      <c r="R914">
        <f t="shared" si="265"/>
        <v>-105.49769209319516</v>
      </c>
      <c r="S914">
        <f t="shared" si="261"/>
        <v>-764.14318168446084</v>
      </c>
      <c r="T914">
        <f t="shared" si="262"/>
        <v>-80.067987629572627</v>
      </c>
      <c r="U914">
        <f t="shared" si="257"/>
        <v>-17.999999736877459</v>
      </c>
      <c r="V914">
        <f t="shared" si="263"/>
        <v>29.999999561462435</v>
      </c>
      <c r="W914">
        <f t="shared" si="266"/>
        <v>0</v>
      </c>
    </row>
    <row r="915" spans="5:23">
      <c r="E915">
        <f t="shared" si="258"/>
        <v>0.89400000000000068</v>
      </c>
      <c r="F915">
        <f t="shared" si="264"/>
        <v>660.12886129438755</v>
      </c>
      <c r="G915">
        <f t="shared" si="259"/>
        <v>11.521422117028019</v>
      </c>
      <c r="H915">
        <f t="shared" si="260"/>
        <v>26.113730606405834</v>
      </c>
      <c r="I915">
        <f t="shared" si="249"/>
        <v>225.0129026277078</v>
      </c>
      <c r="J915">
        <f t="shared" si="267"/>
        <v>15.227916501861646</v>
      </c>
      <c r="K915">
        <f t="shared" si="250"/>
        <v>0</v>
      </c>
      <c r="L915">
        <f t="shared" si="251"/>
        <v>-1.9231198390109012</v>
      </c>
      <c r="M915">
        <f t="shared" si="252"/>
        <v>17.151036340872547</v>
      </c>
      <c r="N915">
        <f t="shared" si="253"/>
        <v>0.27333848453747517</v>
      </c>
      <c r="O915">
        <f t="shared" si="254"/>
        <v>-5.4071119955202307E-2</v>
      </c>
      <c r="P915">
        <f t="shared" si="255"/>
        <v>0.32807659522859972</v>
      </c>
      <c r="Q915">
        <f t="shared" si="256"/>
        <v>-1.8242396351208028</v>
      </c>
      <c r="R915">
        <f t="shared" si="265"/>
        <v>-104.52123191290727</v>
      </c>
      <c r="S915">
        <f t="shared" si="261"/>
        <v>-764.65009320729484</v>
      </c>
      <c r="T915">
        <f t="shared" si="262"/>
        <v>-80.067987652981174</v>
      </c>
      <c r="U915">
        <f t="shared" si="257"/>
        <v>-17.999999742139909</v>
      </c>
      <c r="V915">
        <f t="shared" si="263"/>
        <v>29.999999570233186</v>
      </c>
      <c r="W915">
        <f t="shared" si="266"/>
        <v>0</v>
      </c>
    </row>
    <row r="916" spans="5:23">
      <c r="E916">
        <f t="shared" si="258"/>
        <v>0.89500000000000068</v>
      </c>
      <c r="F916">
        <f t="shared" si="264"/>
        <v>661.62506784547622</v>
      </c>
      <c r="G916">
        <f t="shared" si="259"/>
        <v>11.547535847634425</v>
      </c>
      <c r="H916">
        <f t="shared" si="260"/>
        <v>26.338743509033542</v>
      </c>
      <c r="I916">
        <f t="shared" si="249"/>
        <v>225.98701774625667</v>
      </c>
      <c r="J916">
        <f t="shared" si="267"/>
        <v>15.293840471177337</v>
      </c>
      <c r="K916">
        <f t="shared" si="250"/>
        <v>0</v>
      </c>
      <c r="L916">
        <f t="shared" si="251"/>
        <v>-2.0089875950135476</v>
      </c>
      <c r="M916">
        <f t="shared" si="252"/>
        <v>17.302828066190884</v>
      </c>
      <c r="N916">
        <f t="shared" si="253"/>
        <v>0.28016967090465655</v>
      </c>
      <c r="O916">
        <f t="shared" si="254"/>
        <v>-4.9986468535823669E-2</v>
      </c>
      <c r="P916">
        <f t="shared" si="255"/>
        <v>0.3224580212227951</v>
      </c>
      <c r="Q916">
        <f t="shared" si="256"/>
        <v>-1.8069069537306641</v>
      </c>
      <c r="R916">
        <f t="shared" si="265"/>
        <v>-103.52814242160737</v>
      </c>
      <c r="S916">
        <f t="shared" si="261"/>
        <v>-765.15321026708364</v>
      </c>
      <c r="T916">
        <f t="shared" si="262"/>
        <v>-80.067987675921572</v>
      </c>
      <c r="U916">
        <f t="shared" si="257"/>
        <v>-17.999999747297114</v>
      </c>
      <c r="V916">
        <f t="shared" si="263"/>
        <v>29.999999578828522</v>
      </c>
      <c r="W916">
        <f t="shared" si="266"/>
        <v>0</v>
      </c>
    </row>
    <row r="917" spans="5:23">
      <c r="E917">
        <f t="shared" si="258"/>
        <v>0.89600000000000068</v>
      </c>
      <c r="F917">
        <f t="shared" si="264"/>
        <v>663.13416668622142</v>
      </c>
      <c r="G917">
        <f t="shared" si="259"/>
        <v>11.573874591143458</v>
      </c>
      <c r="H917">
        <f t="shared" si="260"/>
        <v>26.564730526779798</v>
      </c>
      <c r="I917">
        <f t="shared" ref="I917:I961" si="268">J917/$B$32</f>
        <v>226.93116300386441</v>
      </c>
      <c r="J917">
        <f t="shared" si="267"/>
        <v>15.357736207735462</v>
      </c>
      <c r="K917">
        <f t="shared" ref="K917:K961" si="269">IF(G917&lt;$B$27,-(MAX(($K$13*(G917-$B$27)),-$K$14)),0)</f>
        <v>0</v>
      </c>
      <c r="L917">
        <f t="shared" ref="L917:L961" si="270">-$B$60*$B$30*$B$31*COS(G917)</f>
        <v>-2.0942074134445909</v>
      </c>
      <c r="M917">
        <f t="shared" ref="M917:M961" si="271">$B$35*T917*SIN(Q917-G917)</f>
        <v>17.451943621180053</v>
      </c>
      <c r="N917">
        <f t="shared" ref="N917:N961" si="272">$B$39+$B$35*COS(G917)</f>
        <v>0.28694931077159191</v>
      </c>
      <c r="O917">
        <f t="shared" ref="O917:O961" si="273">$B$41+$B$35*SIN(G917)</f>
        <v>-4.5687360654758258E-2</v>
      </c>
      <c r="P917">
        <f t="shared" ref="P917:P961" si="274">SQRT((N917-$B$45)^2+(O917-$B$47)^2)</f>
        <v>0.31674153676653111</v>
      </c>
      <c r="Q917">
        <f t="shared" ref="Q917:Q961" si="275">ATAN2((N917-$B$45),(O917-$B$47))</f>
        <v>-1.7892705888153682</v>
      </c>
      <c r="R917">
        <f t="shared" si="265"/>
        <v>-102.51765314600831</v>
      </c>
      <c r="S917">
        <f t="shared" si="261"/>
        <v>-765.65181983222976</v>
      </c>
      <c r="T917">
        <f t="shared" si="262"/>
        <v>-80.067987698403144</v>
      </c>
      <c r="U917">
        <f t="shared" ref="U917:U961" si="276">-$B$51*V917*$B$50</f>
        <v>-17.999999752351172</v>
      </c>
      <c r="V917">
        <f t="shared" si="263"/>
        <v>29.999999587251953</v>
      </c>
      <c r="W917">
        <f t="shared" si="266"/>
        <v>0</v>
      </c>
    </row>
    <row r="918" spans="5:23">
      <c r="E918">
        <f t="shared" ref="E918:E961" si="277">E917+$B$21</f>
        <v>0.89700000000000069</v>
      </c>
      <c r="F918">
        <f t="shared" si="264"/>
        <v>664.65621362930813</v>
      </c>
      <c r="G918">
        <f t="shared" ref="G918:G961" si="278">G917+$B$21*H917</f>
        <v>11.600439321670237</v>
      </c>
      <c r="H918">
        <f t="shared" ref="H918:H961" si="279">H917+$B$21*I917</f>
        <v>26.791661689783663</v>
      </c>
      <c r="I918">
        <f t="shared" si="268"/>
        <v>227.84363172711164</v>
      </c>
      <c r="J918">
        <f t="shared" si="267"/>
        <v>15.419488211135725</v>
      </c>
      <c r="K918">
        <f t="shared" si="269"/>
        <v>0</v>
      </c>
      <c r="L918">
        <f t="shared" si="270"/>
        <v>-2.1786867713433713</v>
      </c>
      <c r="M918">
        <f t="shared" si="271"/>
        <v>17.598174982479097</v>
      </c>
      <c r="N918">
        <f t="shared" si="272"/>
        <v>0.29367004349888715</v>
      </c>
      <c r="O918">
        <f t="shared" si="273"/>
        <v>-4.1172034584290751E-2</v>
      </c>
      <c r="P918">
        <f t="shared" si="274"/>
        <v>0.31092700493313574</v>
      </c>
      <c r="Q918">
        <f t="shared" si="275"/>
        <v>-1.77131582038183</v>
      </c>
      <c r="R918">
        <f t="shared" si="265"/>
        <v>-101.48892069263185</v>
      </c>
      <c r="S918">
        <f t="shared" ref="S918:S961" si="280">R918-F918</f>
        <v>-766.14513432193996</v>
      </c>
      <c r="T918">
        <f t="shared" ref="T918:T961" si="281" xml:space="preserve"> 4.4482216*U918</f>
        <v>-80.06798772043507</v>
      </c>
      <c r="U918">
        <f t="shared" si="276"/>
        <v>-17.999999757304149</v>
      </c>
      <c r="V918">
        <f t="shared" ref="V918:V961" si="282">$B$58*($B$57)+(1-$B$58)*V917</f>
        <v>29.999999595506914</v>
      </c>
      <c r="W918">
        <f t="shared" si="266"/>
        <v>0</v>
      </c>
    </row>
    <row r="919" spans="5:23">
      <c r="E919">
        <f t="shared" si="277"/>
        <v>0.89800000000000069</v>
      </c>
      <c r="F919">
        <f t="shared" ref="F919:F961" si="283">G919*180/PI()</f>
        <v>666.1912627702751</v>
      </c>
      <c r="G919">
        <f t="shared" si="278"/>
        <v>11.62723098336002</v>
      </c>
      <c r="H919">
        <f t="shared" si="279"/>
        <v>27.019505321510774</v>
      </c>
      <c r="I919">
        <f t="shared" si="268"/>
        <v>228.7225217589785</v>
      </c>
      <c r="J919">
        <f t="shared" si="267"/>
        <v>15.478967751478933</v>
      </c>
      <c r="K919">
        <f t="shared" si="269"/>
        <v>0</v>
      </c>
      <c r="L919">
        <f t="shared" si="270"/>
        <v>-2.2623304989946478</v>
      </c>
      <c r="M919">
        <f t="shared" si="271"/>
        <v>17.74129825047358</v>
      </c>
      <c r="N919">
        <f t="shared" si="272"/>
        <v>0.3003242978852953</v>
      </c>
      <c r="O919">
        <f t="shared" si="273"/>
        <v>-3.6438951630749672E-2</v>
      </c>
      <c r="P919">
        <f t="shared" si="274"/>
        <v>0.30501438576271828</v>
      </c>
      <c r="Q919">
        <f t="shared" si="275"/>
        <v>-1.7530264942297265</v>
      </c>
      <c r="R919">
        <f t="shared" ref="R919:R961" si="284">Q919*180/PI()</f>
        <v>-100.44101949397809</v>
      </c>
      <c r="S919">
        <f t="shared" si="280"/>
        <v>-766.63228226425315</v>
      </c>
      <c r="T919">
        <f t="shared" si="281"/>
        <v>-80.067987742026375</v>
      </c>
      <c r="U919">
        <f t="shared" si="276"/>
        <v>-17.999999762158065</v>
      </c>
      <c r="V919">
        <f t="shared" si="282"/>
        <v>29.999999603596777</v>
      </c>
      <c r="W919">
        <f t="shared" ref="W919:W961" si="285">IF(F919&gt;$B$26,IF(W918&gt;0,E919,0),0)</f>
        <v>0</v>
      </c>
    </row>
    <row r="920" spans="5:23">
      <c r="E920">
        <f t="shared" si="277"/>
        <v>0.89900000000000069</v>
      </c>
      <c r="F920">
        <f t="shared" si="283"/>
        <v>667.73936638972884</v>
      </c>
      <c r="G920">
        <f t="shared" si="278"/>
        <v>11.65425048868153</v>
      </c>
      <c r="H920">
        <f t="shared" si="279"/>
        <v>27.248227843269753</v>
      </c>
      <c r="I920">
        <f t="shared" si="268"/>
        <v>229.56570334306281</v>
      </c>
      <c r="J920">
        <f t="shared" si="267"/>
        <v>15.536030695907446</v>
      </c>
      <c r="K920">
        <f t="shared" si="269"/>
        <v>0</v>
      </c>
      <c r="L920">
        <f t="shared" si="270"/>
        <v>-2.3450408253602011</v>
      </c>
      <c r="M920">
        <f t="shared" si="271"/>
        <v>17.881071521267646</v>
      </c>
      <c r="N920">
        <f t="shared" si="272"/>
        <v>0.30690429578201545</v>
      </c>
      <c r="O920">
        <f t="shared" si="273"/>
        <v>-3.148681001248918E-2</v>
      </c>
      <c r="P920">
        <f t="shared" si="274"/>
        <v>0.29900374522090933</v>
      </c>
      <c r="Q920">
        <f t="shared" si="275"/>
        <v>-1.7343848356546663</v>
      </c>
      <c r="R920">
        <f t="shared" si="284"/>
        <v>-99.372931134503276</v>
      </c>
      <c r="S920">
        <f t="shared" si="280"/>
        <v>-767.11229752423208</v>
      </c>
      <c r="T920">
        <f t="shared" si="281"/>
        <v>-80.06798776318584</v>
      </c>
      <c r="U920">
        <f t="shared" si="276"/>
        <v>-17.999999766914904</v>
      </c>
      <c r="V920">
        <f t="shared" si="282"/>
        <v>29.999999611524842</v>
      </c>
      <c r="W920">
        <f t="shared" si="285"/>
        <v>0</v>
      </c>
    </row>
    <row r="921" spans="5:23">
      <c r="E921">
        <f t="shared" si="277"/>
        <v>0.90000000000000069</v>
      </c>
      <c r="F921">
        <f t="shared" si="283"/>
        <v>669.30057484435918</v>
      </c>
      <c r="G921">
        <f t="shared" si="278"/>
        <v>11.6814987165248</v>
      </c>
      <c r="H921">
        <f t="shared" si="279"/>
        <v>27.477793546612816</v>
      </c>
      <c r="I921">
        <f t="shared" si="268"/>
        <v>230.37078103617446</v>
      </c>
      <c r="J921">
        <f t="shared" si="267"/>
        <v>15.590514931011509</v>
      </c>
      <c r="K921">
        <f t="shared" si="269"/>
        <v>0</v>
      </c>
      <c r="L921">
        <f t="shared" si="270"/>
        <v>-2.4267174322018867</v>
      </c>
      <c r="M921">
        <f t="shared" si="271"/>
        <v>18.017232363213395</v>
      </c>
      <c r="N921">
        <f t="shared" si="272"/>
        <v>0.31340205639843777</v>
      </c>
      <c r="O921">
        <f t="shared" si="273"/>
        <v>-2.6314559011210908E-2</v>
      </c>
      <c r="P921">
        <f t="shared" si="274"/>
        <v>0.29289526526049181</v>
      </c>
      <c r="Q921">
        <f t="shared" si="275"/>
        <v>-1.7153712338799243</v>
      </c>
      <c r="R921">
        <f t="shared" si="284"/>
        <v>-98.283531999468124</v>
      </c>
      <c r="S921">
        <f t="shared" si="280"/>
        <v>-767.58410684382727</v>
      </c>
      <c r="T921">
        <f t="shared" si="281"/>
        <v>-80.067987783922135</v>
      </c>
      <c r="U921">
        <f t="shared" si="276"/>
        <v>-17.999999771576608</v>
      </c>
      <c r="V921">
        <f t="shared" si="282"/>
        <v>29.999999619294346</v>
      </c>
      <c r="W921">
        <f t="shared" si="285"/>
        <v>0</v>
      </c>
    </row>
    <row r="922" spans="5:23">
      <c r="E922">
        <f t="shared" si="277"/>
        <v>0.90100000000000069</v>
      </c>
      <c r="F922">
        <f t="shared" si="283"/>
        <v>670.87493644491178</v>
      </c>
      <c r="G922">
        <f t="shared" si="278"/>
        <v>11.708976510071412</v>
      </c>
      <c r="H922">
        <f t="shared" si="279"/>
        <v>27.708164327648991</v>
      </c>
      <c r="I922">
        <f t="shared" si="268"/>
        <v>231.13504836825408</v>
      </c>
      <c r="J922">
        <f t="shared" si="267"/>
        <v>15.64223729440533</v>
      </c>
      <c r="K922">
        <f t="shared" si="269"/>
        <v>0</v>
      </c>
      <c r="L922">
        <f t="shared" si="270"/>
        <v>-2.5072575173348781</v>
      </c>
      <c r="M922">
        <f t="shared" si="271"/>
        <v>18.149494811740208</v>
      </c>
      <c r="N922">
        <f t="shared" si="272"/>
        <v>0.31980940133423841</v>
      </c>
      <c r="O922">
        <f t="shared" si="273"/>
        <v>-2.0921413381561088E-2</v>
      </c>
      <c r="P922">
        <f t="shared" si="274"/>
        <v>0.28668925518492588</v>
      </c>
      <c r="Q922">
        <f t="shared" si="275"/>
        <v>-1.6959639917964104</v>
      </c>
      <c r="R922">
        <f t="shared" si="284"/>
        <v>-97.171578936094079</v>
      </c>
      <c r="S922">
        <f t="shared" si="280"/>
        <v>-768.04651538100586</v>
      </c>
      <c r="T922">
        <f t="shared" si="281"/>
        <v>-80.0679878042437</v>
      </c>
      <c r="U922">
        <f t="shared" si="276"/>
        <v>-17.999999776145078</v>
      </c>
      <c r="V922">
        <f t="shared" si="282"/>
        <v>29.999999626908462</v>
      </c>
      <c r="W922">
        <f t="shared" si="285"/>
        <v>0</v>
      </c>
    </row>
    <row r="923" spans="5:23">
      <c r="E923">
        <f t="shared" si="277"/>
        <v>0.90200000000000069</v>
      </c>
      <c r="F923">
        <f t="shared" si="283"/>
        <v>672.46249731894102</v>
      </c>
      <c r="G923">
        <f t="shared" si="278"/>
        <v>11.736684674399061</v>
      </c>
      <c r="H923">
        <f t="shared" si="279"/>
        <v>27.939299376017246</v>
      </c>
      <c r="I923">
        <f t="shared" si="268"/>
        <v>231.85543365204325</v>
      </c>
      <c r="J923">
        <f t="shared" si="267"/>
        <v>15.690989907355982</v>
      </c>
      <c r="K923">
        <f t="shared" si="269"/>
        <v>0</v>
      </c>
      <c r="L923">
        <f t="shared" si="270"/>
        <v>-2.58655586746031</v>
      </c>
      <c r="M923">
        <f t="shared" si="271"/>
        <v>18.277545774816293</v>
      </c>
      <c r="N923">
        <f t="shared" si="272"/>
        <v>0.32611796037356083</v>
      </c>
      <c r="O923">
        <f t="shared" si="273"/>
        <v>-1.530686800328146E-2</v>
      </c>
      <c r="P923">
        <f t="shared" si="274"/>
        <v>0.2803861645565528</v>
      </c>
      <c r="Q923">
        <f t="shared" si="275"/>
        <v>-1.6761390344334512</v>
      </c>
      <c r="R923">
        <f t="shared" si="284"/>
        <v>-96.035692550169728</v>
      </c>
      <c r="S923">
        <f t="shared" si="280"/>
        <v>-768.49818986911077</v>
      </c>
      <c r="T923">
        <f t="shared" si="281"/>
        <v>-80.06798782415882</v>
      </c>
      <c r="U923">
        <f t="shared" si="276"/>
        <v>-17.999999780622176</v>
      </c>
      <c r="V923">
        <f t="shared" si="282"/>
        <v>29.999999634370294</v>
      </c>
      <c r="W923">
        <f t="shared" si="285"/>
        <v>0</v>
      </c>
    </row>
    <row r="924" spans="5:23">
      <c r="E924">
        <f t="shared" si="277"/>
        <v>0.90300000000000069</v>
      </c>
      <c r="F924">
        <f t="shared" si="283"/>
        <v>674.06330125573925</v>
      </c>
      <c r="G924">
        <f t="shared" si="278"/>
        <v>11.764623973775079</v>
      </c>
      <c r="H924">
        <f t="shared" si="279"/>
        <v>28.171154809669289</v>
      </c>
      <c r="I924">
        <f t="shared" si="268"/>
        <v>232.52843493998978</v>
      </c>
      <c r="J924">
        <f t="shared" si="267"/>
        <v>15.736535772943306</v>
      </c>
      <c r="K924">
        <f t="shared" si="269"/>
        <v>0</v>
      </c>
      <c r="L924">
        <f t="shared" si="270"/>
        <v>-2.6645049410381008</v>
      </c>
      <c r="M924">
        <f t="shared" si="271"/>
        <v>18.401040713981406</v>
      </c>
      <c r="N924">
        <f t="shared" si="272"/>
        <v>0.3323191780779412</v>
      </c>
      <c r="O924">
        <f t="shared" si="273"/>
        <v>-9.470712759803851E-3</v>
      </c>
      <c r="P924">
        <f t="shared" si="274"/>
        <v>0.27398659794705277</v>
      </c>
      <c r="Q924">
        <f t="shared" si="275"/>
        <v>-1.6558695681466011</v>
      </c>
      <c r="R924">
        <f t="shared" si="284"/>
        <v>-94.874337678950496</v>
      </c>
      <c r="S924">
        <f t="shared" si="280"/>
        <v>-768.93763893468974</v>
      </c>
      <c r="T924">
        <f t="shared" si="281"/>
        <v>-80.067987843675652</v>
      </c>
      <c r="U924">
        <f t="shared" si="276"/>
        <v>-17.999999785009734</v>
      </c>
      <c r="V924">
        <f t="shared" si="282"/>
        <v>29.999999641682891</v>
      </c>
      <c r="W924">
        <f t="shared" si="285"/>
        <v>0</v>
      </c>
    </row>
    <row r="925" spans="5:23">
      <c r="E925">
        <f t="shared" si="277"/>
        <v>0.90400000000000069</v>
      </c>
      <c r="F925">
        <f t="shared" si="283"/>
        <v>675.67738953034302</v>
      </c>
      <c r="G925">
        <f t="shared" si="278"/>
        <v>11.792795128584748</v>
      </c>
      <c r="H925">
        <f t="shared" si="279"/>
        <v>28.40368324460928</v>
      </c>
      <c r="I925">
        <f t="shared" si="268"/>
        <v>233.15004160502249</v>
      </c>
      <c r="J925">
        <f t="shared" si="267"/>
        <v>15.778603468980188</v>
      </c>
      <c r="K925">
        <f t="shared" si="269"/>
        <v>0</v>
      </c>
      <c r="L925">
        <f t="shared" si="270"/>
        <v>-2.7409949616742062</v>
      </c>
      <c r="M925">
        <f t="shared" si="271"/>
        <v>18.519598430654394</v>
      </c>
      <c r="N925">
        <f t="shared" si="272"/>
        <v>0.33840432121570624</v>
      </c>
      <c r="O925">
        <f t="shared" si="273"/>
        <v>-3.4130476271269361E-3</v>
      </c>
      <c r="P925">
        <f t="shared" si="274"/>
        <v>0.26749133189663343</v>
      </c>
      <c r="Q925">
        <f t="shared" si="275"/>
        <v>-1.6351256807180923</v>
      </c>
      <c r="R925">
        <f t="shared" si="284"/>
        <v>-93.685800478602459</v>
      </c>
      <c r="S925">
        <f t="shared" si="280"/>
        <v>-769.36319000894548</v>
      </c>
      <c r="T925">
        <f t="shared" si="281"/>
        <v>-80.067987862802141</v>
      </c>
      <c r="U925">
        <f t="shared" si="276"/>
        <v>-17.999999789309538</v>
      </c>
      <c r="V925">
        <f t="shared" si="282"/>
        <v>29.999999648849233</v>
      </c>
      <c r="W925">
        <f t="shared" si="285"/>
        <v>0</v>
      </c>
    </row>
    <row r="926" spans="5:23">
      <c r="E926">
        <f t="shared" si="277"/>
        <v>0.90500000000000069</v>
      </c>
      <c r="F926">
        <f t="shared" si="283"/>
        <v>677.30480070288559</v>
      </c>
      <c r="G926">
        <f t="shared" si="278"/>
        <v>11.821198811829357</v>
      </c>
      <c r="H926">
        <f t="shared" si="279"/>
        <v>28.636833286214301</v>
      </c>
      <c r="I926">
        <f t="shared" si="268"/>
        <v>233.71563934820395</v>
      </c>
      <c r="J926">
        <f t="shared" si="267"/>
        <v>15.816880719334399</v>
      </c>
      <c r="K926">
        <f t="shared" si="269"/>
        <v>0</v>
      </c>
      <c r="L926">
        <f t="shared" si="270"/>
        <v>-2.815914022512406</v>
      </c>
      <c r="M926">
        <f t="shared" si="271"/>
        <v>18.632794741846805</v>
      </c>
      <c r="N926">
        <f t="shared" si="272"/>
        <v>0.34436448706683404</v>
      </c>
      <c r="O926">
        <f t="shared" si="273"/>
        <v>2.8657020427835522E-3</v>
      </c>
      <c r="P926">
        <f t="shared" si="274"/>
        <v>0.26090133453552949</v>
      </c>
      <c r="Q926">
        <f t="shared" si="275"/>
        <v>-1.6138738703239262</v>
      </c>
      <c r="R926">
        <f t="shared" si="284"/>
        <v>-92.468161436004493</v>
      </c>
      <c r="S926">
        <f t="shared" si="280"/>
        <v>-769.77296213889008</v>
      </c>
      <c r="T926">
        <f t="shared" si="281"/>
        <v>-80.067987881546102</v>
      </c>
      <c r="U926">
        <f t="shared" si="276"/>
        <v>-17.999999793523347</v>
      </c>
      <c r="V926">
        <f t="shared" si="282"/>
        <v>29.999999655872248</v>
      </c>
      <c r="W926">
        <f t="shared" si="285"/>
        <v>0</v>
      </c>
    </row>
    <row r="927" spans="5:23">
      <c r="E927">
        <f t="shared" si="277"/>
        <v>0.90600000000000069</v>
      </c>
      <c r="F927">
        <f t="shared" si="283"/>
        <v>678.94557038880544</v>
      </c>
      <c r="G927">
        <f t="shared" si="278"/>
        <v>11.84983564511557</v>
      </c>
      <c r="H927">
        <f t="shared" si="279"/>
        <v>28.870548925562506</v>
      </c>
      <c r="I927">
        <f t="shared" si="268"/>
        <v>234.21989456001049</v>
      </c>
      <c r="J927">
        <f t="shared" si="267"/>
        <v>15.851006567991725</v>
      </c>
      <c r="K927">
        <f t="shared" si="269"/>
        <v>0</v>
      </c>
      <c r="L927">
        <f t="shared" si="270"/>
        <v>-2.889148202140146</v>
      </c>
      <c r="M927">
        <f t="shared" si="271"/>
        <v>18.74015477013187</v>
      </c>
      <c r="N927">
        <f t="shared" si="272"/>
        <v>0.35019061264381213</v>
      </c>
      <c r="O927">
        <f t="shared" si="273"/>
        <v>9.3647700588384009E-3</v>
      </c>
      <c r="P927">
        <f t="shared" si="274"/>
        <v>0.25421778843211079</v>
      </c>
      <c r="Q927">
        <f t="shared" si="275"/>
        <v>-1.5920764885034102</v>
      </c>
      <c r="R927">
        <f t="shared" si="284"/>
        <v>-91.219263453253731</v>
      </c>
      <c r="S927">
        <f t="shared" si="280"/>
        <v>-770.16483384205912</v>
      </c>
      <c r="T927">
        <f t="shared" si="281"/>
        <v>-80.067987899915167</v>
      </c>
      <c r="U927">
        <f t="shared" si="276"/>
        <v>-17.99999979765288</v>
      </c>
      <c r="V927">
        <f t="shared" si="282"/>
        <v>29.999999662754803</v>
      </c>
      <c r="W927">
        <f t="shared" si="285"/>
        <v>0</v>
      </c>
    </row>
    <row r="928" spans="5:23">
      <c r="E928">
        <f t="shared" si="277"/>
        <v>0.90700000000000069</v>
      </c>
      <c r="F928">
        <f t="shared" si="283"/>
        <v>680.59973099446597</v>
      </c>
      <c r="G928">
        <f t="shared" si="278"/>
        <v>11.878706194041133</v>
      </c>
      <c r="H928">
        <f t="shared" si="279"/>
        <v>29.104768820122516</v>
      </c>
      <c r="I928">
        <f t="shared" si="268"/>
        <v>234.65661281558616</v>
      </c>
      <c r="J928">
        <f t="shared" si="267"/>
        <v>15.880561802616416</v>
      </c>
      <c r="K928">
        <f t="shared" si="269"/>
        <v>0</v>
      </c>
      <c r="L928">
        <f t="shared" si="270"/>
        <v>-2.960581692541961</v>
      </c>
      <c r="M928">
        <f t="shared" si="271"/>
        <v>18.841143495158377</v>
      </c>
      <c r="N928">
        <f t="shared" si="272"/>
        <v>0.35587348487093801</v>
      </c>
      <c r="O928">
        <f t="shared" si="273"/>
        <v>1.6083033760917492E-2</v>
      </c>
      <c r="P928">
        <f t="shared" si="274"/>
        <v>0.24744211737341298</v>
      </c>
      <c r="Q928">
        <f t="shared" si="275"/>
        <v>-1.5696910787089147</v>
      </c>
      <c r="R928">
        <f t="shared" si="284"/>
        <v>-89.936673949358322</v>
      </c>
      <c r="S928">
        <f t="shared" si="280"/>
        <v>-770.53640494382432</v>
      </c>
      <c r="T928">
        <f t="shared" si="281"/>
        <v>-80.067987917916881</v>
      </c>
      <c r="U928">
        <f t="shared" si="276"/>
        <v>-17.999999801699825</v>
      </c>
      <c r="V928">
        <f t="shared" si="282"/>
        <v>29.999999669499708</v>
      </c>
      <c r="W928">
        <f t="shared" si="285"/>
        <v>0</v>
      </c>
    </row>
    <row r="929" spans="5:23">
      <c r="E929">
        <f t="shared" si="277"/>
        <v>0.9080000000000007</v>
      </c>
      <c r="F929">
        <f t="shared" si="283"/>
        <v>682.26731141156301</v>
      </c>
      <c r="G929">
        <f t="shared" si="278"/>
        <v>11.907810962861255</v>
      </c>
      <c r="H929">
        <f t="shared" si="279"/>
        <v>29.339425432938103</v>
      </c>
      <c r="I929">
        <f t="shared" si="268"/>
        <v>235.01856477546551</v>
      </c>
      <c r="J929">
        <f t="shared" si="267"/>
        <v>15.905057172252384</v>
      </c>
      <c r="K929">
        <f t="shared" si="269"/>
        <v>0</v>
      </c>
      <c r="L929">
        <f t="shared" si="270"/>
        <v>-3.0300969396645674</v>
      </c>
      <c r="M929">
        <f t="shared" si="271"/>
        <v>18.935154111916951</v>
      </c>
      <c r="N929">
        <f t="shared" si="272"/>
        <v>0.36140375176693751</v>
      </c>
      <c r="O929">
        <f t="shared" si="273"/>
        <v>2.3018998233465926E-2</v>
      </c>
      <c r="P929">
        <f t="shared" si="274"/>
        <v>0.240576017965832</v>
      </c>
      <c r="Q929">
        <f t="shared" si="275"/>
        <v>-1.5466695875028</v>
      </c>
      <c r="R929">
        <f t="shared" si="284"/>
        <v>-88.617639665150421</v>
      </c>
      <c r="S929">
        <f t="shared" si="280"/>
        <v>-770.88495107671338</v>
      </c>
      <c r="T929">
        <f t="shared" si="281"/>
        <v>-80.067987935558534</v>
      </c>
      <c r="U929">
        <f t="shared" si="276"/>
        <v>-17.999999805665826</v>
      </c>
      <c r="V929">
        <f t="shared" si="282"/>
        <v>29.999999676109713</v>
      </c>
      <c r="W929">
        <f t="shared" si="285"/>
        <v>0</v>
      </c>
    </row>
    <row r="930" spans="5:23">
      <c r="E930">
        <f t="shared" si="277"/>
        <v>0.9090000000000007</v>
      </c>
      <c r="F930">
        <f t="shared" si="283"/>
        <v>683.94833666220927</v>
      </c>
      <c r="G930">
        <f t="shared" si="278"/>
        <v>11.937150388294194</v>
      </c>
      <c r="H930">
        <f t="shared" si="279"/>
        <v>29.574443997713569</v>
      </c>
      <c r="I930">
        <f t="shared" si="268"/>
        <v>235.2972707654138</v>
      </c>
      <c r="J930">
        <f t="shared" si="267"/>
        <v>15.923918808602739</v>
      </c>
      <c r="K930">
        <f t="shared" si="269"/>
        <v>0</v>
      </c>
      <c r="L930">
        <f t="shared" si="270"/>
        <v>-3.0975747971967742</v>
      </c>
      <c r="M930">
        <f t="shared" si="271"/>
        <v>19.021493605799513</v>
      </c>
      <c r="N930">
        <f t="shared" si="272"/>
        <v>0.36677193467888425</v>
      </c>
      <c r="O930">
        <f t="shared" si="273"/>
        <v>3.0170780368787398E-2</v>
      </c>
      <c r="P930">
        <f t="shared" si="274"/>
        <v>0.23362149717900849</v>
      </c>
      <c r="Q930">
        <f t="shared" si="275"/>
        <v>-1.5229574197268867</v>
      </c>
      <c r="R930">
        <f t="shared" si="284"/>
        <v>-87.259032528484482</v>
      </c>
      <c r="S930">
        <f t="shared" si="280"/>
        <v>-771.20736919069373</v>
      </c>
      <c r="T930">
        <f t="shared" si="281"/>
        <v>-80.067987952847361</v>
      </c>
      <c r="U930">
        <f t="shared" si="276"/>
        <v>-17.999999809552509</v>
      </c>
      <c r="V930">
        <f t="shared" si="282"/>
        <v>29.999999682587518</v>
      </c>
      <c r="W930">
        <f t="shared" si="285"/>
        <v>0</v>
      </c>
    </row>
    <row r="931" spans="5:23">
      <c r="E931">
        <f t="shared" si="277"/>
        <v>0.9100000000000007</v>
      </c>
      <c r="F931">
        <f t="shared" si="283"/>
        <v>685.64282748472419</v>
      </c>
      <c r="G931">
        <f t="shared" si="278"/>
        <v>11.966724832291908</v>
      </c>
      <c r="H931">
        <f t="shared" si="279"/>
        <v>29.809741268478984</v>
      </c>
      <c r="I931">
        <f t="shared" si="268"/>
        <v>235.48273264759948</v>
      </c>
      <c r="J931">
        <f t="shared" si="267"/>
        <v>15.936470080210812</v>
      </c>
      <c r="K931">
        <f t="shared" si="269"/>
        <v>0</v>
      </c>
      <c r="L931">
        <f t="shared" si="270"/>
        <v>-3.1628946942180876</v>
      </c>
      <c r="M931">
        <f t="shared" si="271"/>
        <v>19.099364774428899</v>
      </c>
      <c r="N931">
        <f t="shared" si="272"/>
        <v>0.37196844161943987</v>
      </c>
      <c r="O931">
        <f t="shared" si="273"/>
        <v>3.7536092780481839E-2</v>
      </c>
      <c r="P931">
        <f t="shared" si="274"/>
        <v>0.22658091726206997</v>
      </c>
      <c r="Q931">
        <f t="shared" si="275"/>
        <v>-1.4984923016341636</v>
      </c>
      <c r="R931">
        <f t="shared" si="284"/>
        <v>-85.857284516482295</v>
      </c>
      <c r="S931">
        <f t="shared" si="280"/>
        <v>-771.5001120012065</v>
      </c>
      <c r="T931">
        <f t="shared" si="281"/>
        <v>-80.067987969790423</v>
      </c>
      <c r="U931">
        <f t="shared" si="276"/>
        <v>-17.999999813361462</v>
      </c>
      <c r="V931">
        <f t="shared" si="282"/>
        <v>29.99999968893577</v>
      </c>
      <c r="W931">
        <f t="shared" si="285"/>
        <v>0</v>
      </c>
    </row>
    <row r="932" spans="5:23">
      <c r="E932">
        <f t="shared" si="277"/>
        <v>0.9110000000000007</v>
      </c>
      <c r="F932">
        <f t="shared" si="283"/>
        <v>687.35079984778508</v>
      </c>
      <c r="G932">
        <f t="shared" si="278"/>
        <v>11.996534573560387</v>
      </c>
      <c r="H932">
        <f t="shared" si="279"/>
        <v>30.045224001126584</v>
      </c>
      <c r="I932">
        <f t="shared" si="268"/>
        <v>235.56309802829807</v>
      </c>
      <c r="J932">
        <f t="shared" si="267"/>
        <v>15.941908867465353</v>
      </c>
      <c r="K932">
        <f t="shared" si="269"/>
        <v>0</v>
      </c>
      <c r="L932">
        <f t="shared" si="270"/>
        <v>-3.2259348174362632</v>
      </c>
      <c r="M932">
        <f t="shared" si="271"/>
        <v>19.167843684901616</v>
      </c>
      <c r="N932">
        <f t="shared" si="272"/>
        <v>0.37698358176471358</v>
      </c>
      <c r="O932">
        <f t="shared" si="273"/>
        <v>4.5112227559513662E-2</v>
      </c>
      <c r="P932">
        <f t="shared" si="274"/>
        <v>0.21945704986221759</v>
      </c>
      <c r="Q932">
        <f t="shared" si="275"/>
        <v>-1.4732029065685575</v>
      </c>
      <c r="R932">
        <f t="shared" si="284"/>
        <v>-84.408308912784094</v>
      </c>
      <c r="S932">
        <f t="shared" si="280"/>
        <v>-771.75910876056923</v>
      </c>
      <c r="T932">
        <f t="shared" si="281"/>
        <v>-80.067987986394613</v>
      </c>
      <c r="U932">
        <f t="shared" si="276"/>
        <v>-17.999999817094231</v>
      </c>
      <c r="V932">
        <f t="shared" si="282"/>
        <v>29.999999695157054</v>
      </c>
      <c r="W932">
        <f t="shared" si="285"/>
        <v>0</v>
      </c>
    </row>
    <row r="933" spans="5:23">
      <c r="E933">
        <f t="shared" si="277"/>
        <v>0.9120000000000007</v>
      </c>
      <c r="F933">
        <f t="shared" si="283"/>
        <v>689.0722643775747</v>
      </c>
      <c r="G933">
        <f t="shared" si="278"/>
        <v>12.026579797561514</v>
      </c>
      <c r="H933">
        <f t="shared" si="279"/>
        <v>30.280787099154882</v>
      </c>
      <c r="I933">
        <f t="shared" si="268"/>
        <v>235.52423703811999</v>
      </c>
      <c r="J933">
        <f t="shared" si="267"/>
        <v>15.939278920885842</v>
      </c>
      <c r="K933">
        <f t="shared" si="269"/>
        <v>0</v>
      </c>
      <c r="L933">
        <f t="shared" si="270"/>
        <v>-3.2865723088213041</v>
      </c>
      <c r="M933">
        <f t="shared" si="271"/>
        <v>19.225851229707146</v>
      </c>
      <c r="N933">
        <f t="shared" si="272"/>
        <v>0.38180758117698199</v>
      </c>
      <c r="O933">
        <f t="shared" si="273"/>
        <v>5.289603985451688E-2</v>
      </c>
      <c r="P933">
        <f t="shared" si="274"/>
        <v>0.21225314170375811</v>
      </c>
      <c r="Q933">
        <f t="shared" si="275"/>
        <v>-1.4470071856899005</v>
      </c>
      <c r="R933">
        <f t="shared" si="284"/>
        <v>-82.907404665134308</v>
      </c>
      <c r="S933">
        <f t="shared" si="280"/>
        <v>-771.97966904270902</v>
      </c>
      <c r="T933">
        <f t="shared" si="281"/>
        <v>-80.067988002666723</v>
      </c>
      <c r="U933">
        <f t="shared" si="276"/>
        <v>-17.999999820752347</v>
      </c>
      <c r="V933">
        <f t="shared" si="282"/>
        <v>29.999999701253913</v>
      </c>
      <c r="W933">
        <f t="shared" si="285"/>
        <v>0</v>
      </c>
    </row>
    <row r="934" spans="5:23">
      <c r="E934">
        <f t="shared" si="277"/>
        <v>0.9130000000000007</v>
      </c>
      <c r="F934">
        <f t="shared" si="283"/>
        <v>690.80722567869054</v>
      </c>
      <c r="G934">
        <f t="shared" si="278"/>
        <v>12.056860584660669</v>
      </c>
      <c r="H934">
        <f t="shared" si="279"/>
        <v>30.516311336193002</v>
      </c>
      <c r="I934">
        <f t="shared" si="268"/>
        <v>235.34920539941089</v>
      </c>
      <c r="J934">
        <f t="shared" si="267"/>
        <v>15.927433523807185</v>
      </c>
      <c r="K934">
        <f t="shared" si="269"/>
        <v>0</v>
      </c>
      <c r="L934">
        <f t="shared" si="270"/>
        <v>-3.3446834795591913</v>
      </c>
      <c r="M934">
        <f t="shared" si="271"/>
        <v>19.272117003366375</v>
      </c>
      <c r="N934">
        <f t="shared" si="272"/>
        <v>0.38643059982572098</v>
      </c>
      <c r="O934">
        <f t="shared" si="273"/>
        <v>6.0883931243251671E-2</v>
      </c>
      <c r="P934">
        <f t="shared" si="274"/>
        <v>0.20497299488588966</v>
      </c>
      <c r="Q934">
        <f t="shared" si="275"/>
        <v>-1.4198103306714089</v>
      </c>
      <c r="R934">
        <f t="shared" si="284"/>
        <v>-81.34913965654556</v>
      </c>
      <c r="S934">
        <f t="shared" si="280"/>
        <v>-772.15636533523616</v>
      </c>
      <c r="T934">
        <f t="shared" si="281"/>
        <v>-80.067988018613391</v>
      </c>
      <c r="U934">
        <f t="shared" si="276"/>
        <v>-17.999999824337301</v>
      </c>
      <c r="V934">
        <f t="shared" si="282"/>
        <v>29.999999707228834</v>
      </c>
      <c r="W934">
        <f t="shared" si="285"/>
        <v>0</v>
      </c>
    </row>
    <row r="935" spans="5:23">
      <c r="E935">
        <f t="shared" si="277"/>
        <v>0.9140000000000007</v>
      </c>
      <c r="F935">
        <f t="shared" si="283"/>
        <v>692.55568152456146</v>
      </c>
      <c r="G935">
        <f t="shared" si="278"/>
        <v>12.087376895996861</v>
      </c>
      <c r="H935">
        <f t="shared" si="279"/>
        <v>30.751660541592415</v>
      </c>
      <c r="I935">
        <f t="shared" si="268"/>
        <v>235.01755860531455</v>
      </c>
      <c r="J935">
        <f t="shared" si="267"/>
        <v>15.904989078934772</v>
      </c>
      <c r="K935">
        <f t="shared" si="269"/>
        <v>0</v>
      </c>
      <c r="L935">
        <f t="shared" si="270"/>
        <v>-3.4001440414025166</v>
      </c>
      <c r="M935">
        <f t="shared" si="271"/>
        <v>19.305133120337288</v>
      </c>
      <c r="N935">
        <f t="shared" si="272"/>
        <v>0.39084274999264357</v>
      </c>
      <c r="O935">
        <f t="shared" si="273"/>
        <v>6.9071832842333425E-2</v>
      </c>
      <c r="P935">
        <f t="shared" si="274"/>
        <v>0.19762106579181127</v>
      </c>
      <c r="Q935">
        <f t="shared" si="275"/>
        <v>-1.3915022752310888</v>
      </c>
      <c r="R935">
        <f t="shared" si="284"/>
        <v>-79.727207553592862</v>
      </c>
      <c r="S935">
        <f t="shared" si="280"/>
        <v>-772.28288907815431</v>
      </c>
      <c r="T935">
        <f t="shared" si="281"/>
        <v>-80.067988034241125</v>
      </c>
      <c r="U935">
        <f t="shared" si="276"/>
        <v>-17.999999827850555</v>
      </c>
      <c r="V935">
        <f t="shared" si="282"/>
        <v>29.999999713084257</v>
      </c>
      <c r="W935">
        <f t="shared" si="285"/>
        <v>0</v>
      </c>
    </row>
    <row r="936" spans="5:23">
      <c r="E936">
        <f t="shared" si="277"/>
        <v>0.9150000000000007</v>
      </c>
      <c r="F936">
        <f t="shared" si="283"/>
        <v>694.31762188661378</v>
      </c>
      <c r="G936">
        <f t="shared" si="278"/>
        <v>12.118128556538453</v>
      </c>
      <c r="H936">
        <f t="shared" si="279"/>
        <v>30.986678100197729</v>
      </c>
      <c r="I936">
        <f t="shared" si="268"/>
        <v>234.50446985884705</v>
      </c>
      <c r="J936">
        <f t="shared" si="267"/>
        <v>15.870265414211513</v>
      </c>
      <c r="K936">
        <f t="shared" si="269"/>
        <v>0</v>
      </c>
      <c r="L936">
        <f t="shared" si="270"/>
        <v>-3.4528293567014186</v>
      </c>
      <c r="M936">
        <f t="shared" si="271"/>
        <v>19.323094770912931</v>
      </c>
      <c r="N936">
        <f t="shared" si="272"/>
        <v>0.39503411616284395</v>
      </c>
      <c r="O936">
        <f t="shared" si="273"/>
        <v>7.745518807582899E-2</v>
      </c>
      <c r="P936">
        <f t="shared" si="274"/>
        <v>0.19020258785579403</v>
      </c>
      <c r="Q936">
        <f t="shared" si="275"/>
        <v>-1.3619546165308927</v>
      </c>
      <c r="R936">
        <f t="shared" si="284"/>
        <v>-78.034251415578609</v>
      </c>
      <c r="S936">
        <f t="shared" si="280"/>
        <v>-772.35187330219242</v>
      </c>
      <c r="T936">
        <f t="shared" si="281"/>
        <v>-80.067988049556291</v>
      </c>
      <c r="U936">
        <f t="shared" si="276"/>
        <v>-17.999999831293543</v>
      </c>
      <c r="V936">
        <f t="shared" si="282"/>
        <v>29.999999718822572</v>
      </c>
      <c r="W936">
        <f t="shared" si="285"/>
        <v>0</v>
      </c>
    </row>
    <row r="937" spans="5:23">
      <c r="E937">
        <f t="shared" si="277"/>
        <v>0.9160000000000007</v>
      </c>
      <c r="F937">
        <f t="shared" si="283"/>
        <v>696.09302776288553</v>
      </c>
      <c r="G937">
        <f t="shared" si="278"/>
        <v>12.14911523463865</v>
      </c>
      <c r="H937">
        <f t="shared" si="279"/>
        <v>31.221182570056577</v>
      </c>
      <c r="I937">
        <f t="shared" si="268"/>
        <v>233.77958768312095</v>
      </c>
      <c r="J937">
        <f t="shared" si="267"/>
        <v>15.821208470735217</v>
      </c>
      <c r="K937">
        <f t="shared" si="269"/>
        <v>0</v>
      </c>
      <c r="L937">
        <f t="shared" si="270"/>
        <v>-3.5026147086755421</v>
      </c>
      <c r="M937">
        <f t="shared" si="271"/>
        <v>19.323823179410759</v>
      </c>
      <c r="N937">
        <f t="shared" si="272"/>
        <v>0.39899477652621107</v>
      </c>
      <c r="O937">
        <f t="shared" si="273"/>
        <v>8.6028934987738809E-2</v>
      </c>
      <c r="P937">
        <f t="shared" si="274"/>
        <v>0.18272372512784607</v>
      </c>
      <c r="Q937">
        <f t="shared" si="275"/>
        <v>-1.3310168043714559</v>
      </c>
      <c r="R937">
        <f t="shared" si="284"/>
        <v>-76.261645351474371</v>
      </c>
      <c r="S937">
        <f t="shared" si="280"/>
        <v>-772.35467311435991</v>
      </c>
      <c r="T937">
        <f t="shared" si="281"/>
        <v>-80.067988064565171</v>
      </c>
      <c r="U937">
        <f t="shared" si="276"/>
        <v>-17.999999834667673</v>
      </c>
      <c r="V937">
        <f t="shared" si="282"/>
        <v>29.99999972444612</v>
      </c>
      <c r="W937">
        <f t="shared" si="285"/>
        <v>0</v>
      </c>
    </row>
    <row r="938" spans="5:23">
      <c r="E938">
        <f t="shared" si="277"/>
        <v>0.9170000000000007</v>
      </c>
      <c r="F938">
        <f t="shared" si="283"/>
        <v>697.88186975555732</v>
      </c>
      <c r="G938">
        <f t="shared" si="278"/>
        <v>12.180336417208707</v>
      </c>
      <c r="H938">
        <f t="shared" si="279"/>
        <v>31.454962157739697</v>
      </c>
      <c r="I938">
        <f t="shared" si="268"/>
        <v>232.80554606083101</v>
      </c>
      <c r="J938">
        <f t="shared" si="267"/>
        <v>15.755289475333827</v>
      </c>
      <c r="K938">
        <f t="shared" si="269"/>
        <v>0</v>
      </c>
      <c r="L938">
        <f t="shared" si="270"/>
        <v>-3.5493755938630422</v>
      </c>
      <c r="M938">
        <f t="shared" si="271"/>
        <v>19.304665069196869</v>
      </c>
      <c r="N938">
        <f t="shared" si="272"/>
        <v>0.40271482624313087</v>
      </c>
      <c r="O938">
        <f t="shared" si="273"/>
        <v>9.4787487935673931E-2</v>
      </c>
      <c r="P938">
        <f t="shared" si="274"/>
        <v>0.17519176587265453</v>
      </c>
      <c r="Q938">
        <f t="shared" si="275"/>
        <v>-1.298511404038547</v>
      </c>
      <c r="R938">
        <f t="shared" si="284"/>
        <v>-74.399223101015551</v>
      </c>
      <c r="S938">
        <f t="shared" si="280"/>
        <v>-772.28109285657285</v>
      </c>
      <c r="T938">
        <f t="shared" si="281"/>
        <v>-80.06798807927386</v>
      </c>
      <c r="U938">
        <f t="shared" si="276"/>
        <v>-17.999999837974318</v>
      </c>
      <c r="V938">
        <f t="shared" si="282"/>
        <v>29.999999729957199</v>
      </c>
      <c r="W938">
        <f t="shared" si="285"/>
        <v>0</v>
      </c>
    </row>
    <row r="939" spans="5:23">
      <c r="E939">
        <f t="shared" si="277"/>
        <v>0.9180000000000007</v>
      </c>
      <c r="F939">
        <f t="shared" si="283"/>
        <v>699.68410633193946</v>
      </c>
      <c r="G939">
        <f t="shared" si="278"/>
        <v>12.211791379366447</v>
      </c>
      <c r="H939">
        <f t="shared" si="279"/>
        <v>31.687767703800528</v>
      </c>
      <c r="I939">
        <f t="shared" si="268"/>
        <v>231.53600822465444</v>
      </c>
      <c r="J939">
        <f t="shared" si="267"/>
        <v>15.669372552617457</v>
      </c>
      <c r="K939">
        <f t="shared" si="269"/>
        <v>0</v>
      </c>
      <c r="L939">
        <f t="shared" si="270"/>
        <v>-3.5929880391934264</v>
      </c>
      <c r="M939">
        <f t="shared" si="271"/>
        <v>19.262360591810882</v>
      </c>
      <c r="N939">
        <f t="shared" si="272"/>
        <v>0.40618440266913164</v>
      </c>
      <c r="O939">
        <f t="shared" si="273"/>
        <v>0.10372471843895185</v>
      </c>
      <c r="P939">
        <f t="shared" si="274"/>
        <v>0.16761536856858655</v>
      </c>
      <c r="Q939">
        <f t="shared" si="275"/>
        <v>-1.2642281860326336</v>
      </c>
      <c r="R939">
        <f t="shared" si="284"/>
        <v>-72.434939401149805</v>
      </c>
      <c r="S939">
        <f t="shared" si="280"/>
        <v>-772.11904573308925</v>
      </c>
      <c r="T939">
        <f t="shared" si="281"/>
        <v>-80.067988093688399</v>
      </c>
      <c r="U939">
        <f t="shared" si="276"/>
        <v>-17.999999841214834</v>
      </c>
      <c r="V939">
        <f t="shared" si="282"/>
        <v>29.999999735358056</v>
      </c>
      <c r="W939">
        <f t="shared" si="285"/>
        <v>0</v>
      </c>
    </row>
    <row r="940" spans="5:23">
      <c r="E940">
        <f t="shared" si="277"/>
        <v>0.91900000000000071</v>
      </c>
      <c r="F940">
        <f t="shared" si="283"/>
        <v>701.49968168355815</v>
      </c>
      <c r="G940">
        <f t="shared" si="278"/>
        <v>12.243479147070248</v>
      </c>
      <c r="H940">
        <f t="shared" si="279"/>
        <v>31.919303712025183</v>
      </c>
      <c r="I940">
        <f t="shared" si="268"/>
        <v>229.91308172280426</v>
      </c>
      <c r="J940">
        <f t="shared" si="267"/>
        <v>15.559539787606099</v>
      </c>
      <c r="K940">
        <f t="shared" si="269"/>
        <v>0</v>
      </c>
      <c r="L940">
        <f t="shared" si="270"/>
        <v>-3.6333289468304923</v>
      </c>
      <c r="M940">
        <f t="shared" si="271"/>
        <v>19.19286873443659</v>
      </c>
      <c r="N940">
        <f t="shared" si="272"/>
        <v>0.4093937127887714</v>
      </c>
      <c r="O940">
        <f t="shared" si="273"/>
        <v>0.11283393486809187</v>
      </c>
      <c r="P940">
        <f t="shared" si="274"/>
        <v>0.16000487694501628</v>
      </c>
      <c r="Q940">
        <f t="shared" si="275"/>
        <v>-1.2279167319299065</v>
      </c>
      <c r="R940">
        <f t="shared" si="284"/>
        <v>-70.354446333080531</v>
      </c>
      <c r="S940">
        <f t="shared" si="280"/>
        <v>-771.8541280166387</v>
      </c>
      <c r="T940">
        <f t="shared" si="281"/>
        <v>-80.067988107814628</v>
      </c>
      <c r="U940">
        <f t="shared" si="276"/>
        <v>-17.999999844390537</v>
      </c>
      <c r="V940">
        <f t="shared" si="282"/>
        <v>29.999999740650896</v>
      </c>
      <c r="W940">
        <f t="shared" si="285"/>
        <v>0</v>
      </c>
    </row>
    <row r="941" spans="5:23">
      <c r="E941">
        <f t="shared" si="277"/>
        <v>0.92000000000000071</v>
      </c>
      <c r="F941">
        <f t="shared" si="283"/>
        <v>703.32852307125347</v>
      </c>
      <c r="G941">
        <f t="shared" si="278"/>
        <v>12.275398450782273</v>
      </c>
      <c r="H941">
        <f t="shared" si="279"/>
        <v>32.149216793747989</v>
      </c>
      <c r="I941">
        <f t="shared" si="268"/>
        <v>227.86388340914502</v>
      </c>
      <c r="J941">
        <f t="shared" si="267"/>
        <v>15.420858758866212</v>
      </c>
      <c r="K941">
        <f t="shared" si="269"/>
        <v>0</v>
      </c>
      <c r="L941">
        <f t="shared" si="270"/>
        <v>-3.6702764708954603</v>
      </c>
      <c r="M941">
        <f t="shared" si="271"/>
        <v>19.091135229761672</v>
      </c>
      <c r="N941">
        <f t="shared" si="272"/>
        <v>0.4123330631857462</v>
      </c>
      <c r="O941">
        <f t="shared" si="273"/>
        <v>0.12210786054640477</v>
      </c>
      <c r="P941">
        <f t="shared" si="274"/>
        <v>0.15237272652832418</v>
      </c>
      <c r="Q941">
        <f t="shared" si="275"/>
        <v>-1.1892771718012791</v>
      </c>
      <c r="R941">
        <f t="shared" si="284"/>
        <v>-68.140562615468212</v>
      </c>
      <c r="S941">
        <f t="shared" si="280"/>
        <v>-771.46908568672166</v>
      </c>
      <c r="T941">
        <f t="shared" si="281"/>
        <v>-80.067988121658345</v>
      </c>
      <c r="U941">
        <f t="shared" si="276"/>
        <v>-17.999999847502728</v>
      </c>
      <c r="V941">
        <f t="shared" si="282"/>
        <v>29.999999745837879</v>
      </c>
      <c r="W941">
        <f t="shared" si="285"/>
        <v>0</v>
      </c>
    </row>
    <row r="942" spans="5:23">
      <c r="E942">
        <f t="shared" si="277"/>
        <v>0.92100000000000071</v>
      </c>
      <c r="F942">
        <f t="shared" si="283"/>
        <v>705.17053750818627</v>
      </c>
      <c r="G942">
        <f t="shared" si="278"/>
        <v>12.307547667576021</v>
      </c>
      <c r="H942">
        <f t="shared" si="279"/>
        <v>32.377080677157132</v>
      </c>
      <c r="I942">
        <f t="shared" si="268"/>
        <v>225.29595476818125</v>
      </c>
      <c r="J942">
        <f t="shared" si="267"/>
        <v>15.247072267199844</v>
      </c>
      <c r="K942">
        <f t="shared" si="269"/>
        <v>0</v>
      </c>
      <c r="L942">
        <f t="shared" si="270"/>
        <v>-3.703710431517337</v>
      </c>
      <c r="M942">
        <f t="shared" si="271"/>
        <v>18.95078269871718</v>
      </c>
      <c r="N942">
        <f t="shared" si="272"/>
        <v>0.41499289298255615</v>
      </c>
      <c r="O942">
        <f t="shared" si="273"/>
        <v>0.13153860967744918</v>
      </c>
      <c r="P942">
        <f t="shared" si="274"/>
        <v>0.14473397309275421</v>
      </c>
      <c r="Q942">
        <f t="shared" si="275"/>
        <v>-1.1479485920980825</v>
      </c>
      <c r="R942">
        <f t="shared" si="284"/>
        <v>-65.772609425205019</v>
      </c>
      <c r="S942">
        <f t="shared" si="280"/>
        <v>-770.94314693339129</v>
      </c>
      <c r="T942">
        <f t="shared" si="281"/>
        <v>-80.067988135225178</v>
      </c>
      <c r="U942">
        <f t="shared" si="276"/>
        <v>-17.999999850552673</v>
      </c>
      <c r="V942">
        <f t="shared" si="282"/>
        <v>29.999999750921123</v>
      </c>
      <c r="W942">
        <f t="shared" si="285"/>
        <v>0</v>
      </c>
    </row>
    <row r="943" spans="5:23">
      <c r="E943">
        <f t="shared" si="277"/>
        <v>0.92200000000000071</v>
      </c>
      <c r="F943">
        <f t="shared" si="283"/>
        <v>707.02560758394202</v>
      </c>
      <c r="G943">
        <f t="shared" si="278"/>
        <v>12.339924748253178</v>
      </c>
      <c r="H943">
        <f t="shared" si="279"/>
        <v>32.60237663192531</v>
      </c>
      <c r="I943">
        <f t="shared" si="268"/>
        <v>222.09112846659499</v>
      </c>
      <c r="J943">
        <f t="shared" si="267"/>
        <v>15.030183249931923</v>
      </c>
      <c r="K943">
        <f t="shared" si="269"/>
        <v>0</v>
      </c>
      <c r="L943">
        <f t="shared" si="270"/>
        <v>-3.7335127735231941</v>
      </c>
      <c r="M943">
        <f t="shared" si="271"/>
        <v>18.763696023455118</v>
      </c>
      <c r="N943">
        <f t="shared" si="272"/>
        <v>0.41736381033148762</v>
      </c>
      <c r="O943">
        <f t="shared" si="273"/>
        <v>0.14111766030046946</v>
      </c>
      <c r="P943">
        <f t="shared" si="274"/>
        <v>0.13710698406346863</v>
      </c>
      <c r="Q943">
        <f t="shared" si="275"/>
        <v>-1.1034945932721976</v>
      </c>
      <c r="R943">
        <f t="shared" si="284"/>
        <v>-63.225582910002288</v>
      </c>
      <c r="S943">
        <f t="shared" si="280"/>
        <v>-770.25119049394425</v>
      </c>
      <c r="T943">
        <f t="shared" si="281"/>
        <v>-80.067988148520669</v>
      </c>
      <c r="U943">
        <f t="shared" si="276"/>
        <v>-17.99999985354162</v>
      </c>
      <c r="V943">
        <f t="shared" si="282"/>
        <v>29.999999755902703</v>
      </c>
      <c r="W943">
        <f t="shared" si="285"/>
        <v>0</v>
      </c>
    </row>
    <row r="944" spans="5:23">
      <c r="E944">
        <f t="shared" si="277"/>
        <v>0.92300000000000071</v>
      </c>
      <c r="F944">
        <f t="shared" si="283"/>
        <v>708.89358616704726</v>
      </c>
      <c r="G944">
        <f t="shared" si="278"/>
        <v>12.372527124885103</v>
      </c>
      <c r="H944">
        <f t="shared" si="279"/>
        <v>32.824467760391904</v>
      </c>
      <c r="I944">
        <f t="shared" si="268"/>
        <v>218.09733084559284</v>
      </c>
      <c r="J944">
        <f t="shared" si="267"/>
        <v>14.759900008447861</v>
      </c>
      <c r="K944">
        <f t="shared" si="269"/>
        <v>0</v>
      </c>
      <c r="L944">
        <f t="shared" si="270"/>
        <v>-3.7595680796988553</v>
      </c>
      <c r="M944">
        <f t="shared" si="271"/>
        <v>18.519468088146716</v>
      </c>
      <c r="N944">
        <f t="shared" si="272"/>
        <v>0.41943663324693015</v>
      </c>
      <c r="O944">
        <f t="shared" si="273"/>
        <v>0.15083582319152244</v>
      </c>
      <c r="P944">
        <f t="shared" si="274"/>
        <v>0.12951434790815797</v>
      </c>
      <c r="Q944">
        <f t="shared" si="275"/>
        <v>-1.0553854793034523</v>
      </c>
      <c r="R944">
        <f t="shared" si="284"/>
        <v>-60.469133723479302</v>
      </c>
      <c r="S944">
        <f t="shared" si="280"/>
        <v>-769.36271989052659</v>
      </c>
      <c r="T944">
        <f t="shared" si="281"/>
        <v>-80.067988161550275</v>
      </c>
      <c r="U944">
        <f t="shared" si="276"/>
        <v>-17.99999985647079</v>
      </c>
      <c r="V944">
        <f t="shared" si="282"/>
        <v>29.99999976078465</v>
      </c>
      <c r="W944">
        <f t="shared" si="285"/>
        <v>0</v>
      </c>
    </row>
    <row r="945" spans="5:23">
      <c r="E945">
        <f t="shared" si="277"/>
        <v>0.92400000000000071</v>
      </c>
      <c r="F945">
        <f t="shared" si="283"/>
        <v>710.77428963448085</v>
      </c>
      <c r="G945">
        <f t="shared" si="278"/>
        <v>12.405351592645495</v>
      </c>
      <c r="H945">
        <f t="shared" si="279"/>
        <v>33.042565091237499</v>
      </c>
      <c r="I945">
        <f t="shared" si="268"/>
        <v>213.11769517745734</v>
      </c>
      <c r="J945">
        <f t="shared" si="267"/>
        <v>14.422899439687047</v>
      </c>
      <c r="K945">
        <f t="shared" si="269"/>
        <v>0</v>
      </c>
      <c r="L945">
        <f t="shared" si="270"/>
        <v>-3.7817641522383711</v>
      </c>
      <c r="M945">
        <f t="shared" si="271"/>
        <v>18.204663591925417</v>
      </c>
      <c r="N945">
        <f t="shared" si="272"/>
        <v>0.42120243586243394</v>
      </c>
      <c r="O945">
        <f t="shared" si="273"/>
        <v>0.16068320524920993</v>
      </c>
      <c r="P945">
        <f t="shared" si="274"/>
        <v>0.12198407411891271</v>
      </c>
      <c r="Q945">
        <f t="shared" si="275"/>
        <v>-1.0029767252109278</v>
      </c>
      <c r="R945">
        <f t="shared" si="284"/>
        <v>-57.466333304438685</v>
      </c>
      <c r="S945">
        <f t="shared" si="280"/>
        <v>-768.2406229389195</v>
      </c>
      <c r="T945">
        <f t="shared" si="281"/>
        <v>-80.067988174319268</v>
      </c>
      <c r="U945">
        <f t="shared" si="276"/>
        <v>-17.999999859341376</v>
      </c>
      <c r="V945">
        <f t="shared" si="282"/>
        <v>29.999999765568958</v>
      </c>
      <c r="W945">
        <f t="shared" si="285"/>
        <v>0</v>
      </c>
    </row>
    <row r="946" spans="5:23">
      <c r="E946">
        <f t="shared" si="277"/>
        <v>0.92500000000000071</v>
      </c>
      <c r="F946">
        <f t="shared" si="283"/>
        <v>712.66748915849507</v>
      </c>
      <c r="G946">
        <f t="shared" si="278"/>
        <v>12.438394157736733</v>
      </c>
      <c r="H946">
        <f t="shared" si="279"/>
        <v>33.255682786414958</v>
      </c>
      <c r="I946">
        <f t="shared" si="268"/>
        <v>206.89632454894976</v>
      </c>
      <c r="J946">
        <f t="shared" si="267"/>
        <v>14.001863528627332</v>
      </c>
      <c r="K946">
        <f t="shared" si="269"/>
        <v>0</v>
      </c>
      <c r="L946">
        <f t="shared" si="270"/>
        <v>-3.7999926812033813</v>
      </c>
      <c r="M946">
        <f t="shared" si="271"/>
        <v>17.801856209830714</v>
      </c>
      <c r="N946">
        <f t="shared" si="272"/>
        <v>0.42265260160981538</v>
      </c>
      <c r="O946">
        <f t="shared" si="273"/>
        <v>0.17064916540841524</v>
      </c>
      <c r="P946">
        <f t="shared" si="274"/>
        <v>0.11455117648338679</v>
      </c>
      <c r="Q946">
        <f t="shared" si="275"/>
        <v>-0.94548389498483831</v>
      </c>
      <c r="R946">
        <f t="shared" si="284"/>
        <v>-54.172236780221581</v>
      </c>
      <c r="S946">
        <f t="shared" si="280"/>
        <v>-766.8397259387167</v>
      </c>
      <c r="T946">
        <f t="shared" si="281"/>
        <v>-80.067988186832892</v>
      </c>
      <c r="U946">
        <f t="shared" si="276"/>
        <v>-17.999999862154549</v>
      </c>
      <c r="V946">
        <f t="shared" si="282"/>
        <v>29.999999770257581</v>
      </c>
      <c r="W946">
        <f t="shared" si="285"/>
        <v>0</v>
      </c>
    </row>
    <row r="947" spans="5:23">
      <c r="E947">
        <f t="shared" si="277"/>
        <v>0.92600000000000071</v>
      </c>
      <c r="F947">
        <f t="shared" si="283"/>
        <v>714.57289942698264</v>
      </c>
      <c r="G947">
        <f t="shared" si="278"/>
        <v>12.471649840523147</v>
      </c>
      <c r="H947">
        <f t="shared" si="279"/>
        <v>33.462579110963908</v>
      </c>
      <c r="I947">
        <f t="shared" si="268"/>
        <v>199.10024962618652</v>
      </c>
      <c r="J947">
        <f t="shared" si="267"/>
        <v>13.474258326526902</v>
      </c>
      <c r="K947">
        <f t="shared" si="269"/>
        <v>0</v>
      </c>
      <c r="L947">
        <f t="shared" si="270"/>
        <v>-3.814150026130902</v>
      </c>
      <c r="M947">
        <f t="shared" si="271"/>
        <v>17.288408352657804</v>
      </c>
      <c r="N947">
        <f t="shared" si="272"/>
        <v>0.42377888539975606</v>
      </c>
      <c r="O947">
        <f t="shared" si="273"/>
        <v>0.18072226049927095</v>
      </c>
      <c r="P947">
        <f t="shared" si="274"/>
        <v>0.10725975052730014</v>
      </c>
      <c r="Q947">
        <f t="shared" si="275"/>
        <v>-0.88195546466140884</v>
      </c>
      <c r="R947">
        <f t="shared" si="284"/>
        <v>-50.532325843598144</v>
      </c>
      <c r="S947">
        <f t="shared" si="280"/>
        <v>-765.10522527058083</v>
      </c>
      <c r="T947">
        <f t="shared" si="281"/>
        <v>-80.067988199096234</v>
      </c>
      <c r="U947">
        <f t="shared" si="276"/>
        <v>-17.999999864911459</v>
      </c>
      <c r="V947">
        <f t="shared" si="282"/>
        <v>29.99999977485243</v>
      </c>
      <c r="W947">
        <f t="shared" si="285"/>
        <v>0</v>
      </c>
    </row>
    <row r="948" spans="5:23">
      <c r="E948">
        <f t="shared" si="277"/>
        <v>0.92700000000000071</v>
      </c>
      <c r="F948">
        <f t="shared" si="283"/>
        <v>716.49016398166339</v>
      </c>
      <c r="G948">
        <f t="shared" si="278"/>
        <v>12.505112419634111</v>
      </c>
      <c r="H948">
        <f t="shared" si="279"/>
        <v>33.661679360590092</v>
      </c>
      <c r="I948">
        <f t="shared" si="268"/>
        <v>189.29795470608411</v>
      </c>
      <c r="J948">
        <f t="shared" si="267"/>
        <v>12.81088068539264</v>
      </c>
      <c r="K948">
        <f t="shared" si="269"/>
        <v>0</v>
      </c>
      <c r="L948">
        <f t="shared" si="270"/>
        <v>-3.8241381471100264</v>
      </c>
      <c r="M948">
        <f t="shared" si="271"/>
        <v>16.635018832502666</v>
      </c>
      <c r="N948">
        <f t="shared" si="272"/>
        <v>0.42457348769336034</v>
      </c>
      <c r="O948">
        <f t="shared" si="273"/>
        <v>0.19089017772951716</v>
      </c>
      <c r="P948">
        <f t="shared" si="274"/>
        <v>0.10016565983834359</v>
      </c>
      <c r="Q948">
        <f t="shared" si="275"/>
        <v>-0.81124776952482847</v>
      </c>
      <c r="R948">
        <f t="shared" si="284"/>
        <v>-46.481073333174393</v>
      </c>
      <c r="S948">
        <f t="shared" si="280"/>
        <v>-762.97123731483782</v>
      </c>
      <c r="T948">
        <f t="shared" si="281"/>
        <v>-80.067988211114297</v>
      </c>
      <c r="U948">
        <f t="shared" si="276"/>
        <v>-17.999999867613226</v>
      </c>
      <c r="V948">
        <f t="shared" si="282"/>
        <v>29.999999779355381</v>
      </c>
      <c r="W948">
        <f t="shared" si="285"/>
        <v>0</v>
      </c>
    </row>
    <row r="949" spans="5:23">
      <c r="E949">
        <f t="shared" si="277"/>
        <v>0.92800000000000071</v>
      </c>
      <c r="F949">
        <f t="shared" si="283"/>
        <v>718.41883614034782</v>
      </c>
      <c r="G949">
        <f t="shared" si="278"/>
        <v>12.538774098994701</v>
      </c>
      <c r="H949">
        <f t="shared" si="279"/>
        <v>33.850977315296177</v>
      </c>
      <c r="I949">
        <f t="shared" si="268"/>
        <v>176.9370741467427</v>
      </c>
      <c r="J949">
        <f t="shared" si="267"/>
        <v>11.974348847222586</v>
      </c>
      <c r="K949">
        <f t="shared" si="269"/>
        <v>0</v>
      </c>
      <c r="L949">
        <f t="shared" si="270"/>
        <v>-3.8298657354757788</v>
      </c>
      <c r="M949">
        <f t="shared" si="271"/>
        <v>15.804214582698366</v>
      </c>
      <c r="N949">
        <f t="shared" si="272"/>
        <v>0.42502914445420253</v>
      </c>
      <c r="O949">
        <f t="shared" si="273"/>
        <v>0.20113964972022819</v>
      </c>
      <c r="P949">
        <f t="shared" si="274"/>
        <v>9.3339905877241724E-2</v>
      </c>
      <c r="Q949">
        <f t="shared" si="275"/>
        <v>-0.73201176564202686</v>
      </c>
      <c r="R949">
        <f t="shared" si="284"/>
        <v>-41.941184725207663</v>
      </c>
      <c r="S949">
        <f t="shared" si="280"/>
        <v>-760.3600208655555</v>
      </c>
      <c r="T949">
        <f t="shared" si="281"/>
        <v>-80.067988222892026</v>
      </c>
      <c r="U949">
        <f t="shared" si="276"/>
        <v>-17.999999870260964</v>
      </c>
      <c r="V949">
        <f t="shared" si="282"/>
        <v>29.999999783768274</v>
      </c>
      <c r="W949">
        <f t="shared" si="285"/>
        <v>0</v>
      </c>
    </row>
    <row r="950" spans="5:23">
      <c r="E950">
        <f t="shared" si="277"/>
        <v>0.92900000000000071</v>
      </c>
      <c r="F950">
        <f t="shared" si="283"/>
        <v>720.35835427290738</v>
      </c>
      <c r="G950">
        <f t="shared" si="278"/>
        <v>12.572625076309997</v>
      </c>
      <c r="H950">
        <f t="shared" si="279"/>
        <v>34.02791438944292</v>
      </c>
      <c r="I950">
        <f t="shared" si="268"/>
        <v>161.32889603245783</v>
      </c>
      <c r="J950">
        <f t="shared" si="267"/>
        <v>10.918053717943867</v>
      </c>
      <c r="K950">
        <f t="shared" si="269"/>
        <v>0</v>
      </c>
      <c r="L950">
        <f t="shared" si="270"/>
        <v>-3.8312496121301551</v>
      </c>
      <c r="M950">
        <f t="shared" si="271"/>
        <v>14.749303330074021</v>
      </c>
      <c r="N950">
        <f t="shared" si="272"/>
        <v>0.42513923839138362</v>
      </c>
      <c r="O950">
        <f t="shared" si="273"/>
        <v>0.21145634757371021</v>
      </c>
      <c r="P950">
        <f t="shared" si="274"/>
        <v>8.6872609270951751E-2</v>
      </c>
      <c r="Q950">
        <f t="shared" si="275"/>
        <v>-0.64271120387952374</v>
      </c>
      <c r="R950">
        <f t="shared" si="284"/>
        <v>-36.824639428068892</v>
      </c>
      <c r="S950">
        <f t="shared" si="280"/>
        <v>-757.18299370097623</v>
      </c>
      <c r="T950">
        <f t="shared" si="281"/>
        <v>-80.067988234434182</v>
      </c>
      <c r="U950">
        <f t="shared" si="276"/>
        <v>-17.999999872855746</v>
      </c>
      <c r="V950">
        <f t="shared" si="282"/>
        <v>29.999999788092911</v>
      </c>
      <c r="W950">
        <f t="shared" si="285"/>
        <v>0</v>
      </c>
    </row>
    <row r="951" spans="5:23">
      <c r="E951">
        <f t="shared" si="277"/>
        <v>0.93000000000000071</v>
      </c>
      <c r="F951">
        <f t="shared" si="283"/>
        <v>722.30801015305497</v>
      </c>
      <c r="G951">
        <f t="shared" si="278"/>
        <v>12.606652990699439</v>
      </c>
      <c r="H951">
        <f t="shared" si="279"/>
        <v>34.189243285475378</v>
      </c>
      <c r="I951">
        <f t="shared" si="268"/>
        <v>141.65711818583139</v>
      </c>
      <c r="J951">
        <f t="shared" si="267"/>
        <v>9.5867514370820786</v>
      </c>
      <c r="K951">
        <f t="shared" si="269"/>
        <v>0</v>
      </c>
      <c r="L951">
        <f t="shared" si="270"/>
        <v>-3.8282164822375071</v>
      </c>
      <c r="M951">
        <f t="shared" si="271"/>
        <v>13.414967919319585</v>
      </c>
      <c r="N951">
        <f t="shared" si="272"/>
        <v>0.42489793855385311</v>
      </c>
      <c r="O951">
        <f t="shared" si="273"/>
        <v>0.22182474803604627</v>
      </c>
      <c r="P951">
        <f t="shared" si="274"/>
        <v>8.0877161805239087E-2</v>
      </c>
      <c r="Q951">
        <f t="shared" si="275"/>
        <v>-0.54170757517538703</v>
      </c>
      <c r="R951">
        <f t="shared" si="284"/>
        <v>-31.037557787815444</v>
      </c>
      <c r="S951">
        <f t="shared" si="280"/>
        <v>-753.34556794087041</v>
      </c>
      <c r="T951">
        <f t="shared" si="281"/>
        <v>-80.067988245745511</v>
      </c>
      <c r="U951">
        <f t="shared" si="276"/>
        <v>-17.999999875398633</v>
      </c>
      <c r="V951">
        <f t="shared" si="282"/>
        <v>29.999999792331053</v>
      </c>
      <c r="W951">
        <f t="shared" si="285"/>
        <v>0</v>
      </c>
    </row>
    <row r="952" spans="5:23">
      <c r="E952">
        <f t="shared" si="277"/>
        <v>0.93100000000000072</v>
      </c>
      <c r="F952">
        <f t="shared" si="283"/>
        <v>724.26690949805868</v>
      </c>
      <c r="G952">
        <f t="shared" si="278"/>
        <v>12.640842233984914</v>
      </c>
      <c r="H952">
        <f t="shared" si="279"/>
        <v>34.330900403661211</v>
      </c>
      <c r="I952">
        <f t="shared" si="268"/>
        <v>117.04386120277584</v>
      </c>
      <c r="J952">
        <f t="shared" si="267"/>
        <v>7.9210308592849561</v>
      </c>
      <c r="K952">
        <f t="shared" si="269"/>
        <v>0</v>
      </c>
      <c r="L952">
        <f t="shared" si="270"/>
        <v>-3.8207051532699619</v>
      </c>
      <c r="M952">
        <f t="shared" si="271"/>
        <v>11.741736012554918</v>
      </c>
      <c r="N952">
        <f t="shared" si="272"/>
        <v>0.42430037678641941</v>
      </c>
      <c r="O952">
        <f t="shared" si="273"/>
        <v>0.23222797399982098</v>
      </c>
      <c r="P952">
        <f t="shared" si="274"/>
        <v>7.5493348098040217E-2</v>
      </c>
      <c r="Q952">
        <f t="shared" si="275"/>
        <v>-0.42746657544401406</v>
      </c>
      <c r="R952">
        <f t="shared" si="284"/>
        <v>-24.492030655852599</v>
      </c>
      <c r="S952">
        <f t="shared" si="280"/>
        <v>-748.75894015391123</v>
      </c>
      <c r="T952">
        <f t="shared" si="281"/>
        <v>-80.067988256830589</v>
      </c>
      <c r="U952">
        <f t="shared" si="276"/>
        <v>-17.999999877890659</v>
      </c>
      <c r="V952">
        <f t="shared" si="282"/>
        <v>29.999999796484431</v>
      </c>
      <c r="W952">
        <f t="shared" si="285"/>
        <v>0</v>
      </c>
    </row>
    <row r="953" spans="5:23">
      <c r="E953">
        <f t="shared" si="277"/>
        <v>0.93200000000000072</v>
      </c>
      <c r="F953">
        <f t="shared" si="283"/>
        <v>726.23392519807248</v>
      </c>
      <c r="G953">
        <f t="shared" si="278"/>
        <v>12.675173134388576</v>
      </c>
      <c r="H953">
        <f t="shared" si="279"/>
        <v>34.447944264863985</v>
      </c>
      <c r="I953">
        <f t="shared" si="268"/>
        <v>86.72152173996686</v>
      </c>
      <c r="J953">
        <f t="shared" si="267"/>
        <v>5.8689438541022554</v>
      </c>
      <c r="K953">
        <f t="shared" si="269"/>
        <v>0</v>
      </c>
      <c r="L953">
        <f t="shared" si="270"/>
        <v>-3.8086693242006562</v>
      </c>
      <c r="M953">
        <f t="shared" si="271"/>
        <v>9.6776131783029111</v>
      </c>
      <c r="N953">
        <f t="shared" si="272"/>
        <v>0.42334286962327156</v>
      </c>
      <c r="O953">
        <f t="shared" si="273"/>
        <v>0.24264761627167175</v>
      </c>
      <c r="P953">
        <f t="shared" si="274"/>
        <v>7.0886963090087518E-2</v>
      </c>
      <c r="Q953">
        <f t="shared" si="275"/>
        <v>-0.29894959004873206</v>
      </c>
      <c r="R953">
        <f t="shared" si="284"/>
        <v>-17.128549796958502</v>
      </c>
      <c r="S953">
        <f t="shared" si="280"/>
        <v>-743.36247499503099</v>
      </c>
      <c r="T953">
        <f t="shared" si="281"/>
        <v>-80.067988267693977</v>
      </c>
      <c r="U953">
        <f t="shared" si="276"/>
        <v>-17.999999880332844</v>
      </c>
      <c r="V953">
        <f t="shared" si="282"/>
        <v>29.999999800554743</v>
      </c>
      <c r="W953">
        <f t="shared" si="285"/>
        <v>0</v>
      </c>
    </row>
    <row r="954" spans="5:23">
      <c r="E954">
        <f t="shared" si="277"/>
        <v>0.93300000000000072</v>
      </c>
      <c r="F954">
        <f t="shared" si="283"/>
        <v>728.20764701735106</v>
      </c>
      <c r="G954">
        <f t="shared" si="278"/>
        <v>12.70962107865344</v>
      </c>
      <c r="H954">
        <f t="shared" si="279"/>
        <v>34.534665786603952</v>
      </c>
      <c r="I954">
        <f t="shared" si="268"/>
        <v>50.350539107513754</v>
      </c>
      <c r="J954">
        <f t="shared" si="267"/>
        <v>3.4075103978438444</v>
      </c>
      <c r="K954">
        <f t="shared" si="269"/>
        <v>0</v>
      </c>
      <c r="L954">
        <f t="shared" si="270"/>
        <v>-3.7920810047158309</v>
      </c>
      <c r="M954">
        <f t="shared" si="271"/>
        <v>7.1995914025596752</v>
      </c>
      <c r="N954">
        <f t="shared" si="272"/>
        <v>0.42202319030248325</v>
      </c>
      <c r="O954">
        <f t="shared" si="273"/>
        <v>0.25306356302412919</v>
      </c>
      <c r="P954">
        <f t="shared" si="274"/>
        <v>6.7241965122682268E-2</v>
      </c>
      <c r="Q954">
        <f t="shared" si="275"/>
        <v>-0.15621355267319853</v>
      </c>
      <c r="R954">
        <f t="shared" si="284"/>
        <v>-8.9503772709188549</v>
      </c>
      <c r="S954">
        <f t="shared" si="280"/>
        <v>-737.15802428826987</v>
      </c>
      <c r="T954">
        <f t="shared" si="281"/>
        <v>-80.06798827834011</v>
      </c>
      <c r="U954">
        <f t="shared" si="276"/>
        <v>-17.99999988272619</v>
      </c>
      <c r="V954">
        <f t="shared" si="282"/>
        <v>29.999999804543648</v>
      </c>
      <c r="W954">
        <f t="shared" si="285"/>
        <v>0</v>
      </c>
    </row>
    <row r="955" spans="5:23">
      <c r="E955">
        <f t="shared" si="277"/>
        <v>0.93400000000000072</v>
      </c>
      <c r="F955">
        <f t="shared" si="283"/>
        <v>730.1863376138183</v>
      </c>
      <c r="G955">
        <f t="shared" si="278"/>
        <v>12.744155744440043</v>
      </c>
      <c r="H955">
        <f t="shared" si="279"/>
        <v>34.585016325711464</v>
      </c>
      <c r="I955">
        <f t="shared" si="268"/>
        <v>8.4435048104931827</v>
      </c>
      <c r="J955">
        <f t="shared" si="267"/>
        <v>0.57142050404990652</v>
      </c>
      <c r="K955">
        <f t="shared" si="269"/>
        <v>0</v>
      </c>
      <c r="L955">
        <f t="shared" si="270"/>
        <v>-3.7709344703647867</v>
      </c>
      <c r="M955">
        <f t="shared" si="271"/>
        <v>4.3423549744146932</v>
      </c>
      <c r="N955">
        <f t="shared" si="272"/>
        <v>0.42034088341690984</v>
      </c>
      <c r="O955">
        <f t="shared" si="273"/>
        <v>0.26345389532511759</v>
      </c>
      <c r="P955">
        <f t="shared" si="274"/>
        <v>6.4740922463899897E-2</v>
      </c>
      <c r="Q955">
        <f t="shared" si="275"/>
        <v>-1.0982958918621371E-3</v>
      </c>
      <c r="R955">
        <f t="shared" si="284"/>
        <v>-6.2927719260257114E-2</v>
      </c>
      <c r="S955">
        <f t="shared" si="280"/>
        <v>-730.2492653330786</v>
      </c>
      <c r="T955">
        <f t="shared" si="281"/>
        <v>-80.067988288773307</v>
      </c>
      <c r="U955">
        <f t="shared" si="276"/>
        <v>-17.999999885071666</v>
      </c>
      <c r="V955">
        <f t="shared" si="282"/>
        <v>29.999999808452777</v>
      </c>
      <c r="W955">
        <f t="shared" si="285"/>
        <v>0</v>
      </c>
    </row>
    <row r="956" spans="5:23">
      <c r="E956">
        <f t="shared" si="277"/>
        <v>0.93500000000000072</v>
      </c>
      <c r="F956">
        <f t="shared" si="283"/>
        <v>732.16791308367249</v>
      </c>
      <c r="G956">
        <f t="shared" si="278"/>
        <v>12.778740760765755</v>
      </c>
      <c r="H956">
        <f t="shared" si="279"/>
        <v>34.593459830521958</v>
      </c>
      <c r="I956">
        <f t="shared" si="268"/>
        <v>-37.314145434154476</v>
      </c>
      <c r="J956">
        <f t="shared" si="267"/>
        <v>-2.5252627043781661</v>
      </c>
      <c r="K956">
        <f t="shared" si="269"/>
        <v>0</v>
      </c>
      <c r="L956">
        <f t="shared" si="270"/>
        <v>-3.7452503476835748</v>
      </c>
      <c r="M956">
        <f t="shared" si="271"/>
        <v>1.2199876433054084</v>
      </c>
      <c r="N956">
        <f t="shared" si="272"/>
        <v>0.41829758990511129</v>
      </c>
      <c r="O956">
        <f t="shared" si="273"/>
        <v>0.27379494804910787</v>
      </c>
      <c r="P956">
        <f t="shared" si="274"/>
        <v>6.3533137911178955E-2</v>
      </c>
      <c r="Q956">
        <f t="shared" si="275"/>
        <v>0.16235948473870154</v>
      </c>
      <c r="R956">
        <f t="shared" si="284"/>
        <v>9.3025132394462968</v>
      </c>
      <c r="S956">
        <f t="shared" si="280"/>
        <v>-722.8653998442262</v>
      </c>
      <c r="T956">
        <f t="shared" si="281"/>
        <v>-80.067988298997847</v>
      </c>
      <c r="U956">
        <f t="shared" si="276"/>
        <v>-17.999999887370233</v>
      </c>
      <c r="V956">
        <f t="shared" si="282"/>
        <v>29.999999812283722</v>
      </c>
      <c r="W956">
        <f t="shared" si="285"/>
        <v>0</v>
      </c>
    </row>
    <row r="957" spans="5:23">
      <c r="E957">
        <f t="shared" si="277"/>
        <v>0.93600000000000072</v>
      </c>
      <c r="F957">
        <f t="shared" si="283"/>
        <v>734.14997233071676</v>
      </c>
      <c r="G957">
        <f t="shared" si="278"/>
        <v>12.813334220596277</v>
      </c>
      <c r="H957">
        <f t="shared" si="279"/>
        <v>34.556145685087806</v>
      </c>
      <c r="I957">
        <f t="shared" si="268"/>
        <v>-84.18209045345391</v>
      </c>
      <c r="J957">
        <f t="shared" si="267"/>
        <v>-5.6970859422152396</v>
      </c>
      <c r="K957">
        <f t="shared" si="269"/>
        <v>0</v>
      </c>
      <c r="L957">
        <f t="shared" si="270"/>
        <v>-3.715078981979016</v>
      </c>
      <c r="M957">
        <f t="shared" si="271"/>
        <v>-1.9820069602362234</v>
      </c>
      <c r="N957">
        <f t="shared" si="272"/>
        <v>0.41589731497450899</v>
      </c>
      <c r="O957">
        <f t="shared" si="273"/>
        <v>0.28406165904806213</v>
      </c>
      <c r="P957">
        <f t="shared" si="274"/>
        <v>6.3698669986048326E-2</v>
      </c>
      <c r="Q957">
        <f t="shared" si="275"/>
        <v>0.32826722363896804</v>
      </c>
      <c r="R957">
        <f t="shared" si="284"/>
        <v>18.80832646699</v>
      </c>
      <c r="S957">
        <f t="shared" si="280"/>
        <v>-715.34164586372674</v>
      </c>
      <c r="T957">
        <f t="shared" si="281"/>
        <v>-80.067988309017878</v>
      </c>
      <c r="U957">
        <f t="shared" si="276"/>
        <v>-17.999999889622828</v>
      </c>
      <c r="V957">
        <f t="shared" si="282"/>
        <v>29.999999816038049</v>
      </c>
      <c r="W957">
        <f t="shared" si="285"/>
        <v>0</v>
      </c>
    </row>
    <row r="958" spans="5:23">
      <c r="E958">
        <f t="shared" si="277"/>
        <v>0.93700000000000072</v>
      </c>
      <c r="F958">
        <f t="shared" si="283"/>
        <v>736.12989363471149</v>
      </c>
      <c r="G958">
        <f t="shared" si="278"/>
        <v>12.847890366281364</v>
      </c>
      <c r="H958">
        <f t="shared" si="279"/>
        <v>34.471963594634353</v>
      </c>
      <c r="I958">
        <f t="shared" si="268"/>
        <v>-129.06275034603308</v>
      </c>
      <c r="J958">
        <f t="shared" si="267"/>
        <v>-8.7344181725514769</v>
      </c>
      <c r="K958">
        <f t="shared" si="269"/>
        <v>0</v>
      </c>
      <c r="L958">
        <f t="shared" si="270"/>
        <v>-3.6805019167249435</v>
      </c>
      <c r="M958">
        <f t="shared" si="271"/>
        <v>-5.0539162558265334</v>
      </c>
      <c r="N958">
        <f t="shared" si="272"/>
        <v>0.4131465457943585</v>
      </c>
      <c r="O958">
        <f t="shared" si="273"/>
        <v>0.2942282847075478</v>
      </c>
      <c r="P958">
        <f t="shared" si="274"/>
        <v>6.5224969334564925E-2</v>
      </c>
      <c r="Q958">
        <f t="shared" si="275"/>
        <v>0.49011686841977875</v>
      </c>
      <c r="R958">
        <f t="shared" si="284"/>
        <v>28.081628028622021</v>
      </c>
      <c r="S958">
        <f t="shared" si="280"/>
        <v>-708.04826560608944</v>
      </c>
      <c r="T958">
        <f t="shared" si="281"/>
        <v>-80.067988318837536</v>
      </c>
      <c r="U958">
        <f t="shared" si="276"/>
        <v>-17.999999891830374</v>
      </c>
      <c r="V958">
        <f t="shared" si="282"/>
        <v>29.999999819717289</v>
      </c>
      <c r="W958">
        <f t="shared" si="285"/>
        <v>0</v>
      </c>
    </row>
    <row r="959" spans="5:23">
      <c r="E959">
        <f t="shared" si="277"/>
        <v>0.93800000000000072</v>
      </c>
      <c r="F959">
        <f t="shared" si="283"/>
        <v>738.1049916602127</v>
      </c>
      <c r="G959">
        <f t="shared" si="278"/>
        <v>12.882362329875999</v>
      </c>
      <c r="H959">
        <f t="shared" si="279"/>
        <v>34.342900844288323</v>
      </c>
      <c r="I959">
        <f t="shared" si="268"/>
        <v>-169.4274903077889</v>
      </c>
      <c r="J959">
        <f t="shared" si="267"/>
        <v>-11.466132143523051</v>
      </c>
      <c r="K959">
        <f t="shared" si="269"/>
        <v>0</v>
      </c>
      <c r="L959">
        <f t="shared" si="270"/>
        <v>-3.6416305430775529</v>
      </c>
      <c r="M959">
        <f t="shared" si="271"/>
        <v>-7.8245016004454984</v>
      </c>
      <c r="N959">
        <f t="shared" si="272"/>
        <v>0.4100541440583042</v>
      </c>
      <c r="O959">
        <f t="shared" si="273"/>
        <v>0.30426941581651767</v>
      </c>
      <c r="P959">
        <f t="shared" si="274"/>
        <v>6.8010008273428693E-2</v>
      </c>
      <c r="Q959">
        <f t="shared" si="275"/>
        <v>0.64236960182625469</v>
      </c>
      <c r="R959">
        <f t="shared" si="284"/>
        <v>36.805067072143572</v>
      </c>
      <c r="S959">
        <f t="shared" si="280"/>
        <v>-701.29992458806919</v>
      </c>
      <c r="T959">
        <f t="shared" si="281"/>
        <v>-80.067988328460785</v>
      </c>
      <c r="U959">
        <f t="shared" si="276"/>
        <v>-17.999999893993767</v>
      </c>
      <c r="V959">
        <f t="shared" si="282"/>
        <v>29.999999823322945</v>
      </c>
      <c r="W959">
        <f t="shared" si="285"/>
        <v>0</v>
      </c>
    </row>
    <row r="960" spans="5:23">
      <c r="E960">
        <f t="shared" si="277"/>
        <v>0.93900000000000072</v>
      </c>
      <c r="F960">
        <f t="shared" si="283"/>
        <v>740.0726949348267</v>
      </c>
      <c r="G960">
        <f t="shared" si="278"/>
        <v>12.916705230720288</v>
      </c>
      <c r="H960">
        <f t="shared" si="279"/>
        <v>34.173473353980533</v>
      </c>
      <c r="I960">
        <f t="shared" si="268"/>
        <v>-203.88927041224213</v>
      </c>
      <c r="J960">
        <f t="shared" ref="J960:J961" si="286">K960+L960+M960</f>
        <v>-13.7983588905572</v>
      </c>
      <c r="K960">
        <f t="shared" si="269"/>
        <v>0</v>
      </c>
      <c r="L960">
        <f t="shared" si="270"/>
        <v>-3.5986019310416557</v>
      </c>
      <c r="M960">
        <f t="shared" si="271"/>
        <v>-10.199756959515545</v>
      </c>
      <c r="N960">
        <f t="shared" si="272"/>
        <v>0.40663101433392551</v>
      </c>
      <c r="O960">
        <f t="shared" si="273"/>
        <v>0.31416105348461598</v>
      </c>
      <c r="P960">
        <f t="shared" si="274"/>
        <v>7.1890015554638725E-2</v>
      </c>
      <c r="Q960">
        <f t="shared" si="275"/>
        <v>0.78151333745643814</v>
      </c>
      <c r="R960">
        <f t="shared" si="284"/>
        <v>44.777415869437178</v>
      </c>
      <c r="S960">
        <f t="shared" si="280"/>
        <v>-695.29527906538954</v>
      </c>
      <c r="T960">
        <f t="shared" si="281"/>
        <v>-80.067988337891563</v>
      </c>
      <c r="U960">
        <f t="shared" si="276"/>
        <v>-17.999999896113891</v>
      </c>
      <c r="V960">
        <f t="shared" si="282"/>
        <v>29.999999826856488</v>
      </c>
      <c r="W960">
        <f t="shared" si="285"/>
        <v>0</v>
      </c>
    </row>
    <row r="961" spans="5:23">
      <c r="E961">
        <f t="shared" si="277"/>
        <v>0.94000000000000072</v>
      </c>
      <c r="F961">
        <f t="shared" si="283"/>
        <v>742.03069072931271</v>
      </c>
      <c r="G961">
        <f t="shared" si="278"/>
        <v>12.950878704074269</v>
      </c>
      <c r="H961">
        <f t="shared" si="279"/>
        <v>33.969584083568293</v>
      </c>
      <c r="I961">
        <f t="shared" si="268"/>
        <v>-232.18780096872732</v>
      </c>
      <c r="J961">
        <f t="shared" si="286"/>
        <v>-15.713483114133492</v>
      </c>
      <c r="K961">
        <f t="shared" si="269"/>
        <v>0</v>
      </c>
      <c r="L961">
        <f t="shared" si="270"/>
        <v>-3.5515729620065057</v>
      </c>
      <c r="M961">
        <f t="shared" si="271"/>
        <v>-12.161910152126987</v>
      </c>
      <c r="N961">
        <f t="shared" si="272"/>
        <v>0.40288963727819327</v>
      </c>
      <c r="O961">
        <f t="shared" si="273"/>
        <v>0.32388145220432191</v>
      </c>
      <c r="P961">
        <f t="shared" si="274"/>
        <v>7.6676013958706005E-2</v>
      </c>
      <c r="Q961">
        <f t="shared" si="275"/>
        <v>0.90619398329954703</v>
      </c>
      <c r="R961">
        <f t="shared" si="284"/>
        <v>51.921090663212645</v>
      </c>
      <c r="S961">
        <f t="shared" si="280"/>
        <v>-690.10960006610003</v>
      </c>
      <c r="T961">
        <f t="shared" si="281"/>
        <v>-80.067988347133735</v>
      </c>
      <c r="U961">
        <f t="shared" si="276"/>
        <v>-17.999999898191614</v>
      </c>
      <c r="V961">
        <f t="shared" si="282"/>
        <v>29.999999830319361</v>
      </c>
      <c r="W961">
        <f t="shared" si="285"/>
        <v>0</v>
      </c>
    </row>
    <row r="962" spans="5:23">
      <c r="W962">
        <f>IF(W961&gt;0,9999,0)</f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62"/>
  <sheetViews>
    <sheetView zoomScaleNormal="100" workbookViewId="0">
      <selection activeCell="D46" sqref="D46"/>
    </sheetView>
  </sheetViews>
  <sheetFormatPr defaultRowHeight="14.4"/>
  <cols>
    <col min="1" max="1" width="20.77734375" bestFit="1" customWidth="1"/>
  </cols>
  <sheetData>
    <row r="2" spans="5:22">
      <c r="E2" s="45" t="s">
        <v>754</v>
      </c>
      <c r="P2" t="s">
        <v>136</v>
      </c>
    </row>
    <row r="3" spans="5:22">
      <c r="F3" s="45" t="s">
        <v>663</v>
      </c>
      <c r="P3" s="45" t="s">
        <v>722</v>
      </c>
    </row>
    <row r="4" spans="5:22">
      <c r="H4" s="45" t="s">
        <v>664</v>
      </c>
      <c r="R4" t="s">
        <v>137</v>
      </c>
    </row>
    <row r="5" spans="5:22">
      <c r="I5" s="45" t="s">
        <v>638</v>
      </c>
      <c r="R5" s="45" t="s">
        <v>723</v>
      </c>
    </row>
    <row r="6" spans="5:22">
      <c r="J6" s="45" t="s">
        <v>705</v>
      </c>
      <c r="T6" s="45" t="s">
        <v>724</v>
      </c>
    </row>
    <row r="7" spans="5:22">
      <c r="K7" s="45" t="s">
        <v>706</v>
      </c>
      <c r="V7" s="45" t="s">
        <v>725</v>
      </c>
    </row>
    <row r="8" spans="5:22">
      <c r="L8" s="45" t="s">
        <v>707</v>
      </c>
    </row>
    <row r="9" spans="5:22">
      <c r="M9" s="45" t="s">
        <v>721</v>
      </c>
    </row>
    <row r="10" spans="5:22">
      <c r="N10" s="45" t="s">
        <v>710</v>
      </c>
    </row>
    <row r="11" spans="5:22">
      <c r="O11" s="45" t="s">
        <v>711</v>
      </c>
    </row>
    <row r="12" spans="5:22">
      <c r="N12" s="1"/>
      <c r="O12" s="1"/>
    </row>
    <row r="15" spans="5:22">
      <c r="F15" s="45" t="s">
        <v>626</v>
      </c>
      <c r="H15" s="45" t="s">
        <v>627</v>
      </c>
      <c r="I15" s="45" t="s">
        <v>628</v>
      </c>
      <c r="J15" s="45" t="s">
        <v>629</v>
      </c>
      <c r="K15" s="45" t="s">
        <v>645</v>
      </c>
      <c r="L15" s="45" t="s">
        <v>630</v>
      </c>
      <c r="M15" s="45" t="s">
        <v>698</v>
      </c>
      <c r="N15" s="45" t="s">
        <v>699</v>
      </c>
      <c r="O15" s="45" t="s">
        <v>700</v>
      </c>
      <c r="P15" s="45" t="s">
        <v>632</v>
      </c>
      <c r="R15" s="45" t="s">
        <v>701</v>
      </c>
      <c r="T15" s="45" t="s">
        <v>702</v>
      </c>
      <c r="V15" s="45" t="s">
        <v>703</v>
      </c>
    </row>
    <row r="16" spans="5:22">
      <c r="K16" s="1"/>
      <c r="L16" t="s">
        <v>64</v>
      </c>
    </row>
    <row r="17" spans="1:25">
      <c r="E17" t="s">
        <v>138</v>
      </c>
      <c r="F17" t="s">
        <v>139</v>
      </c>
      <c r="H17" t="s">
        <v>140</v>
      </c>
      <c r="I17" t="s">
        <v>141</v>
      </c>
      <c r="J17" t="s">
        <v>142</v>
      </c>
      <c r="K17" t="s">
        <v>143</v>
      </c>
      <c r="L17" t="s">
        <v>144</v>
      </c>
      <c r="M17" t="s">
        <v>118</v>
      </c>
      <c r="N17" t="s">
        <v>145</v>
      </c>
      <c r="P17" t="s">
        <v>146</v>
      </c>
      <c r="R17" t="s">
        <v>147</v>
      </c>
      <c r="T17" t="s">
        <v>148</v>
      </c>
      <c r="V17" t="s">
        <v>149</v>
      </c>
      <c r="W17" t="s">
        <v>150</v>
      </c>
    </row>
    <row r="18" spans="1:25">
      <c r="E18" t="s">
        <v>151</v>
      </c>
      <c r="F18" t="s">
        <v>152</v>
      </c>
      <c r="G18" t="s">
        <v>153</v>
      </c>
      <c r="H18" t="s">
        <v>154</v>
      </c>
      <c r="I18" t="s">
        <v>155</v>
      </c>
      <c r="J18" t="s">
        <v>156</v>
      </c>
      <c r="K18" t="s">
        <v>157</v>
      </c>
      <c r="L18" t="s">
        <v>158</v>
      </c>
      <c r="M18" t="s">
        <v>158</v>
      </c>
      <c r="N18" t="s">
        <v>8</v>
      </c>
      <c r="O18" t="s">
        <v>10</v>
      </c>
      <c r="P18" t="s">
        <v>152</v>
      </c>
      <c r="R18" t="s">
        <v>152</v>
      </c>
      <c r="T18" t="s">
        <v>152</v>
      </c>
      <c r="W18" t="s">
        <v>135</v>
      </c>
    </row>
    <row r="19" spans="1:25">
      <c r="N19" t="s">
        <v>159</v>
      </c>
      <c r="O19" t="s">
        <v>159</v>
      </c>
    </row>
    <row r="20" spans="1:25">
      <c r="A20" t="s">
        <v>614</v>
      </c>
      <c r="B20">
        <v>1E-3</v>
      </c>
      <c r="C20" t="s">
        <v>151</v>
      </c>
      <c r="D20" s="45" t="s">
        <v>704</v>
      </c>
      <c r="E20">
        <v>0</v>
      </c>
      <c r="F20">
        <f>B23</f>
        <v>-0.52359877559829882</v>
      </c>
      <c r="G20">
        <f>F20*180/PI()</f>
        <v>-29.999999999999996</v>
      </c>
      <c r="H20">
        <v>0</v>
      </c>
      <c r="I20">
        <v>0</v>
      </c>
      <c r="J20">
        <v>0</v>
      </c>
      <c r="K20">
        <f t="shared" ref="K20:K83" si="0">IF(L20&gt;0,L20*$B$92,0)</f>
        <v>458.35802966802964</v>
      </c>
      <c r="L20">
        <f t="shared" ref="L20:L85" si="1">M20-$B$32-$B$29</f>
        <v>0.27608563064529179</v>
      </c>
      <c r="M20">
        <f t="shared" ref="M20:M83" si="2">0.01*2.54*SQRT(($B$40-(N20))^2+($B$42-(O20))^2)</f>
        <v>0.63999153781828766</v>
      </c>
      <c r="N20">
        <f t="shared" ref="N20:N83" si="3">$B$34+COS(F20)*$B$80+SIN(F20)*$B$82</f>
        <v>27.04445503807457</v>
      </c>
      <c r="O20">
        <f t="shared" ref="O20:O83" si="4">$B$36+COS(F20)*$B$82-SIN(F20)*$B$80</f>
        <v>22.212096711593041</v>
      </c>
      <c r="P20">
        <f>ATAN2((N20-$B$40),(O20-$B$42))</f>
        <v>0.93093437963755388</v>
      </c>
      <c r="Q20">
        <f>P20*180/PI()</f>
        <v>53.338610956861359</v>
      </c>
      <c r="R20">
        <f t="shared" ref="R20:R83" si="5">ATAN2((N20-$B$34),(O20-$B$36))</f>
        <v>0.48235082452371009</v>
      </c>
      <c r="S20">
        <f>R20*180/PI()</f>
        <v>27.636666489863956</v>
      </c>
      <c r="T20">
        <f>P20-R20</f>
        <v>0.44858355511384379</v>
      </c>
      <c r="U20">
        <f>T20*180/PI()</f>
        <v>25.701944466997404</v>
      </c>
      <c r="V20">
        <f>$B$73*H20</f>
        <v>0</v>
      </c>
      <c r="W20">
        <f>K20/4.44822165</f>
        <v>103.04298340619552</v>
      </c>
      <c r="X20">
        <f>M20*100/2.54</f>
        <v>25.196517236940458</v>
      </c>
      <c r="Y20">
        <f t="shared" ref="Y20:Y83" si="6">H20^2*$B$73</f>
        <v>0</v>
      </c>
    </row>
    <row r="21" spans="1:25">
      <c r="B21" s="1"/>
      <c r="E21">
        <f t="shared" ref="E21:E86" si="7">E20+$B$20</f>
        <v>1E-3</v>
      </c>
      <c r="F21">
        <f t="shared" ref="F21:F86" si="8">F20+$B$20*H20</f>
        <v>-0.52359877559829882</v>
      </c>
      <c r="G21">
        <f>F21*180/PI()</f>
        <v>-29.999999999999996</v>
      </c>
      <c r="H21">
        <f>H20+$B$20*I20</f>
        <v>0</v>
      </c>
      <c r="I21">
        <f>J21/$B$76</f>
        <v>120.53369570465588</v>
      </c>
      <c r="J21">
        <f>IF(E21&gt;0,$B$84*K21*SIN(T21),0)</f>
        <v>45.848609813350201</v>
      </c>
      <c r="K21">
        <f t="shared" si="0"/>
        <v>458.35802966802964</v>
      </c>
      <c r="L21">
        <f t="shared" si="1"/>
        <v>0.27608563064529179</v>
      </c>
      <c r="M21">
        <f t="shared" si="2"/>
        <v>0.63999153781828766</v>
      </c>
      <c r="N21">
        <f t="shared" si="3"/>
        <v>27.04445503807457</v>
      </c>
      <c r="O21">
        <f t="shared" si="4"/>
        <v>22.212096711593041</v>
      </c>
      <c r="P21">
        <f t="shared" ref="P21:P83" si="9">ATAN2((N21-$B$40),(O21-$B$42))</f>
        <v>0.93093437963755388</v>
      </c>
      <c r="Q21">
        <f t="shared" ref="Q21:Q23" si="10">P21*180/PI()</f>
        <v>53.338610956861359</v>
      </c>
      <c r="R21">
        <f t="shared" si="5"/>
        <v>0.48235082452371009</v>
      </c>
      <c r="S21">
        <f t="shared" ref="S21:S23" si="11">R21*180/PI()</f>
        <v>27.636666489863956</v>
      </c>
      <c r="T21">
        <f t="shared" ref="T21:T23" si="12">P21-R21</f>
        <v>0.44858355511384379</v>
      </c>
      <c r="U21">
        <f t="shared" ref="U21:U23" si="13">T21*180/PI()</f>
        <v>25.701944466997404</v>
      </c>
      <c r="V21">
        <f>$B$73*H21</f>
        <v>0</v>
      </c>
      <c r="W21">
        <f>K21/4.44822165</f>
        <v>103.04298340619552</v>
      </c>
      <c r="X21">
        <f t="shared" ref="X21:X23" si="14">M21*100/2.54</f>
        <v>25.196517236940458</v>
      </c>
      <c r="Y21">
        <f t="shared" si="6"/>
        <v>0</v>
      </c>
    </row>
    <row r="22" spans="1:25">
      <c r="A22" t="s">
        <v>162</v>
      </c>
      <c r="B22" s="1">
        <f>DetailedParameters!P12</f>
        <v>-30</v>
      </c>
      <c r="C22" t="s">
        <v>153</v>
      </c>
      <c r="E22">
        <f t="shared" si="7"/>
        <v>2E-3</v>
      </c>
      <c r="F22">
        <f t="shared" si="8"/>
        <v>-0.52359877559829882</v>
      </c>
      <c r="G22">
        <f t="shared" ref="G22:G23" si="15">F22*180/PI()</f>
        <v>-29.999999999999996</v>
      </c>
      <c r="H22">
        <f t="shared" ref="H22:H87" si="16">IF(F22&lt;$B$26,H21+$B$20*I21,0)</f>
        <v>0.12053369570465589</v>
      </c>
      <c r="I22">
        <f t="shared" ref="I22:I85" si="17">IF(F22&lt;$B$26,J22/$B$76,0)</f>
        <v>120.53369570465588</v>
      </c>
      <c r="J22">
        <f t="shared" ref="J22:J85" si="18">IF(E22&gt;0,$B$84*K22*SIN(T22),0)</f>
        <v>45.848609813350201</v>
      </c>
      <c r="K22">
        <f t="shared" si="0"/>
        <v>458.35802966802964</v>
      </c>
      <c r="L22">
        <f t="shared" si="1"/>
        <v>0.27608563064529179</v>
      </c>
      <c r="M22">
        <f t="shared" si="2"/>
        <v>0.63999153781828766</v>
      </c>
      <c r="N22">
        <f t="shared" si="3"/>
        <v>27.04445503807457</v>
      </c>
      <c r="O22">
        <f t="shared" si="4"/>
        <v>22.212096711593041</v>
      </c>
      <c r="P22">
        <f t="shared" si="9"/>
        <v>0.93093437963755388</v>
      </c>
      <c r="Q22">
        <f t="shared" si="10"/>
        <v>53.338610956861359</v>
      </c>
      <c r="R22">
        <f t="shared" si="5"/>
        <v>0.48235082452371009</v>
      </c>
      <c r="S22">
        <f t="shared" si="11"/>
        <v>27.636666489863956</v>
      </c>
      <c r="T22">
        <f t="shared" si="12"/>
        <v>0.44858355511384379</v>
      </c>
      <c r="U22">
        <f t="shared" si="13"/>
        <v>25.701944466997404</v>
      </c>
      <c r="V22">
        <f t="shared" ref="V22:V85" si="19">IF(F22&lt;$B$26,$B$73*H22,V21)</f>
        <v>5.2753218670998019E-2</v>
      </c>
      <c r="W22">
        <f t="shared" ref="W22:W23" si="20">K22/4.44822165</f>
        <v>103.04298340619552</v>
      </c>
      <c r="X22">
        <f t="shared" si="14"/>
        <v>25.196517236940458</v>
      </c>
      <c r="Y22">
        <f t="shared" si="6"/>
        <v>6.358540406731247E-3</v>
      </c>
    </row>
    <row r="23" spans="1:25">
      <c r="B23">
        <f>B22*PI()/180</f>
        <v>-0.52359877559829882</v>
      </c>
      <c r="C23" t="s">
        <v>152</v>
      </c>
      <c r="E23">
        <f t="shared" si="7"/>
        <v>3.0000000000000001E-3</v>
      </c>
      <c r="F23">
        <f>F22+$B$20*H22</f>
        <v>-0.52347824190259418</v>
      </c>
      <c r="G23">
        <f t="shared" si="15"/>
        <v>-29.993093927947008</v>
      </c>
      <c r="H23">
        <f t="shared" si="16"/>
        <v>0.24106739140931177</v>
      </c>
      <c r="I23">
        <f t="shared" si="17"/>
        <v>120.54881341554581</v>
      </c>
      <c r="J23">
        <f t="shared" si="18"/>
        <v>45.854360288549785</v>
      </c>
      <c r="K23">
        <f t="shared" si="0"/>
        <v>458.33801135112441</v>
      </c>
      <c r="L23">
        <f t="shared" si="1"/>
        <v>0.27607357288849577</v>
      </c>
      <c r="M23">
        <f t="shared" si="2"/>
        <v>0.63997948006149163</v>
      </c>
      <c r="N23">
        <f t="shared" si="3"/>
        <v>27.044962679220237</v>
      </c>
      <c r="O23">
        <f t="shared" si="4"/>
        <v>22.211127053102267</v>
      </c>
      <c r="P23">
        <f t="shared" si="9"/>
        <v>0.93089523908957994</v>
      </c>
      <c r="Q23">
        <f t="shared" si="10"/>
        <v>53.336368368654618</v>
      </c>
      <c r="R23">
        <f t="shared" si="5"/>
        <v>0.48223029082800545</v>
      </c>
      <c r="S23">
        <f t="shared" si="11"/>
        <v>27.629760417810967</v>
      </c>
      <c r="T23">
        <f t="shared" si="12"/>
        <v>0.44866494826157449</v>
      </c>
      <c r="U23">
        <f t="shared" si="13"/>
        <v>25.706607950843658</v>
      </c>
      <c r="V23">
        <f t="shared" si="19"/>
        <v>0.10550643734199604</v>
      </c>
      <c r="W23">
        <f t="shared" si="20"/>
        <v>103.03848310956457</v>
      </c>
      <c r="X23">
        <f t="shared" si="14"/>
        <v>25.196042522105969</v>
      </c>
      <c r="Y23">
        <f t="shared" si="6"/>
        <v>2.5434161626924988E-2</v>
      </c>
    </row>
    <row r="24" spans="1:25">
      <c r="B24" s="1"/>
      <c r="E24">
        <f t="shared" si="7"/>
        <v>4.0000000000000001E-3</v>
      </c>
      <c r="F24">
        <f t="shared" si="8"/>
        <v>-0.5232371745111849</v>
      </c>
      <c r="G24">
        <f t="shared" ref="G24:G89" si="21">F24*180/PI()</f>
        <v>-29.979281783841028</v>
      </c>
      <c r="H24">
        <f t="shared" si="16"/>
        <v>0.36161620482485757</v>
      </c>
      <c r="I24">
        <f t="shared" si="17"/>
        <v>120.57903902674771</v>
      </c>
      <c r="J24">
        <f t="shared" si="18"/>
        <v>45.865857507201085</v>
      </c>
      <c r="K24">
        <f t="shared" si="0"/>
        <v>458.29796456286084</v>
      </c>
      <c r="L24">
        <f t="shared" si="1"/>
        <v>0.2760494512585091</v>
      </c>
      <c r="M24">
        <f t="shared" si="2"/>
        <v>0.63995535843150497</v>
      </c>
      <c r="N24">
        <f t="shared" si="3"/>
        <v>27.045977610863574</v>
      </c>
      <c r="O24">
        <f t="shared" si="4"/>
        <v>22.209187552592347</v>
      </c>
      <c r="P24">
        <f t="shared" si="9"/>
        <v>0.93081696038228323</v>
      </c>
      <c r="Q24">
        <f t="shared" ref="Q24:Q89" si="22">P24*180/PI()</f>
        <v>53.331883329100791</v>
      </c>
      <c r="R24">
        <f t="shared" si="5"/>
        <v>0.481989223436596</v>
      </c>
      <c r="S24">
        <f t="shared" ref="S24:S89" si="23">R24*180/PI()</f>
        <v>27.615948273704973</v>
      </c>
      <c r="T24">
        <f t="shared" ref="T24:T89" si="24">P24-R24</f>
        <v>0.44882773694568723</v>
      </c>
      <c r="U24">
        <f t="shared" ref="U24:U89" si="25">T24*180/PI()</f>
        <v>25.715935055395811</v>
      </c>
      <c r="V24">
        <f t="shared" si="19"/>
        <v>0.15826627248570502</v>
      </c>
      <c r="W24">
        <f t="shared" ref="W24:W89" si="26">K24/4.44822165</f>
        <v>103.0294802334908</v>
      </c>
      <c r="X24">
        <f t="shared" ref="X24:X89" si="27">M24*100/2.54</f>
        <v>25.195092851634055</v>
      </c>
      <c r="Y24">
        <f t="shared" si="6"/>
        <v>5.7231648808057423E-2</v>
      </c>
    </row>
    <row r="25" spans="1:25">
      <c r="A25" t="s">
        <v>164</v>
      </c>
      <c r="B25" s="1">
        <f>DetailedParameters!P11</f>
        <v>50</v>
      </c>
      <c r="C25" t="s">
        <v>153</v>
      </c>
      <c r="E25">
        <f t="shared" si="7"/>
        <v>5.0000000000000001E-3</v>
      </c>
      <c r="F25">
        <f t="shared" si="8"/>
        <v>-0.52287555830636001</v>
      </c>
      <c r="G25">
        <f t="shared" si="21"/>
        <v>-29.958562701501023</v>
      </c>
      <c r="H25">
        <f t="shared" si="16"/>
        <v>0.48219524385160528</v>
      </c>
      <c r="I25">
        <f t="shared" si="17"/>
        <v>120.62435480405553</v>
      </c>
      <c r="J25">
        <f t="shared" si="18"/>
        <v>45.883094723566423</v>
      </c>
      <c r="K25">
        <f t="shared" si="0"/>
        <v>458.23786648273176</v>
      </c>
      <c r="L25">
        <f t="shared" si="1"/>
        <v>0.27601325200971438</v>
      </c>
      <c r="M25">
        <f t="shared" si="2"/>
        <v>0.63991915918271025</v>
      </c>
      <c r="N25">
        <f t="shared" si="3"/>
        <v>27.047499195187292</v>
      </c>
      <c r="O25">
        <f t="shared" si="4"/>
        <v>22.20627772155812</v>
      </c>
      <c r="P25">
        <f t="shared" si="9"/>
        <v>0.93069954338708083</v>
      </c>
      <c r="Q25">
        <f t="shared" si="22"/>
        <v>53.325155830832578</v>
      </c>
      <c r="R25">
        <f t="shared" si="5"/>
        <v>0.48162760723177139</v>
      </c>
      <c r="S25">
        <f t="shared" si="23"/>
        <v>27.595229191364986</v>
      </c>
      <c r="T25">
        <f t="shared" si="24"/>
        <v>0.44907193615530944</v>
      </c>
      <c r="U25">
        <f t="shared" si="25"/>
        <v>25.729926639467589</v>
      </c>
      <c r="V25">
        <f t="shared" si="19"/>
        <v>0.21103933628110244</v>
      </c>
      <c r="W25">
        <f t="shared" si="26"/>
        <v>103.01596964772018</v>
      </c>
      <c r="X25">
        <f t="shared" si="27"/>
        <v>25.193667684358672</v>
      </c>
      <c r="Y25">
        <f t="shared" si="6"/>
        <v>0.10176216422034712</v>
      </c>
    </row>
    <row r="26" spans="1:25">
      <c r="B26">
        <f>B25*PI()/180</f>
        <v>0.87266462599716477</v>
      </c>
      <c r="C26" t="s">
        <v>152</v>
      </c>
      <c r="E26">
        <f t="shared" si="7"/>
        <v>6.0000000000000001E-3</v>
      </c>
      <c r="F26">
        <f t="shared" si="8"/>
        <v>-0.52239336306250839</v>
      </c>
      <c r="G26">
        <f t="shared" si="21"/>
        <v>-29.930934949127046</v>
      </c>
      <c r="H26">
        <f t="shared" si="16"/>
        <v>0.60281959865566082</v>
      </c>
      <c r="I26">
        <f t="shared" si="17"/>
        <v>120.68473506639567</v>
      </c>
      <c r="J26">
        <f t="shared" si="18"/>
        <v>45.90606216907846</v>
      </c>
      <c r="K26">
        <f t="shared" si="0"/>
        <v>458.15768162030588</v>
      </c>
      <c r="L26">
        <f t="shared" si="1"/>
        <v>0.27596495376494035</v>
      </c>
      <c r="M26">
        <f t="shared" si="2"/>
        <v>0.63987086093793621</v>
      </c>
      <c r="N26">
        <f t="shared" si="3"/>
        <v>27.049526506649283</v>
      </c>
      <c r="O26">
        <f t="shared" si="4"/>
        <v>22.202396766866134</v>
      </c>
      <c r="P26">
        <f t="shared" si="9"/>
        <v>0.93054298546873349</v>
      </c>
      <c r="Q26">
        <f t="shared" si="22"/>
        <v>53.316185722861917</v>
      </c>
      <c r="R26">
        <f t="shared" si="5"/>
        <v>0.48114541198791988</v>
      </c>
      <c r="S26">
        <f t="shared" si="23"/>
        <v>27.567601438991012</v>
      </c>
      <c r="T26">
        <f t="shared" si="24"/>
        <v>0.44939757348081361</v>
      </c>
      <c r="U26">
        <f t="shared" si="25"/>
        <v>25.748584283870908</v>
      </c>
      <c r="V26">
        <f t="shared" si="19"/>
        <v>0.26383223314554827</v>
      </c>
      <c r="W26">
        <f t="shared" si="26"/>
        <v>102.9979433736864</v>
      </c>
      <c r="X26">
        <f t="shared" si="27"/>
        <v>25.191766178658906</v>
      </c>
      <c r="Y26">
        <f t="shared" si="6"/>
        <v>0.15904324089722613</v>
      </c>
    </row>
    <row r="27" spans="1:25">
      <c r="B27" s="1"/>
      <c r="E27">
        <f t="shared" si="7"/>
        <v>7.0000000000000001E-3</v>
      </c>
      <c r="F27">
        <f t="shared" si="8"/>
        <v>-0.52179054346385267</v>
      </c>
      <c r="G27">
        <f t="shared" si="21"/>
        <v>-29.896395930316302</v>
      </c>
      <c r="H27">
        <f t="shared" si="16"/>
        <v>0.72350433372205647</v>
      </c>
      <c r="I27">
        <f t="shared" si="17"/>
        <v>120.76014614854111</v>
      </c>
      <c r="J27">
        <f t="shared" si="18"/>
        <v>45.934747038157397</v>
      </c>
      <c r="K27">
        <f t="shared" si="0"/>
        <v>458.05736180782156</v>
      </c>
      <c r="L27">
        <f t="shared" si="1"/>
        <v>0.27590452751100081</v>
      </c>
      <c r="M27">
        <f t="shared" si="2"/>
        <v>0.63981043468399668</v>
      </c>
      <c r="N27">
        <f t="shared" si="3"/>
        <v>27.052058331063662</v>
      </c>
      <c r="O27">
        <f t="shared" si="4"/>
        <v>22.19754359126437</v>
      </c>
      <c r="P27">
        <f t="shared" si="9"/>
        <v>0.93034728150270274</v>
      </c>
      <c r="Q27">
        <f t="shared" si="22"/>
        <v>53.304972711574386</v>
      </c>
      <c r="R27">
        <f t="shared" si="5"/>
        <v>0.48054259238926417</v>
      </c>
      <c r="S27">
        <f t="shared" si="23"/>
        <v>27.533062420180272</v>
      </c>
      <c r="T27">
        <f t="shared" si="24"/>
        <v>0.44980468911343857</v>
      </c>
      <c r="U27">
        <f t="shared" si="25"/>
        <v>25.771910291394114</v>
      </c>
      <c r="V27">
        <f t="shared" si="19"/>
        <v>0.31665155625672958</v>
      </c>
      <c r="W27">
        <f t="shared" si="26"/>
        <v>102.97539058284598</v>
      </c>
      <c r="X27">
        <f t="shared" si="27"/>
        <v>25.189387192283334</v>
      </c>
      <c r="Y27">
        <f t="shared" si="6"/>
        <v>0.22909877323157746</v>
      </c>
    </row>
    <row r="28" spans="1:25">
      <c r="A28" t="s">
        <v>671</v>
      </c>
      <c r="B28">
        <f>DetailedParameters!P29</f>
        <v>7.8270042194092833</v>
      </c>
      <c r="C28" t="s">
        <v>5</v>
      </c>
      <c r="E28">
        <f t="shared" si="7"/>
        <v>8.0000000000000002E-3</v>
      </c>
      <c r="F28">
        <f t="shared" si="8"/>
        <v>-0.52106703913013064</v>
      </c>
      <c r="G28">
        <f t="shared" si="21"/>
        <v>-29.854942185534604</v>
      </c>
      <c r="H28">
        <f t="shared" si="16"/>
        <v>0.84426447987059761</v>
      </c>
      <c r="I28">
        <f t="shared" si="17"/>
        <v>120.8505463497782</v>
      </c>
      <c r="J28">
        <f t="shared" si="18"/>
        <v>45.969133468684866</v>
      </c>
      <c r="K28">
        <f t="shared" si="0"/>
        <v>457.93684618926841</v>
      </c>
      <c r="L28">
        <f t="shared" si="1"/>
        <v>0.27583193659211813</v>
      </c>
      <c r="M28">
        <f t="shared" si="2"/>
        <v>0.639737843765114</v>
      </c>
      <c r="N28">
        <f t="shared" si="3"/>
        <v>27.055093164318798</v>
      </c>
      <c r="O28">
        <f t="shared" si="4"/>
        <v>22.191716794054781</v>
      </c>
      <c r="P28">
        <f t="shared" si="9"/>
        <v>0.93011242389931326</v>
      </c>
      <c r="Q28">
        <f t="shared" si="22"/>
        <v>53.291516362113619</v>
      </c>
      <c r="R28">
        <f t="shared" si="5"/>
        <v>0.4798190880555418</v>
      </c>
      <c r="S28">
        <f t="shared" si="23"/>
        <v>27.491608675398552</v>
      </c>
      <c r="T28">
        <f t="shared" si="24"/>
        <v>0.45029333584377146</v>
      </c>
      <c r="U28">
        <f t="shared" si="25"/>
        <v>25.799907686715059</v>
      </c>
      <c r="V28">
        <f t="shared" si="19"/>
        <v>0.36950388405828721</v>
      </c>
      <c r="W28">
        <f t="shared" si="26"/>
        <v>102.94829759422362</v>
      </c>
      <c r="X28">
        <f t="shared" si="27"/>
        <v>25.186529282091104</v>
      </c>
      <c r="Y28">
        <f t="shared" si="6"/>
        <v>0.31195900448463548</v>
      </c>
    </row>
    <row r="29" spans="1:25">
      <c r="B29">
        <f>0.01*2.54*B28</f>
        <v>0.19880590717299582</v>
      </c>
      <c r="C29" t="s">
        <v>616</v>
      </c>
      <c r="D29" s="45" t="s">
        <v>668</v>
      </c>
      <c r="E29">
        <f t="shared" si="7"/>
        <v>9.0000000000000011E-3</v>
      </c>
      <c r="F29">
        <f t="shared" si="8"/>
        <v>-0.52022277465026001</v>
      </c>
      <c r="G29">
        <f t="shared" si="21"/>
        <v>-29.806569394045209</v>
      </c>
      <c r="H29">
        <f t="shared" si="16"/>
        <v>0.96511502622037582</v>
      </c>
      <c r="I29">
        <f t="shared" si="17"/>
        <v>120.95588586852195</v>
      </c>
      <c r="J29">
        <f t="shared" si="18"/>
        <v>46.009202517132884</v>
      </c>
      <c r="K29">
        <f t="shared" si="0"/>
        <v>457.79606120599834</v>
      </c>
      <c r="L29">
        <f t="shared" si="1"/>
        <v>0.27574713670125628</v>
      </c>
      <c r="M29">
        <f t="shared" si="2"/>
        <v>0.63965304387425215</v>
      </c>
      <c r="N29">
        <f t="shared" si="3"/>
        <v>27.058629210732679</v>
      </c>
      <c r="O29">
        <f t="shared" si="4"/>
        <v>22.184914671930869</v>
      </c>
      <c r="P29">
        <f t="shared" si="9"/>
        <v>0.9298384026347537</v>
      </c>
      <c r="Q29">
        <f t="shared" si="22"/>
        <v>53.275816100157513</v>
      </c>
      <c r="R29">
        <f t="shared" si="5"/>
        <v>0.47897482357567145</v>
      </c>
      <c r="S29">
        <f t="shared" si="23"/>
        <v>27.443235883909178</v>
      </c>
      <c r="T29">
        <f t="shared" si="24"/>
        <v>0.45086357905908225</v>
      </c>
      <c r="U29">
        <f t="shared" si="25"/>
        <v>25.832580216248335</v>
      </c>
      <c r="V29">
        <f t="shared" si="19"/>
        <v>0.42239577674297468</v>
      </c>
      <c r="W29">
        <f t="shared" si="26"/>
        <v>102.91664787117755</v>
      </c>
      <c r="X29">
        <f t="shared" si="27"/>
        <v>25.183190703710714</v>
      </c>
      <c r="Y29">
        <f t="shared" si="6"/>
        <v>0.40766051114667201</v>
      </c>
    </row>
    <row r="30" spans="1:25">
      <c r="E30">
        <f t="shared" si="7"/>
        <v>1.0000000000000002E-2</v>
      </c>
      <c r="F30">
        <f t="shared" si="8"/>
        <v>-0.51925765962403958</v>
      </c>
      <c r="G30">
        <f t="shared" si="21"/>
        <v>-29.751272376298122</v>
      </c>
      <c r="H30">
        <f t="shared" si="16"/>
        <v>1.0860709120888978</v>
      </c>
      <c r="I30">
        <f t="shared" si="17"/>
        <v>121.07610672287277</v>
      </c>
      <c r="J30">
        <f t="shared" si="18"/>
        <v>46.054932128345207</v>
      </c>
      <c r="K30">
        <f t="shared" si="0"/>
        <v>457.63492057891506</v>
      </c>
      <c r="L30">
        <f t="shared" si="1"/>
        <v>0.27565007586939283</v>
      </c>
      <c r="M30">
        <f t="shared" si="2"/>
        <v>0.6395559830423887</v>
      </c>
      <c r="N30">
        <f t="shared" si="3"/>
        <v>27.06266438104624</v>
      </c>
      <c r="O30">
        <f t="shared" si="4"/>
        <v>22.177135219983256</v>
      </c>
      <c r="P30">
        <f t="shared" si="9"/>
        <v>0.92952520528895921</v>
      </c>
      <c r="Q30">
        <f t="shared" si="22"/>
        <v>53.257871214088787</v>
      </c>
      <c r="R30">
        <f t="shared" si="5"/>
        <v>0.47800970854945102</v>
      </c>
      <c r="S30">
        <f t="shared" si="23"/>
        <v>27.387938866162084</v>
      </c>
      <c r="T30">
        <f t="shared" si="24"/>
        <v>0.45151549673950819</v>
      </c>
      <c r="U30">
        <f t="shared" si="25"/>
        <v>25.869932347926699</v>
      </c>
      <c r="V30">
        <f t="shared" si="19"/>
        <v>0.47533377270720151</v>
      </c>
      <c r="W30">
        <f t="shared" si="26"/>
        <v>102.88042201739545</v>
      </c>
      <c r="X30">
        <f t="shared" si="27"/>
        <v>25.179369411117666</v>
      </c>
      <c r="Y30">
        <f t="shared" si="6"/>
        <v>0.51624618407076717</v>
      </c>
    </row>
    <row r="31" spans="1:25">
      <c r="A31" t="s">
        <v>672</v>
      </c>
      <c r="B31">
        <f>Parameters!C13</f>
        <v>6.5</v>
      </c>
      <c r="C31" t="s">
        <v>5</v>
      </c>
      <c r="E31">
        <f t="shared" si="7"/>
        <v>1.1000000000000003E-2</v>
      </c>
      <c r="F31">
        <f t="shared" si="8"/>
        <v>-0.51817158871195068</v>
      </c>
      <c r="G31">
        <f t="shared" si="21"/>
        <v>-29.689045096783502</v>
      </c>
      <c r="H31">
        <f t="shared" si="16"/>
        <v>1.2071470188117706</v>
      </c>
      <c r="I31">
        <f t="shared" si="17"/>
        <v>121.21114265710671</v>
      </c>
      <c r="J31">
        <f t="shared" si="18"/>
        <v>46.10629709996811</v>
      </c>
      <c r="K31">
        <f t="shared" si="0"/>
        <v>457.45332528730631</v>
      </c>
      <c r="L31">
        <f t="shared" si="1"/>
        <v>0.27554069445276896</v>
      </c>
      <c r="M31">
        <f t="shared" si="2"/>
        <v>0.63944660162576483</v>
      </c>
      <c r="N31">
        <f t="shared" si="3"/>
        <v>27.067196290055133</v>
      </c>
      <c r="O31">
        <f t="shared" si="4"/>
        <v>22.168376132876809</v>
      </c>
      <c r="P31">
        <f t="shared" si="9"/>
        <v>0.92917281709043709</v>
      </c>
      <c r="Q31">
        <f t="shared" si="22"/>
        <v>53.237680857563255</v>
      </c>
      <c r="R31">
        <f t="shared" si="5"/>
        <v>0.47692363763736201</v>
      </c>
      <c r="S31">
        <f t="shared" si="23"/>
        <v>27.325711586647465</v>
      </c>
      <c r="T31">
        <f t="shared" si="24"/>
        <v>0.45224917945307508</v>
      </c>
      <c r="U31">
        <f t="shared" si="25"/>
        <v>25.91196927091579</v>
      </c>
      <c r="V31">
        <f t="shared" si="19"/>
        <v>0.52832438497080669</v>
      </c>
      <c r="W31">
        <f t="shared" si="26"/>
        <v>102.83959777213582</v>
      </c>
      <c r="X31">
        <f t="shared" si="27"/>
        <v>25.175063056132473</v>
      </c>
      <c r="Y31">
        <f t="shared" si="6"/>
        <v>0.63776520628307154</v>
      </c>
    </row>
    <row r="32" spans="1:25">
      <c r="B32" s="1">
        <f>0.01*2.54*B31</f>
        <v>0.16510000000000002</v>
      </c>
      <c r="C32" t="s">
        <v>616</v>
      </c>
      <c r="D32" s="45" t="s">
        <v>669</v>
      </c>
      <c r="E32">
        <f t="shared" si="7"/>
        <v>1.2000000000000004E-2</v>
      </c>
      <c r="F32">
        <f t="shared" si="8"/>
        <v>-0.51696444169313893</v>
      </c>
      <c r="G32">
        <f t="shared" si="21"/>
        <v>-29.61988066735379</v>
      </c>
      <c r="H32">
        <f t="shared" si="16"/>
        <v>1.3283581614688773</v>
      </c>
      <c r="I32">
        <f t="shared" si="17"/>
        <v>121.36091903408838</v>
      </c>
      <c r="J32">
        <f t="shared" si="18"/>
        <v>46.163269041526398</v>
      </c>
      <c r="K32">
        <f t="shared" si="0"/>
        <v>457.25116354439172</v>
      </c>
      <c r="L32">
        <f t="shared" si="1"/>
        <v>0.27541892511816091</v>
      </c>
      <c r="M32">
        <f t="shared" si="2"/>
        <v>0.63932483229115677</v>
      </c>
      <c r="N32">
        <f t="shared" si="3"/>
        <v>27.072222253880813</v>
      </c>
      <c r="O32">
        <f t="shared" si="4"/>
        <v>22.158634806203548</v>
      </c>
      <c r="P32">
        <f t="shared" si="9"/>
        <v>0.92878122096809468</v>
      </c>
      <c r="Q32">
        <f t="shared" si="22"/>
        <v>53.215244052479349</v>
      </c>
      <c r="R32">
        <f t="shared" si="5"/>
        <v>0.4757164906185502</v>
      </c>
      <c r="S32">
        <f t="shared" si="23"/>
        <v>27.256547157217749</v>
      </c>
      <c r="T32">
        <f t="shared" si="24"/>
        <v>0.45306473034954448</v>
      </c>
      <c r="U32">
        <f t="shared" si="25"/>
        <v>25.958696895261596</v>
      </c>
      <c r="V32">
        <f t="shared" si="19"/>
        <v>0.58137409755590663</v>
      </c>
      <c r="W32">
        <f t="shared" si="26"/>
        <v>102.79415000473094</v>
      </c>
      <c r="X32">
        <f t="shared" si="27"/>
        <v>25.170268987840817</v>
      </c>
      <c r="Y32">
        <f t="shared" si="6"/>
        <v>0.77227302735499181</v>
      </c>
    </row>
    <row r="33" spans="1:25">
      <c r="A33" t="s">
        <v>673</v>
      </c>
      <c r="E33">
        <f t="shared" si="7"/>
        <v>1.3000000000000005E-2</v>
      </c>
      <c r="F33">
        <f t="shared" si="8"/>
        <v>-0.51563608353167001</v>
      </c>
      <c r="G33">
        <f t="shared" si="21"/>
        <v>-29.543771351019863</v>
      </c>
      <c r="H33">
        <f t="shared" si="16"/>
        <v>1.4497190805029656</v>
      </c>
      <c r="I33">
        <f t="shared" si="17"/>
        <v>121.52535271359567</v>
      </c>
      <c r="J33">
        <f t="shared" si="18"/>
        <v>46.225816328140553</v>
      </c>
      <c r="K33">
        <f t="shared" si="0"/>
        <v>457.02831076967232</v>
      </c>
      <c r="L33">
        <f t="shared" si="1"/>
        <v>0.27528469282622525</v>
      </c>
      <c r="M33">
        <f t="shared" si="2"/>
        <v>0.63919059999922112</v>
      </c>
      <c r="N33">
        <f t="shared" si="3"/>
        <v>27.077739286881673</v>
      </c>
      <c r="O33">
        <f t="shared" si="4"/>
        <v>22.14790833801624</v>
      </c>
      <c r="P33">
        <f t="shared" si="9"/>
        <v>0.92835039761015248</v>
      </c>
      <c r="Q33">
        <f t="shared" si="22"/>
        <v>53.190559692353602</v>
      </c>
      <c r="R33">
        <f t="shared" si="5"/>
        <v>0.47438813245708145</v>
      </c>
      <c r="S33">
        <f t="shared" si="23"/>
        <v>27.180437840883833</v>
      </c>
      <c r="T33">
        <f t="shared" si="24"/>
        <v>0.45396226515307103</v>
      </c>
      <c r="U33">
        <f t="shared" si="25"/>
        <v>26.010121851469773</v>
      </c>
      <c r="V33">
        <f t="shared" si="19"/>
        <v>0.63448936181865545</v>
      </c>
      <c r="W33">
        <f t="shared" si="26"/>
        <v>102.74405070837069</v>
      </c>
      <c r="X33">
        <f t="shared" si="27"/>
        <v>25.164984251937838</v>
      </c>
      <c r="Y33">
        <f t="shared" si="6"/>
        <v>0.91983133420465468</v>
      </c>
    </row>
    <row r="34" spans="1:25">
      <c r="A34" s="33" t="s">
        <v>8</v>
      </c>
      <c r="B34" s="1">
        <f>DetailedParameters!P4</f>
        <v>19</v>
      </c>
      <c r="C34" t="s">
        <v>5</v>
      </c>
      <c r="D34" s="45" t="s">
        <v>633</v>
      </c>
      <c r="E34">
        <f t="shared" si="7"/>
        <v>1.4000000000000005E-2</v>
      </c>
      <c r="F34">
        <f t="shared" si="8"/>
        <v>-0.51418636445116706</v>
      </c>
      <c r="G34">
        <f t="shared" si="21"/>
        <v>-29.46070856622746</v>
      </c>
      <c r="H34">
        <f t="shared" si="16"/>
        <v>1.5712444332165614</v>
      </c>
      <c r="I34">
        <f t="shared" si="17"/>
        <v>121.70435191654352</v>
      </c>
      <c r="J34">
        <f t="shared" si="18"/>
        <v>46.293904048880208</v>
      </c>
      <c r="K34">
        <f t="shared" si="0"/>
        <v>456.78462955817946</v>
      </c>
      <c r="L34">
        <f t="shared" si="1"/>
        <v>0.27513791481297623</v>
      </c>
      <c r="M34">
        <f t="shared" si="2"/>
        <v>0.63904382198597209</v>
      </c>
      <c r="N34">
        <f t="shared" si="3"/>
        <v>27.083744098205202</v>
      </c>
      <c r="O34">
        <f t="shared" si="4"/>
        <v>22.136193530548208</v>
      </c>
      <c r="P34">
        <f t="shared" si="9"/>
        <v>0.92788032553022848</v>
      </c>
      <c r="Q34">
        <f t="shared" si="22"/>
        <v>53.163626546107025</v>
      </c>
      <c r="R34">
        <f t="shared" si="5"/>
        <v>0.4729384133765786</v>
      </c>
      <c r="S34">
        <f t="shared" si="23"/>
        <v>27.097375056091433</v>
      </c>
      <c r="T34">
        <f t="shared" si="24"/>
        <v>0.45494191215364987</v>
      </c>
      <c r="U34">
        <f t="shared" si="25"/>
        <v>26.066251490015592</v>
      </c>
      <c r="V34">
        <f t="shared" si="19"/>
        <v>0.68767659272775339</v>
      </c>
      <c r="W34">
        <f t="shared" si="26"/>
        <v>102.68926899318956</v>
      </c>
      <c r="X34">
        <f t="shared" si="27"/>
        <v>25.159205589998901</v>
      </c>
      <c r="Y34">
        <f t="shared" si="6"/>
        <v>1.0805080181768152</v>
      </c>
    </row>
    <row r="35" spans="1:25">
      <c r="B35" s="1">
        <f>0.01*2.54*B34</f>
        <v>0.48260000000000003</v>
      </c>
      <c r="C35" t="s">
        <v>616</v>
      </c>
      <c r="E35">
        <f t="shared" si="7"/>
        <v>1.5000000000000006E-2</v>
      </c>
      <c r="F35">
        <f t="shared" si="8"/>
        <v>-0.51261512001795051</v>
      </c>
      <c r="G35">
        <f t="shared" si="21"/>
        <v>-29.370682891620728</v>
      </c>
      <c r="H35">
        <f t="shared" si="16"/>
        <v>1.6929487851331049</v>
      </c>
      <c r="I35">
        <f t="shared" si="17"/>
        <v>121.89781607509481</v>
      </c>
      <c r="J35">
        <f t="shared" si="18"/>
        <v>46.36749394974926</v>
      </c>
      <c r="K35">
        <f t="shared" si="0"/>
        <v>456.51996964673521</v>
      </c>
      <c r="L35">
        <f t="shared" si="1"/>
        <v>0.27497850056946327</v>
      </c>
      <c r="M35">
        <f t="shared" si="2"/>
        <v>0.63888440774245914</v>
      </c>
      <c r="N35">
        <f t="shared" si="3"/>
        <v>27.090233087982348</v>
      </c>
      <c r="O35">
        <f t="shared" si="4"/>
        <v>22.123486892125634</v>
      </c>
      <c r="P35">
        <f t="shared" si="9"/>
        <v>0.92737098114069194</v>
      </c>
      <c r="Q35">
        <f t="shared" si="22"/>
        <v>53.134443262267915</v>
      </c>
      <c r="R35">
        <f t="shared" si="5"/>
        <v>0.47136716894336178</v>
      </c>
      <c r="S35">
        <f t="shared" si="23"/>
        <v>27.00734938148468</v>
      </c>
      <c r="T35">
        <f t="shared" si="24"/>
        <v>0.45600381219733016</v>
      </c>
      <c r="U35">
        <f t="shared" si="25"/>
        <v>26.127093880783232</v>
      </c>
      <c r="V35">
        <f t="shared" si="19"/>
        <v>0.74094216508353006</v>
      </c>
      <c r="W35">
        <f t="shared" si="26"/>
        <v>102.62977107868157</v>
      </c>
      <c r="X35">
        <f t="shared" si="27"/>
        <v>25.152929438679493</v>
      </c>
      <c r="Y35">
        <f t="shared" si="6"/>
        <v>1.2543771382320545</v>
      </c>
    </row>
    <row r="36" spans="1:25">
      <c r="A36" s="33" t="s">
        <v>10</v>
      </c>
      <c r="B36" s="1">
        <f>DetailedParameters!P6</f>
        <v>18</v>
      </c>
      <c r="C36" t="s">
        <v>5</v>
      </c>
      <c r="D36" s="45" t="s">
        <v>634</v>
      </c>
      <c r="E36">
        <f t="shared" si="7"/>
        <v>1.6000000000000007E-2</v>
      </c>
      <c r="F36">
        <f t="shared" si="8"/>
        <v>-0.51092217123281736</v>
      </c>
      <c r="G36">
        <f t="shared" si="21"/>
        <v>-29.273684071300796</v>
      </c>
      <c r="H36">
        <f t="shared" si="16"/>
        <v>1.8148466012081996</v>
      </c>
      <c r="I36">
        <f t="shared" si="17"/>
        <v>122.10563566864651</v>
      </c>
      <c r="J36">
        <f t="shared" si="18"/>
        <v>46.446544371298337</v>
      </c>
      <c r="K36">
        <f t="shared" si="0"/>
        <v>456.23416787734709</v>
      </c>
      <c r="L36">
        <f t="shared" si="1"/>
        <v>0.27480635181972235</v>
      </c>
      <c r="M36">
        <f t="shared" si="2"/>
        <v>0.63871225899271822</v>
      </c>
      <c r="N36">
        <f t="shared" si="3"/>
        <v>27.097202343165261</v>
      </c>
      <c r="O36">
        <f t="shared" si="4"/>
        <v>22.109784639279201</v>
      </c>
      <c r="P36">
        <f t="shared" si="9"/>
        <v>0.92682233883339971</v>
      </c>
      <c r="Q36">
        <f t="shared" si="22"/>
        <v>53.103008373597746</v>
      </c>
      <c r="R36">
        <f t="shared" si="5"/>
        <v>0.46967422015822879</v>
      </c>
      <c r="S36">
        <f t="shared" si="23"/>
        <v>26.910350561164766</v>
      </c>
      <c r="T36">
        <f t="shared" si="24"/>
        <v>0.45714811867517091</v>
      </c>
      <c r="U36">
        <f t="shared" si="25"/>
        <v>26.192657812432984</v>
      </c>
      <c r="V36">
        <f t="shared" si="19"/>
        <v>0.79429240967142734</v>
      </c>
      <c r="W36">
        <f t="shared" si="26"/>
        <v>102.56552028547118</v>
      </c>
      <c r="X36">
        <f t="shared" si="27"/>
        <v>25.146151928847171</v>
      </c>
      <c r="Y36">
        <f t="shared" si="6"/>
        <v>1.4415188800576608</v>
      </c>
    </row>
    <row r="37" spans="1:25">
      <c r="B37" s="1">
        <f>0.01*2.54*B36</f>
        <v>0.45720000000000005</v>
      </c>
      <c r="C37" t="s">
        <v>616</v>
      </c>
      <c r="E37">
        <f t="shared" si="7"/>
        <v>1.7000000000000008E-2</v>
      </c>
      <c r="F37">
        <f t="shared" si="8"/>
        <v>-0.50910732463160913</v>
      </c>
      <c r="G37">
        <f t="shared" si="21"/>
        <v>-29.169701020587901</v>
      </c>
      <c r="H37">
        <f t="shared" si="16"/>
        <v>1.9369522368768461</v>
      </c>
      <c r="I37">
        <f t="shared" si="17"/>
        <v>122.32769204568062</v>
      </c>
      <c r="J37">
        <f t="shared" si="18"/>
        <v>46.531010180860413</v>
      </c>
      <c r="K37">
        <f t="shared" si="0"/>
        <v>455.92704815787181</v>
      </c>
      <c r="L37">
        <f t="shared" si="1"/>
        <v>0.27462136249708224</v>
      </c>
      <c r="M37">
        <f t="shared" si="2"/>
        <v>0.63852726967007811</v>
      </c>
      <c r="N37">
        <f t="shared" si="3"/>
        <v>27.104647633009964</v>
      </c>
      <c r="O37">
        <f t="shared" si="4"/>
        <v>22.095082699062651</v>
      </c>
      <c r="P37">
        <f t="shared" si="9"/>
        <v>0.92623437106793138</v>
      </c>
      <c r="Q37">
        <f t="shared" si="22"/>
        <v>53.069320302146679</v>
      </c>
      <c r="R37">
        <f t="shared" si="5"/>
        <v>0.46785937355702051</v>
      </c>
      <c r="S37">
        <f t="shared" si="23"/>
        <v>26.806367510451864</v>
      </c>
      <c r="T37">
        <f t="shared" si="24"/>
        <v>0.45837499751091088</v>
      </c>
      <c r="U37">
        <f t="shared" si="25"/>
        <v>26.262952791694808</v>
      </c>
      <c r="V37">
        <f t="shared" si="19"/>
        <v>0.84773360934369879</v>
      </c>
      <c r="W37">
        <f t="shared" si="26"/>
        <v>102.49647702647007</v>
      </c>
      <c r="X37">
        <f t="shared" si="27"/>
        <v>25.138868884648744</v>
      </c>
      <c r="Y37">
        <f t="shared" si="6"/>
        <v>1.6420195108939599</v>
      </c>
    </row>
    <row r="38" spans="1:25">
      <c r="E38">
        <f t="shared" si="7"/>
        <v>1.8000000000000009E-2</v>
      </c>
      <c r="F38">
        <f t="shared" si="8"/>
        <v>-0.50717037239473228</v>
      </c>
      <c r="G38">
        <f t="shared" si="21"/>
        <v>-29.058721832296435</v>
      </c>
      <c r="H38">
        <f t="shared" si="16"/>
        <v>2.059279928922527</v>
      </c>
      <c r="I38">
        <f t="shared" si="17"/>
        <v>122.56385723147071</v>
      </c>
      <c r="J38">
        <f t="shared" si="18"/>
        <v>46.620842699406253</v>
      </c>
      <c r="K38">
        <f t="shared" si="0"/>
        <v>455.59842142009927</v>
      </c>
      <c r="L38">
        <f t="shared" si="1"/>
        <v>0.27442341871891707</v>
      </c>
      <c r="M38">
        <f t="shared" si="2"/>
        <v>0.63832932589191294</v>
      </c>
      <c r="N38">
        <f t="shared" si="3"/>
        <v>27.112564404205489</v>
      </c>
      <c r="O38">
        <f t="shared" si="4"/>
        <v>22.079376711586498</v>
      </c>
      <c r="P38">
        <f t="shared" si="9"/>
        <v>0.92560704846746089</v>
      </c>
      <c r="Q38">
        <f t="shared" si="22"/>
        <v>53.033377364746542</v>
      </c>
      <c r="R38">
        <f t="shared" si="5"/>
        <v>0.46592242132014355</v>
      </c>
      <c r="S38">
        <f t="shared" si="23"/>
        <v>26.695388322160394</v>
      </c>
      <c r="T38">
        <f t="shared" si="24"/>
        <v>0.45968462714731734</v>
      </c>
      <c r="U38">
        <f t="shared" si="25"/>
        <v>26.337989042586152</v>
      </c>
      <c r="V38">
        <f t="shared" si="19"/>
        <v>0.90127199502314026</v>
      </c>
      <c r="W38">
        <f t="shared" si="26"/>
        <v>102.4225987974541</v>
      </c>
      <c r="X38">
        <f t="shared" si="27"/>
        <v>25.131075822516259</v>
      </c>
      <c r="Y38">
        <f t="shared" si="6"/>
        <v>1.8559713298511165</v>
      </c>
    </row>
    <row r="39" spans="1:25">
      <c r="A39" t="s">
        <v>674</v>
      </c>
      <c r="E39">
        <f t="shared" si="7"/>
        <v>1.900000000000001E-2</v>
      </c>
      <c r="F39">
        <f t="shared" si="8"/>
        <v>-0.50511109246580976</v>
      </c>
      <c r="G39">
        <f t="shared" si="21"/>
        <v>-28.940733783533176</v>
      </c>
      <c r="H39">
        <f t="shared" si="16"/>
        <v>2.1818437861539977</v>
      </c>
      <c r="I39">
        <f t="shared" si="17"/>
        <v>122.81399372164012</v>
      </c>
      <c r="J39">
        <f t="shared" si="18"/>
        <v>46.715989623018046</v>
      </c>
      <c r="K39">
        <f t="shared" si="0"/>
        <v>455.24808557542138</v>
      </c>
      <c r="L39">
        <f t="shared" si="1"/>
        <v>0.27421239875994396</v>
      </c>
      <c r="M39">
        <f t="shared" si="2"/>
        <v>0.63811830593293983</v>
      </c>
      <c r="N39">
        <f t="shared" si="3"/>
        <v>27.120947775651445</v>
      </c>
      <c r="O39">
        <f t="shared" si="4"/>
        <v>22.062662032775815</v>
      </c>
      <c r="P39">
        <f t="shared" si="9"/>
        <v>0.92494033992240365</v>
      </c>
      <c r="Q39">
        <f t="shared" si="22"/>
        <v>52.995177778949454</v>
      </c>
      <c r="R39">
        <f t="shared" si="5"/>
        <v>0.46386314139122137</v>
      </c>
      <c r="S39">
        <f t="shared" si="23"/>
        <v>26.577400273397149</v>
      </c>
      <c r="T39">
        <f t="shared" si="24"/>
        <v>0.46107719853118229</v>
      </c>
      <c r="U39">
        <f t="shared" si="25"/>
        <v>26.417777505552305</v>
      </c>
      <c r="V39">
        <f t="shared" si="19"/>
        <v>0.95491374162265985</v>
      </c>
      <c r="W39">
        <f t="shared" si="26"/>
        <v>102.3438401670972</v>
      </c>
      <c r="X39">
        <f t="shared" si="27"/>
        <v>25.12276795011574</v>
      </c>
      <c r="Y39">
        <f t="shared" si="6"/>
        <v>2.0834726134724644</v>
      </c>
    </row>
    <row r="40" spans="1:25">
      <c r="A40" s="33" t="s">
        <v>8</v>
      </c>
      <c r="B40" s="1">
        <f>DetailedParameters!P18</f>
        <v>12</v>
      </c>
      <c r="C40" t="s">
        <v>5</v>
      </c>
      <c r="D40" s="45" t="s">
        <v>649</v>
      </c>
      <c r="E40">
        <f t="shared" si="7"/>
        <v>2.0000000000000011E-2</v>
      </c>
      <c r="F40">
        <f t="shared" si="8"/>
        <v>-0.50292924867965572</v>
      </c>
      <c r="G40">
        <f t="shared" si="21"/>
        <v>-28.815723343029706</v>
      </c>
      <c r="H40">
        <f t="shared" si="16"/>
        <v>2.3046577798756376</v>
      </c>
      <c r="I40">
        <f t="shared" si="17"/>
        <v>123.07795426156854</v>
      </c>
      <c r="J40">
        <f t="shared" si="18"/>
        <v>46.816394938980096</v>
      </c>
      <c r="K40">
        <f t="shared" si="0"/>
        <v>454.87582546825877</v>
      </c>
      <c r="L40">
        <f t="shared" si="1"/>
        <v>0.27398817302417033</v>
      </c>
      <c r="M40">
        <f t="shared" si="2"/>
        <v>0.6378940801971662</v>
      </c>
      <c r="N40">
        <f t="shared" si="3"/>
        <v>27.129792532886057</v>
      </c>
      <c r="O40">
        <f t="shared" si="4"/>
        <v>22.044933737361642</v>
      </c>
      <c r="P40">
        <f t="shared" si="9"/>
        <v>0.92423421270199579</v>
      </c>
      <c r="Q40">
        <f t="shared" si="22"/>
        <v>52.954719669420776</v>
      </c>
      <c r="R40">
        <f t="shared" si="5"/>
        <v>0.46168129760506688</v>
      </c>
      <c r="S40">
        <f t="shared" si="23"/>
        <v>26.452389832893655</v>
      </c>
      <c r="T40">
        <f t="shared" si="24"/>
        <v>0.46255291509692892</v>
      </c>
      <c r="U40">
        <f t="shared" si="25"/>
        <v>26.502329836527128</v>
      </c>
      <c r="V40">
        <f t="shared" si="19"/>
        <v>1.0086649638744969</v>
      </c>
      <c r="W40">
        <f t="shared" si="26"/>
        <v>102.26015276650136</v>
      </c>
      <c r="X40">
        <f t="shared" si="27"/>
        <v>25.113940165242763</v>
      </c>
      <c r="Y40">
        <f t="shared" si="6"/>
        <v>2.3246275562813383</v>
      </c>
    </row>
    <row r="41" spans="1:25">
      <c r="B41" s="1">
        <f>0.01*2.54*B40</f>
        <v>0.30480000000000002</v>
      </c>
      <c r="C41" t="s">
        <v>616</v>
      </c>
      <c r="E41">
        <f t="shared" si="7"/>
        <v>2.1000000000000012E-2</v>
      </c>
      <c r="F41">
        <f t="shared" si="8"/>
        <v>-0.50062459089978006</v>
      </c>
      <c r="G41">
        <f t="shared" si="21"/>
        <v>-28.683676179020839</v>
      </c>
      <c r="H41">
        <f t="shared" si="16"/>
        <v>2.4277357341372063</v>
      </c>
      <c r="I41">
        <f t="shared" si="17"/>
        <v>123.35558161165068</v>
      </c>
      <c r="J41">
        <f t="shared" si="18"/>
        <v>46.921998836487894</v>
      </c>
      <c r="K41">
        <f t="shared" si="0"/>
        <v>454.48141282744268</v>
      </c>
      <c r="L41">
        <f t="shared" si="1"/>
        <v>0.27375060401560936</v>
      </c>
      <c r="M41">
        <f t="shared" si="2"/>
        <v>0.63765651118860522</v>
      </c>
      <c r="N41">
        <f t="shared" si="3"/>
        <v>27.139093122167079</v>
      </c>
      <c r="O41">
        <f t="shared" si="4"/>
        <v>22.02618662211637</v>
      </c>
      <c r="P41">
        <f t="shared" si="9"/>
        <v>0.92348863257397307</v>
      </c>
      <c r="Q41">
        <f t="shared" si="22"/>
        <v>52.912001074796251</v>
      </c>
      <c r="R41">
        <f t="shared" si="5"/>
        <v>0.4593766398251915</v>
      </c>
      <c r="S41">
        <f t="shared" si="23"/>
        <v>26.320342668884802</v>
      </c>
      <c r="T41">
        <f t="shared" si="24"/>
        <v>0.46411199274878157</v>
      </c>
      <c r="U41">
        <f t="shared" si="25"/>
        <v>26.591658405911453</v>
      </c>
      <c r="V41">
        <f t="shared" si="19"/>
        <v>1.0625317120628943</v>
      </c>
      <c r="W41">
        <f t="shared" si="26"/>
        <v>102.17148527826681</v>
      </c>
      <c r="X41">
        <f t="shared" si="27"/>
        <v>25.104587054669498</v>
      </c>
      <c r="Y41">
        <f t="shared" si="6"/>
        <v>2.5795462060290735</v>
      </c>
    </row>
    <row r="42" spans="1:25">
      <c r="A42" s="33" t="s">
        <v>10</v>
      </c>
      <c r="B42" s="1">
        <f>DetailedParameters!P19</f>
        <v>2</v>
      </c>
      <c r="C42" t="s">
        <v>5</v>
      </c>
      <c r="D42" s="45" t="s">
        <v>650</v>
      </c>
      <c r="E42">
        <f t="shared" si="7"/>
        <v>2.2000000000000013E-2</v>
      </c>
      <c r="F42">
        <f t="shared" si="8"/>
        <v>-0.49819685516564288</v>
      </c>
      <c r="G42">
        <f t="shared" si="21"/>
        <v>-28.544577167681684</v>
      </c>
      <c r="H42">
        <f t="shared" si="16"/>
        <v>2.5510913157488568</v>
      </c>
      <c r="I42">
        <f t="shared" si="17"/>
        <v>123.64670829841828</v>
      </c>
      <c r="J42">
        <f t="shared" si="18"/>
        <v>47.032737611979911</v>
      </c>
      <c r="K42">
        <f t="shared" si="0"/>
        <v>454.06460621575468</v>
      </c>
      <c r="L42">
        <f t="shared" si="1"/>
        <v>0.27349954630788609</v>
      </c>
      <c r="M42">
        <f t="shared" si="2"/>
        <v>0.63740545348088196</v>
      </c>
      <c r="N42">
        <f t="shared" si="3"/>
        <v>27.148843644208295</v>
      </c>
      <c r="O42">
        <f t="shared" si="4"/>
        <v>22.006415209343928</v>
      </c>
      <c r="P42">
        <f t="shared" si="9"/>
        <v>0.92270356393252229</v>
      </c>
      <c r="Q42">
        <f t="shared" si="22"/>
        <v>52.867019955013056</v>
      </c>
      <c r="R42">
        <f t="shared" si="5"/>
        <v>0.4569489040910546</v>
      </c>
      <c r="S42">
        <f t="shared" si="23"/>
        <v>26.181243657545664</v>
      </c>
      <c r="T42">
        <f t="shared" si="24"/>
        <v>0.46575465984146769</v>
      </c>
      <c r="U42">
        <f t="shared" si="25"/>
        <v>26.685776297467392</v>
      </c>
      <c r="V42">
        <f t="shared" si="19"/>
        <v>1.1165199676540334</v>
      </c>
      <c r="W42">
        <f t="shared" si="26"/>
        <v>102.07778342514804</v>
      </c>
      <c r="X42">
        <f t="shared" si="27"/>
        <v>25.09470289294811</v>
      </c>
      <c r="Y42">
        <f t="shared" si="6"/>
        <v>2.8483443933423991</v>
      </c>
    </row>
    <row r="43" spans="1:25">
      <c r="B43" s="1">
        <f>0.01*2.54*B42</f>
        <v>5.0800000000000005E-2</v>
      </c>
      <c r="C43" t="s">
        <v>616</v>
      </c>
      <c r="E43">
        <f t="shared" si="7"/>
        <v>2.3000000000000013E-2</v>
      </c>
      <c r="F43">
        <f t="shared" si="8"/>
        <v>-0.49564576384989401</v>
      </c>
      <c r="G43">
        <f t="shared" si="21"/>
        <v>-28.398410402136797</v>
      </c>
      <c r="H43">
        <f t="shared" si="16"/>
        <v>2.6747380240472749</v>
      </c>
      <c r="I43">
        <f t="shared" si="17"/>
        <v>123.95115635153937</v>
      </c>
      <c r="J43">
        <f t="shared" si="18"/>
        <v>47.148543569097377</v>
      </c>
      <c r="K43">
        <f t="shared" si="0"/>
        <v>453.62515097784842</v>
      </c>
      <c r="L43">
        <f t="shared" si="1"/>
        <v>0.27323484651286867</v>
      </c>
      <c r="M43">
        <f t="shared" si="2"/>
        <v>0.63714075368586454</v>
      </c>
      <c r="N43">
        <f t="shared" si="3"/>
        <v>27.15903784757452</v>
      </c>
      <c r="O43">
        <f t="shared" si="4"/>
        <v>21.985613750636507</v>
      </c>
      <c r="P43">
        <f t="shared" si="9"/>
        <v>0.92187896993469964</v>
      </c>
      <c r="Q43">
        <f t="shared" si="22"/>
        <v>52.819774199125995</v>
      </c>
      <c r="R43">
        <f t="shared" si="5"/>
        <v>0.45439781277530511</v>
      </c>
      <c r="S43">
        <f t="shared" si="23"/>
        <v>26.035076892000742</v>
      </c>
      <c r="T43">
        <f t="shared" si="24"/>
        <v>0.46748115715939453</v>
      </c>
      <c r="U43">
        <f t="shared" si="25"/>
        <v>26.784697307125253</v>
      </c>
      <c r="V43">
        <f t="shared" si="19"/>
        <v>1.170635638817044</v>
      </c>
      <c r="W43">
        <f t="shared" si="26"/>
        <v>101.97898995834626</v>
      </c>
      <c r="X43">
        <f t="shared" si="27"/>
        <v>25.084281641175771</v>
      </c>
      <c r="Y43">
        <f t="shared" si="6"/>
        <v>3.1311436554488199</v>
      </c>
    </row>
    <row r="44" spans="1:25">
      <c r="E44">
        <f t="shared" si="7"/>
        <v>2.4000000000000014E-2</v>
      </c>
      <c r="F44">
        <f t="shared" si="8"/>
        <v>-0.49297102582584673</v>
      </c>
      <c r="G44">
        <f t="shared" si="21"/>
        <v>-28.245159202055724</v>
      </c>
      <c r="H44">
        <f t="shared" si="16"/>
        <v>2.7986891803988141</v>
      </c>
      <c r="I44">
        <f t="shared" si="17"/>
        <v>124.26873702672299</v>
      </c>
      <c r="J44">
        <f t="shared" si="18"/>
        <v>47.269344913282758</v>
      </c>
      <c r="K44">
        <f t="shared" si="0"/>
        <v>453.1627791867931</v>
      </c>
      <c r="L44">
        <f t="shared" si="1"/>
        <v>0.27295634324846951</v>
      </c>
      <c r="M44">
        <f t="shared" si="2"/>
        <v>0.63686225042146538</v>
      </c>
      <c r="N44">
        <f t="shared" si="3"/>
        <v>27.16966912173854</v>
      </c>
      <c r="O44">
        <f t="shared" si="4"/>
        <v>21.963776230910124</v>
      </c>
      <c r="P44">
        <f t="shared" si="9"/>
        <v>0.92101481264551555</v>
      </c>
      <c r="Q44">
        <f t="shared" si="22"/>
        <v>52.770261633620287</v>
      </c>
      <c r="R44">
        <f t="shared" si="5"/>
        <v>0.45172307475125806</v>
      </c>
      <c r="S44">
        <f t="shared" si="23"/>
        <v>25.881825691919687</v>
      </c>
      <c r="T44">
        <f t="shared" si="24"/>
        <v>0.46929173789425749</v>
      </c>
      <c r="U44">
        <f t="shared" si="25"/>
        <v>26.888435941700596</v>
      </c>
      <c r="V44">
        <f t="shared" si="19"/>
        <v>1.2248845558299093</v>
      </c>
      <c r="W44">
        <f t="shared" si="26"/>
        <v>101.87504464549178</v>
      </c>
      <c r="X44">
        <f t="shared" si="27"/>
        <v>25.073316945726983</v>
      </c>
      <c r="Y44">
        <f t="shared" si="6"/>
        <v>3.4280711536387738</v>
      </c>
    </row>
    <row r="45" spans="1:25">
      <c r="A45" t="s">
        <v>675</v>
      </c>
      <c r="E45">
        <f t="shared" si="7"/>
        <v>2.5000000000000015E-2</v>
      </c>
      <c r="F45">
        <f t="shared" ref="F45:F50" si="28">F44+$B$20*H44</f>
        <v>-0.4901723366454479</v>
      </c>
      <c r="G45">
        <f t="shared" ref="G45:G50" si="29">F45*180/PI()</f>
        <v>-28.084806123849948</v>
      </c>
      <c r="H45">
        <f t="shared" ref="H45:H50" si="30">IF(F45&lt;$B$26,H44+$B$20*I44,0)</f>
        <v>2.9229579174255371</v>
      </c>
      <c r="I45">
        <f t="shared" si="17"/>
        <v>124.59925051456365</v>
      </c>
      <c r="J45">
        <f t="shared" si="18"/>
        <v>47.395065641030016</v>
      </c>
      <c r="K45">
        <f t="shared" si="0"/>
        <v>452.6772095894882</v>
      </c>
      <c r="L45">
        <f t="shared" ref="L45:L50" si="31">M45-$B$32-$B$29</f>
        <v>0.27266386710576684</v>
      </c>
      <c r="M45">
        <f t="shared" si="2"/>
        <v>0.63656977427876271</v>
      </c>
      <c r="N45">
        <f t="shared" si="3"/>
        <v>27.180730489803743</v>
      </c>
      <c r="O45">
        <f t="shared" si="4"/>
        <v>21.940896372731935</v>
      </c>
      <c r="P45">
        <f t="shared" si="9"/>
        <v>0.92011105319189412</v>
      </c>
      <c r="Q45">
        <f t="shared" ref="Q45:Q50" si="32">P45*180/PI()</f>
        <v>52.718480031232723</v>
      </c>
      <c r="R45">
        <f t="shared" si="5"/>
        <v>0.44892438557085945</v>
      </c>
      <c r="S45">
        <f t="shared" ref="S45:S50" si="33">R45*180/PI()</f>
        <v>25.721472613713921</v>
      </c>
      <c r="T45">
        <f t="shared" ref="T45:T50" si="34">P45-R45</f>
        <v>0.47118666762103467</v>
      </c>
      <c r="U45">
        <f t="shared" ref="U45:U50" si="35">T45*180/PI()</f>
        <v>26.997007417518805</v>
      </c>
      <c r="V45">
        <f t="shared" si="19"/>
        <v>1.279272466364094</v>
      </c>
      <c r="W45">
        <f t="shared" ref="W45:W50" si="36">K45/4.44822165</f>
        <v>101.76588425837284</v>
      </c>
      <c r="X45">
        <f t="shared" ref="X45:X50" si="37">M45*100/2.54</f>
        <v>25.061802136959162</v>
      </c>
      <c r="Y45">
        <f t="shared" si="6"/>
        <v>3.7392595841034222</v>
      </c>
    </row>
    <row r="46" spans="1:25">
      <c r="A46" t="s">
        <v>469</v>
      </c>
      <c r="B46">
        <f>CatapultGeometry!F123</f>
        <v>1.5768943945919998</v>
      </c>
      <c r="C46" t="s">
        <v>129</v>
      </c>
      <c r="E46">
        <f t="shared" si="7"/>
        <v>2.6000000000000016E-2</v>
      </c>
      <c r="F46">
        <f t="shared" si="28"/>
        <v>-0.48724937872802238</v>
      </c>
      <c r="G46">
        <f t="shared" si="29"/>
        <v>-27.917332971487117</v>
      </c>
      <c r="H46">
        <f t="shared" si="30"/>
        <v>3.0475571679401008</v>
      </c>
      <c r="I46">
        <f t="shared" si="17"/>
        <v>124.94248563537337</v>
      </c>
      <c r="J46">
        <f t="shared" si="18"/>
        <v>47.525625423804811</v>
      </c>
      <c r="K46">
        <f t="shared" si="0"/>
        <v>452.16814755122778</v>
      </c>
      <c r="L46">
        <f t="shared" si="31"/>
        <v>0.27235724061561351</v>
      </c>
      <c r="M46">
        <f t="shared" si="2"/>
        <v>0.63626314778860937</v>
      </c>
      <c r="N46">
        <f t="shared" si="3"/>
        <v>27.192214600896556</v>
      </c>
      <c r="O46">
        <f t="shared" si="4"/>
        <v>21.916967640953089</v>
      </c>
      <c r="P46">
        <f t="shared" si="9"/>
        <v>0.91916765192573868</v>
      </c>
      <c r="Q46">
        <f t="shared" si="32"/>
        <v>52.664427120294718</v>
      </c>
      <c r="R46">
        <f t="shared" si="5"/>
        <v>0.44600142765343392</v>
      </c>
      <c r="S46">
        <f t="shared" si="33"/>
        <v>25.553999461351086</v>
      </c>
      <c r="T46">
        <f t="shared" si="34"/>
        <v>0.47316622427230476</v>
      </c>
      <c r="U46">
        <f t="shared" si="35"/>
        <v>27.110427658943635</v>
      </c>
      <c r="V46">
        <f t="shared" si="19"/>
        <v>1.333805030641747</v>
      </c>
      <c r="W46">
        <f t="shared" si="36"/>
        <v>101.65144256047309</v>
      </c>
      <c r="X46">
        <f t="shared" si="37"/>
        <v>25.049730227898007</v>
      </c>
      <c r="Y46">
        <f t="shared" si="6"/>
        <v>4.0648470817668221</v>
      </c>
    </row>
    <row r="47" spans="1:25">
      <c r="A47" t="s">
        <v>40</v>
      </c>
      <c r="E47">
        <f t="shared" si="7"/>
        <v>2.7000000000000017E-2</v>
      </c>
      <c r="F47">
        <f t="shared" si="28"/>
        <v>-0.48420182156008229</v>
      </c>
      <c r="G47">
        <f t="shared" si="29"/>
        <v>-27.742720807939307</v>
      </c>
      <c r="H47">
        <f t="shared" si="30"/>
        <v>3.1724996535754744</v>
      </c>
      <c r="I47">
        <f t="shared" si="17"/>
        <v>125.29821952006218</v>
      </c>
      <c r="J47">
        <f t="shared" si="18"/>
        <v>47.66093948665781</v>
      </c>
      <c r="K47">
        <f t="shared" si="0"/>
        <v>451.63528499970005</v>
      </c>
      <c r="L47">
        <f t="shared" si="31"/>
        <v>0.27203627821490606</v>
      </c>
      <c r="M47">
        <f t="shared" si="2"/>
        <v>0.63594218538790193</v>
      </c>
      <c r="N47">
        <f t="shared" si="3"/>
        <v>27.20411372223343</v>
      </c>
      <c r="O47">
        <f t="shared" si="4"/>
        <v>21.891983247661461</v>
      </c>
      <c r="P47">
        <f t="shared" si="9"/>
        <v>0.91818456859633579</v>
      </c>
      <c r="Q47">
        <f t="shared" si="32"/>
        <v>52.608100594610264</v>
      </c>
      <c r="R47">
        <f t="shared" si="5"/>
        <v>0.44295387048549373</v>
      </c>
      <c r="S47">
        <f t="shared" si="33"/>
        <v>25.379387297803273</v>
      </c>
      <c r="T47">
        <f t="shared" si="34"/>
        <v>0.47523069811084206</v>
      </c>
      <c r="U47">
        <f t="shared" si="35"/>
        <v>27.228713296806998</v>
      </c>
      <c r="V47">
        <f t="shared" si="19"/>
        <v>1.3884878164593424</v>
      </c>
      <c r="W47">
        <f t="shared" si="36"/>
        <v>101.53165029438226</v>
      </c>
      <c r="X47">
        <f t="shared" si="37"/>
        <v>25.037093912909526</v>
      </c>
      <c r="Y47">
        <f t="shared" si="6"/>
        <v>4.4049771167110308</v>
      </c>
    </row>
    <row r="48" spans="1:25">
      <c r="A48" s="33" t="s">
        <v>8</v>
      </c>
      <c r="B48">
        <f>-CatapultGeometry!C112</f>
        <v>-6.5</v>
      </c>
      <c r="C48" t="s">
        <v>579</v>
      </c>
      <c r="E48">
        <f t="shared" si="7"/>
        <v>2.8000000000000018E-2</v>
      </c>
      <c r="F48">
        <f t="shared" si="28"/>
        <v>-0.48102932190650682</v>
      </c>
      <c r="G48">
        <f t="shared" si="29"/>
        <v>-27.560949967282717</v>
      </c>
      <c r="H48">
        <f t="shared" si="30"/>
        <v>3.2977978730955364</v>
      </c>
      <c r="I48">
        <f t="shared" si="17"/>
        <v>125.66621727714184</v>
      </c>
      <c r="J48">
        <f t="shared" si="18"/>
        <v>47.800918481559584</v>
      </c>
      <c r="K48">
        <f t="shared" si="0"/>
        <v>451.0783003687298</v>
      </c>
      <c r="L48">
        <f t="shared" si="31"/>
        <v>0.27170078621269866</v>
      </c>
      <c r="M48">
        <f t="shared" si="2"/>
        <v>0.63560669338569453</v>
      </c>
      <c r="N48">
        <f t="shared" si="3"/>
        <v>27.216419730867464</v>
      </c>
      <c r="O48">
        <f t="shared" si="4"/>
        <v>21.86593615746925</v>
      </c>
      <c r="P48">
        <f t="shared" si="9"/>
        <v>0.91716176253234571</v>
      </c>
      <c r="Q48">
        <f t="shared" si="32"/>
        <v>52.549498123883247</v>
      </c>
      <c r="R48">
        <f t="shared" si="5"/>
        <v>0.43978137083191815</v>
      </c>
      <c r="S48">
        <f t="shared" si="33"/>
        <v>25.197616457146676</v>
      </c>
      <c r="T48">
        <f t="shared" si="34"/>
        <v>0.47738039170042756</v>
      </c>
      <c r="U48">
        <f t="shared" si="35"/>
        <v>27.351881666736574</v>
      </c>
      <c r="V48">
        <f t="shared" si="19"/>
        <v>1.4433262940716505</v>
      </c>
      <c r="W48">
        <f t="shared" si="36"/>
        <v>101.40643516914896</v>
      </c>
      <c r="X48">
        <f t="shared" si="37"/>
        <v>25.023885566365927</v>
      </c>
      <c r="Y48">
        <f t="shared" si="6"/>
        <v>4.7597983827723516</v>
      </c>
    </row>
    <row r="49" spans="1:25">
      <c r="B49">
        <f>0.01*2.54*B48</f>
        <v>-0.16510000000000002</v>
      </c>
      <c r="C49" t="s">
        <v>616</v>
      </c>
      <c r="E49">
        <f t="shared" si="7"/>
        <v>2.9000000000000019E-2</v>
      </c>
      <c r="F49">
        <f t="shared" si="28"/>
        <v>-0.47773152403341129</v>
      </c>
      <c r="G49">
        <f t="shared" si="29"/>
        <v>-27.372000067467123</v>
      </c>
      <c r="H49">
        <f t="shared" si="30"/>
        <v>3.4234640903726783</v>
      </c>
      <c r="I49">
        <f t="shared" si="17"/>
        <v>126.0462316459471</v>
      </c>
      <c r="J49">
        <f t="shared" si="18"/>
        <v>47.945468355492849</v>
      </c>
      <c r="K49">
        <f t="shared" si="0"/>
        <v>450.49685854209054</v>
      </c>
      <c r="L49">
        <f t="shared" si="31"/>
        <v>0.27135056275635927</v>
      </c>
      <c r="M49">
        <f t="shared" si="2"/>
        <v>0.63525646992935514</v>
      </c>
      <c r="N49">
        <f t="shared" si="3"/>
        <v>27.229124105120416</v>
      </c>
      <c r="O49">
        <f t="shared" si="4"/>
        <v>21.83881909315123</v>
      </c>
      <c r="P49">
        <f t="shared" si="9"/>
        <v>0.91609919283364416</v>
      </c>
      <c r="Q49">
        <f t="shared" si="32"/>
        <v>52.488617364709164</v>
      </c>
      <c r="R49">
        <f t="shared" si="5"/>
        <v>0.43648357295882234</v>
      </c>
      <c r="S49">
        <f t="shared" si="33"/>
        <v>25.008666557331068</v>
      </c>
      <c r="T49">
        <f t="shared" si="34"/>
        <v>0.47961561987482182</v>
      </c>
      <c r="U49">
        <f t="shared" si="35"/>
        <v>27.479950807378096</v>
      </c>
      <c r="V49">
        <f t="shared" si="19"/>
        <v>1.4983258309299745</v>
      </c>
      <c r="W49">
        <f t="shared" si="36"/>
        <v>101.27572184764907</v>
      </c>
      <c r="X49">
        <f t="shared" si="37"/>
        <v>25.010097241313193</v>
      </c>
      <c r="Y49">
        <f t="shared" si="6"/>
        <v>5.1294646778665722</v>
      </c>
    </row>
    <row r="50" spans="1:25">
      <c r="A50" s="33" t="s">
        <v>10</v>
      </c>
      <c r="B50">
        <f>-CatapultGeometry!C110</f>
        <v>-0.75</v>
      </c>
      <c r="C50" t="s">
        <v>579</v>
      </c>
      <c r="E50">
        <f t="shared" si="7"/>
        <v>3.000000000000002E-2</v>
      </c>
      <c r="F50">
        <f t="shared" si="28"/>
        <v>-0.4743080599430386</v>
      </c>
      <c r="G50">
        <f t="shared" si="29"/>
        <v>-27.175850023774174</v>
      </c>
      <c r="H50">
        <f t="shared" si="30"/>
        <v>3.5495103220186253</v>
      </c>
      <c r="I50">
        <f t="shared" si="17"/>
        <v>126.43800263618377</v>
      </c>
      <c r="J50">
        <f t="shared" si="18"/>
        <v>48.094490213343818</v>
      </c>
      <c r="K50">
        <f t="shared" si="0"/>
        <v>449.89061079773279</v>
      </c>
      <c r="L50">
        <f t="shared" si="31"/>
        <v>0.27098539779797615</v>
      </c>
      <c r="M50">
        <f t="shared" si="2"/>
        <v>0.63489130497097201</v>
      </c>
      <c r="N50">
        <f t="shared" si="3"/>
        <v>27.242217915706355</v>
      </c>
      <c r="O50">
        <f t="shared" si="4"/>
        <v>21.810624541650025</v>
      </c>
      <c r="P50">
        <f t="shared" si="9"/>
        <v>0.91499681857328496</v>
      </c>
      <c r="Q50">
        <f t="shared" si="32"/>
        <v>52.425455972146729</v>
      </c>
      <c r="R50">
        <f t="shared" si="5"/>
        <v>0.43306010886845009</v>
      </c>
      <c r="S50">
        <f t="shared" si="33"/>
        <v>24.81251651363814</v>
      </c>
      <c r="T50">
        <f t="shared" si="34"/>
        <v>0.48193670970483488</v>
      </c>
      <c r="U50">
        <f t="shared" si="35"/>
        <v>27.612939458508581</v>
      </c>
      <c r="V50">
        <f t="shared" si="19"/>
        <v>1.5534916862686079</v>
      </c>
      <c r="W50">
        <f t="shared" si="36"/>
        <v>101.13943193404781</v>
      </c>
      <c r="X50">
        <f t="shared" si="37"/>
        <v>24.995720668148504</v>
      </c>
      <c r="Y50">
        <f t="shared" si="6"/>
        <v>5.5141347755805441</v>
      </c>
    </row>
    <row r="51" spans="1:25">
      <c r="B51">
        <f>0.01*2.54*B50</f>
        <v>-1.9050000000000001E-2</v>
      </c>
      <c r="C51" t="s">
        <v>616</v>
      </c>
      <c r="E51">
        <f t="shared" si="7"/>
        <v>3.1000000000000021E-2</v>
      </c>
      <c r="F51">
        <f t="shared" si="8"/>
        <v>-0.47075854962101998</v>
      </c>
      <c r="G51">
        <f t="shared" si="21"/>
        <v>-26.972478062984386</v>
      </c>
      <c r="H51">
        <f t="shared" si="16"/>
        <v>3.6759483246548088</v>
      </c>
      <c r="I51">
        <f t="shared" si="17"/>
        <v>126.84125715393893</v>
      </c>
      <c r="J51">
        <f t="shared" si="18"/>
        <v>48.2478801756439</v>
      </c>
      <c r="K51">
        <f t="shared" si="0"/>
        <v>449.25919475279574</v>
      </c>
      <c r="L51">
        <f t="shared" si="1"/>
        <v>0.27060507306123649</v>
      </c>
      <c r="M51">
        <f t="shared" si="2"/>
        <v>0.63451098023423236</v>
      </c>
      <c r="N51">
        <f t="shared" si="3"/>
        <v>27.255691816554013</v>
      </c>
      <c r="O51">
        <f t="shared" si="4"/>
        <v>21.781344760465437</v>
      </c>
      <c r="P51">
        <f t="shared" si="9"/>
        <v>0.91385459900987032</v>
      </c>
      <c r="Q51">
        <f t="shared" si="22"/>
        <v>52.360011611885788</v>
      </c>
      <c r="R51">
        <f t="shared" si="5"/>
        <v>0.42951059854643148</v>
      </c>
      <c r="S51">
        <f t="shared" si="23"/>
        <v>24.609144552848353</v>
      </c>
      <c r="T51">
        <f t="shared" si="24"/>
        <v>0.48434400046343884</v>
      </c>
      <c r="U51">
        <f t="shared" si="25"/>
        <v>27.750867059037432</v>
      </c>
      <c r="V51">
        <f t="shared" si="19"/>
        <v>1.6088290055335408</v>
      </c>
      <c r="W51">
        <f t="shared" si="26"/>
        <v>100.99748396143788</v>
      </c>
      <c r="X51">
        <f t="shared" si="27"/>
        <v>24.980747253316235</v>
      </c>
      <c r="Y51">
        <f t="shared" si="6"/>
        <v>5.9139722875470815</v>
      </c>
    </row>
    <row r="52" spans="1:25">
      <c r="A52" t="s">
        <v>177</v>
      </c>
      <c r="B52">
        <f>CatapultGeometry!F125</f>
        <v>9.404121553015922E-2</v>
      </c>
      <c r="C52" t="s">
        <v>128</v>
      </c>
      <c r="E52">
        <f t="shared" si="7"/>
        <v>3.2000000000000021E-2</v>
      </c>
      <c r="F52">
        <f t="shared" si="8"/>
        <v>-0.4670826012963652</v>
      </c>
      <c r="G52">
        <f t="shared" si="21"/>
        <v>-26.761861738273481</v>
      </c>
      <c r="H52">
        <f t="shared" si="16"/>
        <v>3.8027895818087476</v>
      </c>
      <c r="I52">
        <f t="shared" si="17"/>
        <v>127.25570861430548</v>
      </c>
      <c r="J52">
        <f t="shared" si="18"/>
        <v>48.405529231219859</v>
      </c>
      <c r="K52">
        <f t="shared" si="0"/>
        <v>448.60223430978579</v>
      </c>
      <c r="L52">
        <f t="shared" si="1"/>
        <v>0.2702093620090078</v>
      </c>
      <c r="M52">
        <f t="shared" si="2"/>
        <v>0.63411526918200367</v>
      </c>
      <c r="N52">
        <f t="shared" si="3"/>
        <v>27.269536035335314</v>
      </c>
      <c r="O52">
        <f t="shared" si="4"/>
        <v>21.7509717844456</v>
      </c>
      <c r="P52">
        <f t="shared" si="9"/>
        <v>0.91267249381062909</v>
      </c>
      <c r="Q52">
        <f t="shared" si="22"/>
        <v>52.292281973028793</v>
      </c>
      <c r="R52">
        <f t="shared" si="5"/>
        <v>0.42583465022177625</v>
      </c>
      <c r="S52">
        <f t="shared" si="23"/>
        <v>24.398528228137426</v>
      </c>
      <c r="T52">
        <f t="shared" si="24"/>
        <v>0.48683784358885285</v>
      </c>
      <c r="U52">
        <f t="shared" si="25"/>
        <v>27.89375374489137</v>
      </c>
      <c r="V52">
        <f t="shared" si="19"/>
        <v>1.664342814647481</v>
      </c>
      <c r="W52">
        <f t="shared" si="26"/>
        <v>100.84979337973992</v>
      </c>
      <c r="X52">
        <f t="shared" si="27"/>
        <v>24.965168078031638</v>
      </c>
      <c r="Y52">
        <f t="shared" si="6"/>
        <v>6.3291455160996888</v>
      </c>
    </row>
    <row r="53" spans="1:25">
      <c r="A53" t="s">
        <v>126</v>
      </c>
      <c r="B53">
        <f>CatapultGeometry!F127</f>
        <v>2.1777631047383058E-2</v>
      </c>
      <c r="C53" t="s">
        <v>128</v>
      </c>
      <c r="E53">
        <f t="shared" si="7"/>
        <v>3.3000000000000022E-2</v>
      </c>
      <c r="F53">
        <f t="shared" si="8"/>
        <v>-0.46327981171455646</v>
      </c>
      <c r="G53">
        <f t="shared" si="21"/>
        <v>-26.543977944859517</v>
      </c>
      <c r="H53">
        <f t="shared" si="16"/>
        <v>3.930045290423053</v>
      </c>
      <c r="I53">
        <f t="shared" si="17"/>
        <v>127.68105654080496</v>
      </c>
      <c r="J53">
        <f t="shared" si="18"/>
        <v>48.567323084822235</v>
      </c>
      <c r="K53">
        <f t="shared" si="0"/>
        <v>447.91933960433443</v>
      </c>
      <c r="L53">
        <f t="shared" si="1"/>
        <v>0.26979802981187051</v>
      </c>
      <c r="M53">
        <f t="shared" si="2"/>
        <v>0.63370393698486638</v>
      </c>
      <c r="N53">
        <f t="shared" si="3"/>
        <v>27.28374036370862</v>
      </c>
      <c r="O53">
        <f t="shared" si="4"/>
        <v>21.719497432998288</v>
      </c>
      <c r="P53">
        <f t="shared" si="9"/>
        <v>0.91145046328551227</v>
      </c>
      <c r="Q53">
        <f t="shared" si="22"/>
        <v>52.222264781503441</v>
      </c>
      <c r="R53">
        <f t="shared" si="5"/>
        <v>0.42203186063996795</v>
      </c>
      <c r="S53">
        <f t="shared" si="23"/>
        <v>24.18064443472349</v>
      </c>
      <c r="T53">
        <f t="shared" si="24"/>
        <v>0.48941860264554432</v>
      </c>
      <c r="U53">
        <f t="shared" si="25"/>
        <v>28.041620346779958</v>
      </c>
      <c r="V53">
        <f t="shared" si="19"/>
        <v>1.7200380141053364</v>
      </c>
      <c r="W53">
        <f t="shared" si="26"/>
        <v>100.69627254395797</v>
      </c>
      <c r="X53">
        <f t="shared" si="27"/>
        <v>24.948973897041984</v>
      </c>
      <c r="Y53">
        <f t="shared" si="6"/>
        <v>6.759827296683298</v>
      </c>
    </row>
    <row r="54" spans="1:25">
      <c r="A54" t="s">
        <v>677</v>
      </c>
      <c r="B54">
        <f>CatapultGeometry!F129</f>
        <v>0.11581884657754228</v>
      </c>
      <c r="C54" t="s">
        <v>128</v>
      </c>
      <c r="E54">
        <f t="shared" si="7"/>
        <v>3.4000000000000023E-2</v>
      </c>
      <c r="F54">
        <f t="shared" si="8"/>
        <v>-0.45934976642413339</v>
      </c>
      <c r="G54">
        <f t="shared" si="21"/>
        <v>-26.318802936423012</v>
      </c>
      <c r="H54">
        <f t="shared" si="16"/>
        <v>4.0577263469638583</v>
      </c>
      <c r="I54">
        <f t="shared" si="17"/>
        <v>128.1169861518168</v>
      </c>
      <c r="J54">
        <f t="shared" si="18"/>
        <v>48.733141999811295</v>
      </c>
      <c r="K54">
        <f t="shared" si="0"/>
        <v>447.21010695496398</v>
      </c>
      <c r="L54">
        <f t="shared" si="1"/>
        <v>0.26937083331786016</v>
      </c>
      <c r="M54">
        <f t="shared" si="2"/>
        <v>0.63327674049085603</v>
      </c>
      <c r="N54">
        <f t="shared" si="3"/>
        <v>27.298294147285809</v>
      </c>
      <c r="O54">
        <f t="shared" si="4"/>
        <v>21.686913317741329</v>
      </c>
      <c r="P54">
        <f t="shared" si="9"/>
        <v>0.91018846863262748</v>
      </c>
      <c r="Q54">
        <f t="shared" si="22"/>
        <v>52.149957814125074</v>
      </c>
      <c r="R54">
        <f t="shared" si="5"/>
        <v>0.41810181534954505</v>
      </c>
      <c r="S54">
        <f t="shared" si="23"/>
        <v>23.955469426286989</v>
      </c>
      <c r="T54">
        <f t="shared" si="24"/>
        <v>0.49208665328308243</v>
      </c>
      <c r="U54">
        <f t="shared" si="25"/>
        <v>28.194488387838081</v>
      </c>
      <c r="V54">
        <f t="shared" si="19"/>
        <v>1.775919372894379</v>
      </c>
      <c r="W54">
        <f t="shared" si="26"/>
        <v>100.53683070288641</v>
      </c>
      <c r="X54">
        <f t="shared" si="27"/>
        <v>24.932155137435277</v>
      </c>
      <c r="Y54">
        <f t="shared" si="6"/>
        <v>7.2061948294770541</v>
      </c>
    </row>
    <row r="55" spans="1:25">
      <c r="E55">
        <f t="shared" si="7"/>
        <v>3.5000000000000024E-2</v>
      </c>
      <c r="F55">
        <f t="shared" si="8"/>
        <v>-0.4552920400771695</v>
      </c>
      <c r="G55">
        <f t="shared" si="21"/>
        <v>-26.086312342322941</v>
      </c>
      <c r="H55">
        <f t="shared" si="16"/>
        <v>4.1858433331156748</v>
      </c>
      <c r="I55">
        <f t="shared" si="17"/>
        <v>128.56316793425282</v>
      </c>
      <c r="J55">
        <f t="shared" si="18"/>
        <v>48.902860635991338</v>
      </c>
      <c r="K55">
        <f t="shared" si="0"/>
        <v>446.47411881531593</v>
      </c>
      <c r="L55">
        <f t="shared" si="1"/>
        <v>0.26892752102369277</v>
      </c>
      <c r="M55">
        <f t="shared" si="2"/>
        <v>0.63283342819668864</v>
      </c>
      <c r="N55">
        <f t="shared" si="3"/>
        <v>27.313186275333191</v>
      </c>
      <c r="O55">
        <f t="shared" si="4"/>
        <v>21.653210850611849</v>
      </c>
      <c r="P55">
        <f t="shared" si="9"/>
        <v>0.90888647219535557</v>
      </c>
      <c r="Q55">
        <f t="shared" si="22"/>
        <v>52.075358913328323</v>
      </c>
      <c r="R55">
        <f t="shared" si="5"/>
        <v>0.41404408900258072</v>
      </c>
      <c r="S55">
        <f t="shared" si="23"/>
        <v>23.722978832186897</v>
      </c>
      <c r="T55">
        <f t="shared" si="24"/>
        <v>0.49484238319277485</v>
      </c>
      <c r="U55">
        <f t="shared" si="25"/>
        <v>28.352380081141423</v>
      </c>
      <c r="V55">
        <f t="shared" si="19"/>
        <v>1.8319915222334036</v>
      </c>
      <c r="W55">
        <f t="shared" si="26"/>
        <v>100.37137398837038</v>
      </c>
      <c r="X55">
        <f t="shared" si="27"/>
        <v>24.914701897507427</v>
      </c>
      <c r="Y55">
        <f t="shared" si="6"/>
        <v>7.6684294996651294</v>
      </c>
    </row>
    <row r="56" spans="1:25">
      <c r="A56" t="s">
        <v>676</v>
      </c>
      <c r="E56">
        <f t="shared" si="7"/>
        <v>3.6000000000000025E-2</v>
      </c>
      <c r="F56">
        <f t="shared" si="8"/>
        <v>-0.45110619674405383</v>
      </c>
      <c r="G56">
        <f t="shared" si="21"/>
        <v>-25.846481185632442</v>
      </c>
      <c r="H56">
        <f t="shared" si="16"/>
        <v>4.3144065010499277</v>
      </c>
      <c r="I56">
        <f t="shared" si="17"/>
        <v>129.01925720475126</v>
      </c>
      <c r="J56">
        <f t="shared" si="18"/>
        <v>49.076347882697654</v>
      </c>
      <c r="K56">
        <f t="shared" si="0"/>
        <v>445.71094372932168</v>
      </c>
      <c r="L56">
        <f t="shared" si="1"/>
        <v>0.26846783304776245</v>
      </c>
      <c r="M56">
        <f t="shared" si="2"/>
        <v>0.63237374022075832</v>
      </c>
      <c r="N56">
        <f t="shared" si="3"/>
        <v>27.328405170217291</v>
      </c>
      <c r="O56">
        <f t="shared" si="4"/>
        <v>21.618381252454498</v>
      </c>
      <c r="P56">
        <f t="shared" si="9"/>
        <v>0.90754443773149285</v>
      </c>
      <c r="Q56">
        <f t="shared" si="22"/>
        <v>51.998466002587882</v>
      </c>
      <c r="R56">
        <f t="shared" si="5"/>
        <v>0.40985824566946516</v>
      </c>
      <c r="S56">
        <f t="shared" si="23"/>
        <v>23.483147675496401</v>
      </c>
      <c r="T56">
        <f t="shared" si="24"/>
        <v>0.49768619206202769</v>
      </c>
      <c r="U56">
        <f t="shared" si="25"/>
        <v>28.515318327091482</v>
      </c>
      <c r="V56">
        <f t="shared" si="19"/>
        <v>1.8882589491253006</v>
      </c>
      <c r="W56">
        <f t="shared" si="26"/>
        <v>100.19980540522789</v>
      </c>
      <c r="X56">
        <f t="shared" si="27"/>
        <v>24.896603945699148</v>
      </c>
      <c r="Y56">
        <f t="shared" si="6"/>
        <v>8.1467166857719011</v>
      </c>
    </row>
    <row r="57" spans="1:25">
      <c r="A57" t="s">
        <v>469</v>
      </c>
      <c r="B57">
        <f>CatapultGeometry!Q102</f>
        <v>1.1793401620000001</v>
      </c>
      <c r="C57" t="s">
        <v>129</v>
      </c>
      <c r="E57">
        <f t="shared" si="7"/>
        <v>3.7000000000000026E-2</v>
      </c>
      <c r="F57">
        <f t="shared" si="8"/>
        <v>-0.44679179024300392</v>
      </c>
      <c r="G57">
        <f t="shared" si="21"/>
        <v>-25.599283902018477</v>
      </c>
      <c r="H57">
        <f t="shared" si="16"/>
        <v>4.443425758254679</v>
      </c>
      <c r="I57">
        <f t="shared" si="17"/>
        <v>129.48489365869861</v>
      </c>
      <c r="J57">
        <f t="shared" si="18"/>
        <v>49.253466687253479</v>
      </c>
      <c r="K57">
        <f t="shared" si="0"/>
        <v>444.92013628981334</v>
      </c>
      <c r="L57">
        <f t="shared" si="1"/>
        <v>0.26799150110521142</v>
      </c>
      <c r="M57">
        <f t="shared" si="2"/>
        <v>0.63189740827820728</v>
      </c>
      <c r="N57">
        <f t="shared" si="3"/>
        <v>27.343938776607391</v>
      </c>
      <c r="O57">
        <f t="shared" si="4"/>
        <v>21.582415562109432</v>
      </c>
      <c r="P57">
        <f t="shared" si="9"/>
        <v>0.90616233069478425</v>
      </c>
      <c r="Q57">
        <f t="shared" si="22"/>
        <v>51.919277102549152</v>
      </c>
      <c r="R57">
        <f t="shared" si="5"/>
        <v>0.40554383916841547</v>
      </c>
      <c r="S57">
        <f t="shared" si="23"/>
        <v>23.235950391882451</v>
      </c>
      <c r="T57">
        <f t="shared" si="24"/>
        <v>0.50061849152636873</v>
      </c>
      <c r="U57">
        <f t="shared" si="25"/>
        <v>28.683326710666694</v>
      </c>
      <c r="V57">
        <f t="shared" si="19"/>
        <v>1.9447259897175777</v>
      </c>
      <c r="W57">
        <f t="shared" si="26"/>
        <v>100.02202482194505</v>
      </c>
      <c r="X57">
        <f t="shared" si="27"/>
        <v>24.877850719614461</v>
      </c>
      <c r="Y57">
        <f t="shared" si="6"/>
        <v>8.6412455554584096</v>
      </c>
    </row>
    <row r="58" spans="1:25">
      <c r="A58" t="s">
        <v>40</v>
      </c>
      <c r="E58">
        <f t="shared" si="7"/>
        <v>3.8000000000000027E-2</v>
      </c>
      <c r="F58">
        <f t="shared" si="8"/>
        <v>-0.44234836448474923</v>
      </c>
      <c r="G58">
        <f t="shared" si="21"/>
        <v>-25.344694359490767</v>
      </c>
      <c r="H58">
        <f t="shared" si="16"/>
        <v>4.5729106519133778</v>
      </c>
      <c r="I58">
        <f t="shared" si="17"/>
        <v>129.9597009074281</v>
      </c>
      <c r="J58">
        <f t="shared" si="18"/>
        <v>49.434073878929489</v>
      </c>
      <c r="K58">
        <f t="shared" si="0"/>
        <v>444.10123710110781</v>
      </c>
      <c r="L58">
        <f t="shared" si="1"/>
        <v>0.26749824848539272</v>
      </c>
      <c r="M58">
        <f t="shared" si="2"/>
        <v>0.63140415565838859</v>
      </c>
      <c r="N58">
        <f t="shared" si="3"/>
        <v>27.359774550447792</v>
      </c>
      <c r="O58">
        <f t="shared" si="4"/>
        <v>21.545304646021513</v>
      </c>
      <c r="P58">
        <f t="shared" si="9"/>
        <v>0.9047401185292242</v>
      </c>
      <c r="Q58">
        <f t="shared" si="22"/>
        <v>51.83779034789039</v>
      </c>
      <c r="R58">
        <f t="shared" si="5"/>
        <v>0.40110041341016056</v>
      </c>
      <c r="S58">
        <f t="shared" si="23"/>
        <v>22.981360849354729</v>
      </c>
      <c r="T58">
        <f t="shared" si="24"/>
        <v>0.50363970511906364</v>
      </c>
      <c r="U58">
        <f t="shared" si="25"/>
        <v>28.856429498535668</v>
      </c>
      <c r="V58">
        <f t="shared" si="19"/>
        <v>2.0013968224655061</v>
      </c>
      <c r="W58">
        <f t="shared" si="26"/>
        <v>99.837928962264698</v>
      </c>
      <c r="X58">
        <f t="shared" si="27"/>
        <v>24.858431325133409</v>
      </c>
      <c r="Y58">
        <f t="shared" si="6"/>
        <v>9.1522088481581001</v>
      </c>
    </row>
    <row r="59" spans="1:25">
      <c r="A59" s="33" t="s">
        <v>8</v>
      </c>
      <c r="B59">
        <f>CatapultGeometry!R6</f>
        <v>-12.5</v>
      </c>
      <c r="C59" t="s">
        <v>579</v>
      </c>
      <c r="E59">
        <f t="shared" si="7"/>
        <v>3.9000000000000028E-2</v>
      </c>
      <c r="F59">
        <f t="shared" si="8"/>
        <v>-0.43777545383283584</v>
      </c>
      <c r="G59">
        <f t="shared" si="21"/>
        <v>-25.082685879045712</v>
      </c>
      <c r="H59">
        <f t="shared" si="16"/>
        <v>4.7028703528208062</v>
      </c>
      <c r="I59">
        <f t="shared" si="17"/>
        <v>130.4432860039845</v>
      </c>
      <c r="J59">
        <f t="shared" si="18"/>
        <v>49.618019988554245</v>
      </c>
      <c r="K59">
        <f t="shared" si="0"/>
        <v>443.25377274611515</v>
      </c>
      <c r="L59">
        <f t="shared" si="1"/>
        <v>0.26698779003205875</v>
      </c>
      <c r="M59">
        <f t="shared" si="2"/>
        <v>0.63089369720505462</v>
      </c>
      <c r="N59">
        <f t="shared" si="3"/>
        <v>27.37589944771387</v>
      </c>
      <c r="O59">
        <f t="shared" si="4"/>
        <v>21.50703920839257</v>
      </c>
      <c r="P59">
        <f t="shared" si="9"/>
        <v>0.90327777097651452</v>
      </c>
      <c r="Q59">
        <f t="shared" si="22"/>
        <v>51.754004004938849</v>
      </c>
      <c r="R59">
        <f t="shared" si="5"/>
        <v>0.39652750275824689</v>
      </c>
      <c r="S59">
        <f t="shared" si="23"/>
        <v>22.719352368909657</v>
      </c>
      <c r="T59">
        <f t="shared" si="24"/>
        <v>0.50675026821826763</v>
      </c>
      <c r="U59">
        <f t="shared" si="25"/>
        <v>29.034651636029189</v>
      </c>
      <c r="V59">
        <f t="shared" si="19"/>
        <v>2.0582754610927152</v>
      </c>
      <c r="W59">
        <f t="shared" si="26"/>
        <v>99.647411397792013</v>
      </c>
      <c r="X59">
        <f t="shared" si="27"/>
        <v>24.838334535632072</v>
      </c>
      <c r="Y59">
        <f t="shared" si="6"/>
        <v>9.6798026439115041</v>
      </c>
    </row>
    <row r="60" spans="1:25">
      <c r="B60">
        <f>0.01*2.54*B59</f>
        <v>-0.3175</v>
      </c>
      <c r="C60" t="s">
        <v>616</v>
      </c>
      <c r="E60">
        <f t="shared" si="7"/>
        <v>4.0000000000000029E-2</v>
      </c>
      <c r="F60">
        <f t="shared" si="8"/>
        <v>-0.43307258348001504</v>
      </c>
      <c r="G60">
        <f t="shared" si="21"/>
        <v>-24.81323125623188</v>
      </c>
      <c r="H60">
        <f t="shared" si="16"/>
        <v>4.8333136388247908</v>
      </c>
      <c r="I60">
        <f t="shared" si="17"/>
        <v>130.93523895789249</v>
      </c>
      <c r="J60">
        <f t="shared" si="18"/>
        <v>49.805149063941769</v>
      </c>
      <c r="K60">
        <f t="shared" si="0"/>
        <v>442.37725575855268</v>
      </c>
      <c r="L60">
        <f t="shared" si="1"/>
        <v>0.2664598321266245</v>
      </c>
      <c r="M60">
        <f t="shared" si="2"/>
        <v>0.63036573929962036</v>
      </c>
      <c r="N60">
        <f t="shared" si="3"/>
        <v>27.392299912967204</v>
      </c>
      <c r="O60">
        <f t="shared" si="4"/>
        <v>21.46760980189913</v>
      </c>
      <c r="P60">
        <f t="shared" si="9"/>
        <v>0.90177526039707978</v>
      </c>
      <c r="Q60">
        <f t="shared" si="22"/>
        <v>51.667916490063483</v>
      </c>
      <c r="R60">
        <f t="shared" si="5"/>
        <v>0.39182463240542642</v>
      </c>
      <c r="S60">
        <f t="shared" si="23"/>
        <v>22.449897746095843</v>
      </c>
      <c r="T60">
        <f t="shared" si="24"/>
        <v>0.50995062799165336</v>
      </c>
      <c r="U60">
        <f t="shared" si="25"/>
        <v>29.218018743967637</v>
      </c>
      <c r="V60">
        <f t="shared" si="19"/>
        <v>2.1153657473442293</v>
      </c>
      <c r="W60">
        <f t="shared" si="26"/>
        <v>99.450362541748049</v>
      </c>
      <c r="X60">
        <f t="shared" si="27"/>
        <v>24.817548791323638</v>
      </c>
      <c r="Y60">
        <f t="shared" si="6"/>
        <v>10.224226117741662</v>
      </c>
    </row>
    <row r="61" spans="1:25">
      <c r="A61" s="33" t="s">
        <v>10</v>
      </c>
      <c r="B61">
        <f>CatapultGeometry!S6</f>
        <v>8.5</v>
      </c>
      <c r="C61" t="s">
        <v>579</v>
      </c>
      <c r="E61">
        <f t="shared" si="7"/>
        <v>4.1000000000000029E-2</v>
      </c>
      <c r="F61">
        <f t="shared" si="8"/>
        <v>-0.42823926984119026</v>
      </c>
      <c r="G61">
        <f t="shared" si="21"/>
        <v>-24.536302783664201</v>
      </c>
      <c r="H61">
        <f t="shared" si="16"/>
        <v>4.9642488777826834</v>
      </c>
      <c r="I61">
        <f t="shared" si="17"/>
        <v>131.43513223941423</v>
      </c>
      <c r="J61">
        <f t="shared" si="18"/>
        <v>49.995298481320994</v>
      </c>
      <c r="K61">
        <f t="shared" si="0"/>
        <v>441.47118460087387</v>
      </c>
      <c r="L61">
        <f t="shared" si="1"/>
        <v>0.26591407267487355</v>
      </c>
      <c r="M61">
        <f t="shared" si="2"/>
        <v>0.62981997984786942</v>
      </c>
      <c r="N61">
        <f t="shared" si="3"/>
        <v>27.408961867726227</v>
      </c>
      <c r="O61">
        <f t="shared" si="4"/>
        <v>21.427006838998501</v>
      </c>
      <c r="P61">
        <f t="shared" si="9"/>
        <v>0.90023256210505864</v>
      </c>
      <c r="Q61">
        <f t="shared" si="22"/>
        <v>51.579526388868629</v>
      </c>
      <c r="R61">
        <f t="shared" si="5"/>
        <v>0.38699131876660142</v>
      </c>
      <c r="S61">
        <f t="shared" si="23"/>
        <v>22.17296927352815</v>
      </c>
      <c r="T61">
        <f t="shared" si="24"/>
        <v>0.51324124333845722</v>
      </c>
      <c r="U61">
        <f t="shared" si="25"/>
        <v>29.406557115340476</v>
      </c>
      <c r="V61">
        <f t="shared" si="19"/>
        <v>2.1726713435271421</v>
      </c>
      <c r="W61">
        <f t="shared" si="26"/>
        <v>99.246669644007937</v>
      </c>
      <c r="X61">
        <f t="shared" si="27"/>
        <v>24.796062198735015</v>
      </c>
      <c r="Y61">
        <f t="shared" si="6"/>
        <v>10.785681278895209</v>
      </c>
    </row>
    <row r="62" spans="1:25">
      <c r="B62">
        <f>0.01*2.54*B61</f>
        <v>0.21590000000000001</v>
      </c>
      <c r="C62" t="s">
        <v>616</v>
      </c>
      <c r="E62">
        <f t="shared" si="7"/>
        <v>4.200000000000003E-2</v>
      </c>
      <c r="F62">
        <f t="shared" si="8"/>
        <v>-0.42327502096340758</v>
      </c>
      <c r="G62">
        <f t="shared" si="21"/>
        <v>-24.2518722745147</v>
      </c>
      <c r="H62">
        <f t="shared" si="16"/>
        <v>5.0956840100220973</v>
      </c>
      <c r="I62">
        <f t="shared" si="17"/>
        <v>131.94252027383095</v>
      </c>
      <c r="J62">
        <f t="shared" si="18"/>
        <v>50.188298752970638</v>
      </c>
      <c r="K62">
        <f t="shared" si="0"/>
        <v>440.53504364854825</v>
      </c>
      <c r="L62">
        <f t="shared" si="1"/>
        <v>0.26535020109748919</v>
      </c>
      <c r="M62">
        <f t="shared" si="2"/>
        <v>0.62925610827048506</v>
      </c>
      <c r="N62">
        <f t="shared" si="3"/>
        <v>27.425870698670188</v>
      </c>
      <c r="O62">
        <f t="shared" si="4"/>
        <v>21.385220603846587</v>
      </c>
      <c r="P62">
        <f t="shared" si="9"/>
        <v>0.89864965471769997</v>
      </c>
      <c r="Q62">
        <f t="shared" si="22"/>
        <v>51.488832476212892</v>
      </c>
      <c r="R62">
        <f t="shared" si="5"/>
        <v>0.38202706988881913</v>
      </c>
      <c r="S62">
        <f t="shared" si="23"/>
        <v>21.888538764378669</v>
      </c>
      <c r="T62">
        <f t="shared" si="24"/>
        <v>0.51662258482888079</v>
      </c>
      <c r="U62">
        <f t="shared" si="25"/>
        <v>29.600293711834226</v>
      </c>
      <c r="V62">
        <f t="shared" si="19"/>
        <v>2.2301957248343145</v>
      </c>
      <c r="W62">
        <f t="shared" si="26"/>
        <v>99.036216787566843</v>
      </c>
      <c r="X62">
        <f t="shared" si="27"/>
        <v>24.773862530334057</v>
      </c>
      <c r="Y62">
        <f t="shared" si="6"/>
        <v>11.364372694257858</v>
      </c>
    </row>
    <row r="63" spans="1:25">
      <c r="A63" s="33" t="s">
        <v>696</v>
      </c>
      <c r="E63">
        <f t="shared" si="7"/>
        <v>4.3000000000000031E-2</v>
      </c>
      <c r="F63">
        <f t="shared" si="8"/>
        <v>-0.41817933695338549</v>
      </c>
      <c r="G63">
        <f t="shared" si="21"/>
        <v>-23.959911087008134</v>
      </c>
      <c r="H63">
        <f t="shared" si="16"/>
        <v>5.2276265302959279</v>
      </c>
      <c r="I63">
        <f t="shared" si="17"/>
        <v>132.45693892634802</v>
      </c>
      <c r="J63">
        <f t="shared" si="18"/>
        <v>50.383973331287365</v>
      </c>
      <c r="K63">
        <f t="shared" si="0"/>
        <v>439.56830318136031</v>
      </c>
      <c r="L63">
        <f t="shared" si="1"/>
        <v>0.2647678983248134</v>
      </c>
      <c r="M63">
        <f t="shared" si="2"/>
        <v>0.62867380549780927</v>
      </c>
      <c r="N63">
        <f t="shared" si="3"/>
        <v>27.443011245695665</v>
      </c>
      <c r="O63">
        <f t="shared" si="4"/>
        <v>21.342241264851005</v>
      </c>
      <c r="P63">
        <f t="shared" si="9"/>
        <v>0.89702652051960552</v>
      </c>
      <c r="Q63">
        <f t="shared" si="22"/>
        <v>51.395833737078732</v>
      </c>
      <c r="R63">
        <f t="shared" si="5"/>
        <v>0.37693138587879649</v>
      </c>
      <c r="S63">
        <f t="shared" si="23"/>
        <v>21.596577576872075</v>
      </c>
      <c r="T63">
        <f t="shared" si="24"/>
        <v>0.52009513464080903</v>
      </c>
      <c r="U63">
        <f t="shared" si="25"/>
        <v>29.79925616020666</v>
      </c>
      <c r="V63">
        <f t="shared" si="19"/>
        <v>2.2879421714467463</v>
      </c>
      <c r="W63">
        <f t="shared" si="26"/>
        <v>98.818884886583902</v>
      </c>
      <c r="X63">
        <f t="shared" si="27"/>
        <v>24.750937224323199</v>
      </c>
      <c r="Y63">
        <f t="shared" si="6"/>
        <v>11.960507195237884</v>
      </c>
    </row>
    <row r="64" spans="1:25">
      <c r="A64" s="33" t="s">
        <v>8</v>
      </c>
      <c r="B64">
        <f>CatapultGeometry!R78</f>
        <v>5.3709457223685355</v>
      </c>
      <c r="C64" t="s">
        <v>579</v>
      </c>
      <c r="E64">
        <f t="shared" si="7"/>
        <v>4.4000000000000032E-2</v>
      </c>
      <c r="F64">
        <f t="shared" si="8"/>
        <v>-0.41295171042308959</v>
      </c>
      <c r="G64">
        <f t="shared" si="21"/>
        <v>-23.660390149951564</v>
      </c>
      <c r="H64">
        <f t="shared" si="16"/>
        <v>5.3600834692222756</v>
      </c>
      <c r="I64">
        <f t="shared" si="17"/>
        <v>132.97790497827239</v>
      </c>
      <c r="J64">
        <f t="shared" si="18"/>
        <v>50.582138409534103</v>
      </c>
      <c r="K64">
        <f t="shared" si="0"/>
        <v>438.57041938242321</v>
      </c>
      <c r="L64">
        <f t="shared" si="1"/>
        <v>0.26416683679625286</v>
      </c>
      <c r="M64">
        <f t="shared" si="2"/>
        <v>0.62807274396924873</v>
      </c>
      <c r="N64">
        <f t="shared" si="3"/>
        <v>27.460367789846213</v>
      </c>
      <c r="O64">
        <f t="shared" si="4"/>
        <v>21.298058887883748</v>
      </c>
      <c r="P64">
        <f t="shared" si="9"/>
        <v>0.8953631458422775</v>
      </c>
      <c r="Q64">
        <f t="shared" si="22"/>
        <v>51.300529388318907</v>
      </c>
      <c r="R64">
        <f t="shared" si="5"/>
        <v>0.37170375934850108</v>
      </c>
      <c r="S64">
        <f t="shared" si="23"/>
        <v>21.29705663981553</v>
      </c>
      <c r="T64">
        <f t="shared" si="24"/>
        <v>0.52365938649377641</v>
      </c>
      <c r="U64">
        <f t="shared" si="25"/>
        <v>30.003472748503373</v>
      </c>
      <c r="V64">
        <f t="shared" si="19"/>
        <v>2.3459137604105011</v>
      </c>
      <c r="W64">
        <f t="shared" si="26"/>
        <v>98.594551686160514</v>
      </c>
      <c r="X64">
        <f t="shared" si="27"/>
        <v>24.72727338461609</v>
      </c>
      <c r="Y64">
        <f t="shared" si="6"/>
        <v>12.574293567397394</v>
      </c>
    </row>
    <row r="65" spans="1:25">
      <c r="B65">
        <f>0.01*2.54*B64</f>
        <v>0.13642202134816081</v>
      </c>
      <c r="C65" t="s">
        <v>616</v>
      </c>
      <c r="E65">
        <f t="shared" si="7"/>
        <v>4.5000000000000033E-2</v>
      </c>
      <c r="F65">
        <f t="shared" si="8"/>
        <v>-0.4075916269538673</v>
      </c>
      <c r="G65">
        <f t="shared" si="21"/>
        <v>-23.35327998932728</v>
      </c>
      <c r="H65">
        <f t="shared" si="16"/>
        <v>5.4930613742005479</v>
      </c>
      <c r="I65">
        <f t="shared" si="17"/>
        <v>133.50491559518574</v>
      </c>
      <c r="J65">
        <f t="shared" si="18"/>
        <v>50.78260271954381</v>
      </c>
      <c r="K65">
        <f t="shared" si="0"/>
        <v>437.54083434563228</v>
      </c>
      <c r="L65">
        <f t="shared" si="1"/>
        <v>0.26354668046476837</v>
      </c>
      <c r="M65">
        <f t="shared" si="2"/>
        <v>0.62745258763776424</v>
      </c>
      <c r="N65">
        <f t="shared" si="3"/>
        <v>27.477924041137403</v>
      </c>
      <c r="O65">
        <f t="shared" si="4"/>
        <v>21.252663450177522</v>
      </c>
      <c r="P65">
        <f t="shared" si="9"/>
        <v>0.89365952145943739</v>
      </c>
      <c r="Q65">
        <f t="shared" si="22"/>
        <v>51.202918901306582</v>
      </c>
      <c r="R65">
        <f t="shared" si="5"/>
        <v>0.36634367587927885</v>
      </c>
      <c r="S65">
        <f t="shared" si="23"/>
        <v>20.989946479191257</v>
      </c>
      <c r="T65">
        <f t="shared" si="24"/>
        <v>0.52731584558015854</v>
      </c>
      <c r="U65">
        <f t="shared" si="25"/>
        <v>30.212972422115328</v>
      </c>
      <c r="V65">
        <f t="shared" si="19"/>
        <v>2.4041133572843822</v>
      </c>
      <c r="W65">
        <f t="shared" si="26"/>
        <v>98.36309176401592</v>
      </c>
      <c r="X65">
        <f t="shared" si="27"/>
        <v>24.702857781014341</v>
      </c>
      <c r="Y65">
        <f t="shared" si="6"/>
        <v>13.205942222098441</v>
      </c>
    </row>
    <row r="66" spans="1:25">
      <c r="A66" s="33" t="s">
        <v>10</v>
      </c>
      <c r="B66">
        <f>CatapultGeometry!S78</f>
        <v>7.4571745215117726</v>
      </c>
      <c r="C66" t="s">
        <v>579</v>
      </c>
      <c r="E66">
        <f t="shared" si="7"/>
        <v>4.6000000000000034E-2</v>
      </c>
      <c r="F66">
        <f t="shared" si="8"/>
        <v>-0.40209856557966678</v>
      </c>
      <c r="G66">
        <f t="shared" si="21"/>
        <v>-23.038550755979262</v>
      </c>
      <c r="H66">
        <f t="shared" si="16"/>
        <v>5.6265662897957336</v>
      </c>
      <c r="I66">
        <f t="shared" si="17"/>
        <v>134.03744778789689</v>
      </c>
      <c r="J66">
        <f t="shared" si="18"/>
        <v>50.985167326676475</v>
      </c>
      <c r="K66">
        <f t="shared" si="0"/>
        <v>436.47897609232126</v>
      </c>
      <c r="L66">
        <f t="shared" si="1"/>
        <v>0.26290708480690761</v>
      </c>
      <c r="M66">
        <f t="shared" si="2"/>
        <v>0.62681299197990348</v>
      </c>
      <c r="N66">
        <f t="shared" si="3"/>
        <v>27.495663126300958</v>
      </c>
      <c r="O66">
        <f t="shared" si="4"/>
        <v>21.206044854930536</v>
      </c>
      <c r="P66">
        <f t="shared" si="9"/>
        <v>0.89191564299860326</v>
      </c>
      <c r="Q66">
        <f t="shared" si="22"/>
        <v>51.103002025517021</v>
      </c>
      <c r="R66">
        <f t="shared" si="5"/>
        <v>0.36085061450507777</v>
      </c>
      <c r="S66">
        <f t="shared" si="23"/>
        <v>20.6752172458432</v>
      </c>
      <c r="T66">
        <f t="shared" si="24"/>
        <v>0.53106502849352544</v>
      </c>
      <c r="U66">
        <f t="shared" si="25"/>
        <v>30.427784779673814</v>
      </c>
      <c r="V66">
        <f t="shared" si="19"/>
        <v>2.4625436075548377</v>
      </c>
      <c r="W66">
        <f t="shared" si="26"/>
        <v>98.124376534231672</v>
      </c>
      <c r="X66">
        <f t="shared" si="27"/>
        <v>24.677676849602499</v>
      </c>
      <c r="Y66">
        <f t="shared" si="6"/>
        <v>13.855664849420023</v>
      </c>
    </row>
    <row r="67" spans="1:25">
      <c r="B67">
        <f>0.01*2.54*B66</f>
        <v>0.18941223284639905</v>
      </c>
      <c r="C67" t="s">
        <v>616</v>
      </c>
      <c r="E67">
        <f t="shared" si="7"/>
        <v>4.7000000000000035E-2</v>
      </c>
      <c r="F67">
        <f t="shared" si="8"/>
        <v>-0.39647199928987104</v>
      </c>
      <c r="G67">
        <f t="shared" si="21"/>
        <v>-22.71617225442338</v>
      </c>
      <c r="H67">
        <f t="shared" si="16"/>
        <v>5.7606037375836303</v>
      </c>
      <c r="I67">
        <f t="shared" si="17"/>
        <v>134.57495786703512</v>
      </c>
      <c r="J67">
        <f t="shared" si="18"/>
        <v>51.189625422357338</v>
      </c>
      <c r="K67">
        <f t="shared" si="0"/>
        <v>435.38425859790703</v>
      </c>
      <c r="L67">
        <f t="shared" si="1"/>
        <v>0.26224769683885418</v>
      </c>
      <c r="M67">
        <f t="shared" si="2"/>
        <v>0.62615360401185005</v>
      </c>
      <c r="N67">
        <f t="shared" si="3"/>
        <v>27.513567576473566</v>
      </c>
      <c r="O67">
        <f t="shared" si="4"/>
        <v>21.158192946644377</v>
      </c>
      <c r="P67">
        <f t="shared" si="9"/>
        <v>0.89013151136942004</v>
      </c>
      <c r="Q67">
        <f t="shared" si="22"/>
        <v>51.000778813069019</v>
      </c>
      <c r="R67">
        <f t="shared" si="5"/>
        <v>0.35522404821528236</v>
      </c>
      <c r="S67">
        <f t="shared" si="23"/>
        <v>20.352838744287343</v>
      </c>
      <c r="T67">
        <f t="shared" si="24"/>
        <v>0.53490746315413773</v>
      </c>
      <c r="U67">
        <f t="shared" si="25"/>
        <v>30.647940068781683</v>
      </c>
      <c r="V67">
        <f t="shared" si="19"/>
        <v>2.5212069278149518</v>
      </c>
      <c r="W67">
        <f t="shared" si="26"/>
        <v>97.878274253241642</v>
      </c>
      <c r="X67">
        <f t="shared" si="27"/>
        <v>24.651716693379925</v>
      </c>
      <c r="Y67">
        <f t="shared" si="6"/>
        <v>14.523674051592554</v>
      </c>
    </row>
    <row r="68" spans="1:25">
      <c r="E68">
        <f t="shared" si="7"/>
        <v>4.8000000000000036E-2</v>
      </c>
      <c r="F68">
        <f t="shared" si="8"/>
        <v>-0.3907113955522874</v>
      </c>
      <c r="G68">
        <f t="shared" si="21"/>
        <v>-22.386113972812552</v>
      </c>
      <c r="H68">
        <f t="shared" si="16"/>
        <v>5.8951786954506655</v>
      </c>
      <c r="I68">
        <f t="shared" si="17"/>
        <v>135.11688089222127</v>
      </c>
      <c r="J68">
        <f t="shared" si="18"/>
        <v>51.395762114552618</v>
      </c>
      <c r="K68">
        <f t="shared" si="0"/>
        <v>434.25608182935144</v>
      </c>
      <c r="L68">
        <f t="shared" si="1"/>
        <v>0.26156815513899212</v>
      </c>
      <c r="M68">
        <f t="shared" si="2"/>
        <v>0.62547406231198799</v>
      </c>
      <c r="N68">
        <f t="shared" si="3"/>
        <v>27.531619314857636</v>
      </c>
      <c r="O68">
        <f t="shared" si="4"/>
        <v>21.109097527219824</v>
      </c>
      <c r="P68">
        <f t="shared" si="9"/>
        <v>0.88830713320924937</v>
      </c>
      <c r="Q68">
        <f t="shared" si="22"/>
        <v>50.896249644255398</v>
      </c>
      <c r="R68">
        <f t="shared" si="5"/>
        <v>0.34946344447769884</v>
      </c>
      <c r="S68">
        <f t="shared" si="23"/>
        <v>20.022780462676518</v>
      </c>
      <c r="T68">
        <f t="shared" si="24"/>
        <v>0.53884368873155053</v>
      </c>
      <c r="U68">
        <f t="shared" si="25"/>
        <v>30.87346918157888</v>
      </c>
      <c r="V68">
        <f t="shared" si="19"/>
        <v>2.5801054967047286</v>
      </c>
      <c r="W68">
        <f t="shared" si="26"/>
        <v>97.624650028253754</v>
      </c>
      <c r="X68">
        <f t="shared" si="27"/>
        <v>24.624963083149133</v>
      </c>
      <c r="Y68">
        <f t="shared" si="6"/>
        <v>15.210182956188872</v>
      </c>
    </row>
    <row r="69" spans="1:25">
      <c r="A69" t="s">
        <v>177</v>
      </c>
      <c r="B69">
        <f>CatapultGeometry!Q109</f>
        <v>7.9256572803741682E-2</v>
      </c>
      <c r="C69" t="s">
        <v>128</v>
      </c>
      <c r="E69">
        <f t="shared" si="7"/>
        <v>4.9000000000000037E-2</v>
      </c>
      <c r="F69">
        <f t="shared" si="8"/>
        <v>-0.38481621685683676</v>
      </c>
      <c r="G69">
        <f t="shared" si="21"/>
        <v>-22.048345114087791</v>
      </c>
      <c r="H69">
        <f t="shared" si="16"/>
        <v>6.0302955763428869</v>
      </c>
      <c r="I69">
        <f t="shared" si="17"/>
        <v>135.6626301168335</v>
      </c>
      <c r="J69">
        <f t="shared" si="18"/>
        <v>51.603354216569429</v>
      </c>
      <c r="K69">
        <f t="shared" si="0"/>
        <v>433.09383179429079</v>
      </c>
      <c r="L69">
        <f t="shared" si="1"/>
        <v>0.26086808987749854</v>
      </c>
      <c r="M69">
        <f t="shared" si="2"/>
        <v>0.62477399705049441</v>
      </c>
      <c r="N69">
        <f t="shared" si="3"/>
        <v>27.549799644383029</v>
      </c>
      <c r="O69">
        <f t="shared" si="4"/>
        <v>21.058748372835549</v>
      </c>
      <c r="P69">
        <f t="shared" si="9"/>
        <v>0.88644252134654899</v>
      </c>
      <c r="Q69">
        <f t="shared" si="22"/>
        <v>50.789415254092646</v>
      </c>
      <c r="R69">
        <f t="shared" si="5"/>
        <v>0.34356826578224825</v>
      </c>
      <c r="S69">
        <f t="shared" si="23"/>
        <v>19.685011603951761</v>
      </c>
      <c r="T69">
        <f t="shared" si="24"/>
        <v>0.54287425556430069</v>
      </c>
      <c r="U69">
        <f t="shared" si="25"/>
        <v>31.104403650140874</v>
      </c>
      <c r="V69">
        <f t="shared" si="19"/>
        <v>2.6392412456102958</v>
      </c>
      <c r="W69">
        <f t="shared" si="26"/>
        <v>97.363365828294732</v>
      </c>
      <c r="X69">
        <f t="shared" si="27"/>
        <v>24.597401458680881</v>
      </c>
      <c r="Y69">
        <f t="shared" si="6"/>
        <v>15.915404808305457</v>
      </c>
    </row>
    <row r="70" spans="1:25">
      <c r="A70" t="s">
        <v>126</v>
      </c>
      <c r="B70">
        <f>CatapultGeometry!Q122</f>
        <v>0.18530460253137029</v>
      </c>
      <c r="C70" t="s">
        <v>128</v>
      </c>
      <c r="E70">
        <f t="shared" si="7"/>
        <v>5.0000000000000037E-2</v>
      </c>
      <c r="F70">
        <f t="shared" si="8"/>
        <v>-0.37878592128049388</v>
      </c>
      <c r="G70">
        <f t="shared" si="21"/>
        <v>-21.702834628346938</v>
      </c>
      <c r="H70">
        <f t="shared" si="16"/>
        <v>6.1659582064597203</v>
      </c>
      <c r="I70">
        <f t="shared" si="17"/>
        <v>136.21159642947367</v>
      </c>
      <c r="J70">
        <f t="shared" si="18"/>
        <v>51.812170034600811</v>
      </c>
      <c r="K70">
        <f t="shared" si="0"/>
        <v>431.89688060273005</v>
      </c>
      <c r="L70">
        <f t="shared" si="1"/>
        <v>0.26014712285350416</v>
      </c>
      <c r="M70">
        <f t="shared" si="2"/>
        <v>0.62405303002650003</v>
      </c>
      <c r="N70">
        <f t="shared" si="3"/>
        <v>27.568089235400954</v>
      </c>
      <c r="O70">
        <f t="shared" si="4"/>
        <v>21.007135251634448</v>
      </c>
      <c r="P70">
        <f t="shared" si="9"/>
        <v>0.88453769528257054</v>
      </c>
      <c r="Q70">
        <f t="shared" si="22"/>
        <v>50.680276759920162</v>
      </c>
      <c r="R70">
        <f t="shared" si="5"/>
        <v>0.33753797020590542</v>
      </c>
      <c r="S70">
        <f t="shared" si="23"/>
        <v>19.339501118210908</v>
      </c>
      <c r="T70">
        <f t="shared" si="24"/>
        <v>0.54699972507666517</v>
      </c>
      <c r="U70">
        <f t="shared" si="25"/>
        <v>31.340775641709254</v>
      </c>
      <c r="V70">
        <f t="shared" si="19"/>
        <v>2.6986158491201055</v>
      </c>
      <c r="W70">
        <f t="shared" si="26"/>
        <v>97.094280498079513</v>
      </c>
      <c r="X70">
        <f t="shared" si="27"/>
        <v>24.569016930177167</v>
      </c>
      <c r="Y70">
        <f t="shared" si="6"/>
        <v>16.639552540964381</v>
      </c>
    </row>
    <row r="71" spans="1:25">
      <c r="A71" t="s">
        <v>677</v>
      </c>
      <c r="B71">
        <f>CatapultGeometry!Q125</f>
        <v>0.26456117533511198</v>
      </c>
      <c r="C71" t="s">
        <v>128</v>
      </c>
      <c r="E71">
        <f t="shared" si="7"/>
        <v>5.1000000000000038E-2</v>
      </c>
      <c r="F71">
        <f t="shared" si="8"/>
        <v>-0.37261996307403417</v>
      </c>
      <c r="G71">
        <f t="shared" si="21"/>
        <v>-21.349551246462738</v>
      </c>
      <c r="H71">
        <f t="shared" si="16"/>
        <v>6.3021698028891944</v>
      </c>
      <c r="I71">
        <f t="shared" si="17"/>
        <v>136.76314779332941</v>
      </c>
      <c r="J71">
        <f t="shared" si="18"/>
        <v>52.021969154470213</v>
      </c>
      <c r="K71">
        <f t="shared" si="0"/>
        <v>430.66458654222163</v>
      </c>
      <c r="L71">
        <f t="shared" si="1"/>
        <v>0.25940486754037628</v>
      </c>
      <c r="M71">
        <f t="shared" si="2"/>
        <v>0.62331077471337215</v>
      </c>
      <c r="N71">
        <f t="shared" si="3"/>
        <v>27.586468113443001</v>
      </c>
      <c r="O71">
        <f t="shared" si="4"/>
        <v>20.954247942242301</v>
      </c>
      <c r="P71">
        <f t="shared" si="9"/>
        <v>0.88259268169192828</v>
      </c>
      <c r="Q71">
        <f t="shared" si="22"/>
        <v>50.568835690080775</v>
      </c>
      <c r="R71">
        <f t="shared" si="5"/>
        <v>0.33137201199944566</v>
      </c>
      <c r="S71">
        <f t="shared" si="23"/>
        <v>18.986217736326708</v>
      </c>
      <c r="T71">
        <f t="shared" si="24"/>
        <v>0.55122066969248262</v>
      </c>
      <c r="U71">
        <f t="shared" si="25"/>
        <v>31.582617953754067</v>
      </c>
      <c r="V71">
        <f t="shared" si="19"/>
        <v>2.7582307152366865</v>
      </c>
      <c r="W71">
        <f t="shared" si="26"/>
        <v>96.817249774912099</v>
      </c>
      <c r="X71">
        <f t="shared" si="27"/>
        <v>24.539794280054021</v>
      </c>
      <c r="Y71">
        <f t="shared" si="6"/>
        <v>17.382838322966109</v>
      </c>
    </row>
    <row r="72" spans="1:25">
      <c r="E72">
        <f t="shared" si="7"/>
        <v>5.2000000000000039E-2</v>
      </c>
      <c r="F72">
        <f t="shared" si="8"/>
        <v>-0.366317793271145</v>
      </c>
      <c r="G72">
        <f t="shared" si="21"/>
        <v>-20.988463514982396</v>
      </c>
      <c r="H72">
        <f t="shared" si="16"/>
        <v>6.4389329506825241</v>
      </c>
      <c r="I72">
        <f t="shared" si="17"/>
        <v>137.31662868472378</v>
      </c>
      <c r="J72">
        <f t="shared" si="18"/>
        <v>52.232502228067041</v>
      </c>
      <c r="K72">
        <f t="shared" si="0"/>
        <v>429.39629416749227</v>
      </c>
      <c r="L72">
        <f t="shared" si="1"/>
        <v>0.25864092913970427</v>
      </c>
      <c r="M72">
        <f t="shared" si="2"/>
        <v>0.62254683631270014</v>
      </c>
      <c r="N72">
        <f t="shared" si="3"/>
        <v>27.604915647080535</v>
      </c>
      <c r="O72">
        <f t="shared" si="4"/>
        <v>20.900076253143155</v>
      </c>
      <c r="P72">
        <f t="shared" si="9"/>
        <v>0.88060751494259881</v>
      </c>
      <c r="Q72">
        <f t="shared" si="22"/>
        <v>50.455094013714493</v>
      </c>
      <c r="R72">
        <f t="shared" si="5"/>
        <v>0.32506984219655655</v>
      </c>
      <c r="S72">
        <f t="shared" si="23"/>
        <v>18.625130004846369</v>
      </c>
      <c r="T72">
        <f t="shared" si="24"/>
        <v>0.55553767274604227</v>
      </c>
      <c r="U72">
        <f t="shared" si="25"/>
        <v>31.829964008868121</v>
      </c>
      <c r="V72">
        <f t="shared" si="19"/>
        <v>2.8180869753430202</v>
      </c>
      <c r="W72">
        <f t="shared" si="26"/>
        <v>96.532126308834521</v>
      </c>
      <c r="X72">
        <f t="shared" si="27"/>
        <v>24.509717965066933</v>
      </c>
      <c r="Y72">
        <f t="shared" si="6"/>
        <v>18.145473083425422</v>
      </c>
    </row>
    <row r="73" spans="1:25">
      <c r="A73" t="s">
        <v>697</v>
      </c>
      <c r="B73" s="1">
        <f>SQRT((B35-B65)^2+(B37-B67)^2)</f>
        <v>0.43766366212033692</v>
      </c>
      <c r="C73" t="s">
        <v>616</v>
      </c>
      <c r="D73" s="45" t="s">
        <v>636</v>
      </c>
      <c r="E73">
        <f t="shared" si="7"/>
        <v>5.300000000000004E-2</v>
      </c>
      <c r="F73">
        <f t="shared" si="8"/>
        <v>-0.35987886032046246</v>
      </c>
      <c r="G73">
        <f t="shared" si="21"/>
        <v>-20.619539832340568</v>
      </c>
      <c r="H73">
        <f t="shared" si="16"/>
        <v>6.5762495793672482</v>
      </c>
      <c r="I73">
        <f t="shared" si="17"/>
        <v>137.87135953224421</v>
      </c>
      <c r="J73">
        <f t="shared" si="18"/>
        <v>52.443510760002489</v>
      </c>
      <c r="K73">
        <f t="shared" si="0"/>
        <v>428.0913344055096</v>
      </c>
      <c r="L73">
        <f t="shared" si="1"/>
        <v>0.25785490464458494</v>
      </c>
      <c r="M73">
        <f t="shared" si="2"/>
        <v>0.62176081181758081</v>
      </c>
      <c r="N73">
        <f t="shared" si="3"/>
        <v>27.623410535921781</v>
      </c>
      <c r="O73">
        <f t="shared" si="4"/>
        <v>20.844610042935503</v>
      </c>
      <c r="P73">
        <f t="shared" si="9"/>
        <v>0.87858223763592613</v>
      </c>
      <c r="Q73">
        <f t="shared" si="22"/>
        <v>50.339054171698521</v>
      </c>
      <c r="R73">
        <f t="shared" si="5"/>
        <v>0.31863090924587378</v>
      </c>
      <c r="S73">
        <f t="shared" si="23"/>
        <v>18.256206322204527</v>
      </c>
      <c r="T73">
        <f t="shared" si="24"/>
        <v>0.55995132839005235</v>
      </c>
      <c r="U73">
        <f t="shared" si="25"/>
        <v>32.082847849493994</v>
      </c>
      <c r="V73">
        <f t="shared" si="19"/>
        <v>2.8781854739231951</v>
      </c>
      <c r="W73">
        <f t="shared" si="26"/>
        <v>96.238759686246667</v>
      </c>
      <c r="X73">
        <f t="shared" si="27"/>
        <v>24.478772118802393</v>
      </c>
      <c r="Y73">
        <f t="shared" si="6"/>
        <v>18.927666012228336</v>
      </c>
    </row>
    <row r="74" spans="1:25">
      <c r="E74">
        <f t="shared" si="7"/>
        <v>5.4000000000000041E-2</v>
      </c>
      <c r="F74">
        <f t="shared" si="8"/>
        <v>-0.3533026107410952</v>
      </c>
      <c r="G74">
        <f t="shared" si="21"/>
        <v>-20.24274848641814</v>
      </c>
      <c r="H74">
        <f t="shared" si="16"/>
        <v>6.7141209388994927</v>
      </c>
      <c r="I74">
        <f t="shared" si="17"/>
        <v>138.42663615794942</v>
      </c>
      <c r="J74">
        <f t="shared" si="18"/>
        <v>52.654726895055816</v>
      </c>
      <c r="K74">
        <f t="shared" si="0"/>
        <v>426.74902467702105</v>
      </c>
      <c r="L74">
        <f t="shared" si="1"/>
        <v>0.25704638291282977</v>
      </c>
      <c r="M74">
        <f t="shared" si="2"/>
        <v>0.62095229008582564</v>
      </c>
      <c r="N74">
        <f t="shared" si="3"/>
        <v>27.641930798786166</v>
      </c>
      <c r="O74">
        <f t="shared" si="4"/>
        <v>20.787839241492836</v>
      </c>
      <c r="P74">
        <f t="shared" si="9"/>
        <v>0.87651690116721781</v>
      </c>
      <c r="Q74">
        <f t="shared" si="22"/>
        <v>50.220719108767085</v>
      </c>
      <c r="R74">
        <f t="shared" si="5"/>
        <v>0.31205465966650631</v>
      </c>
      <c r="S74">
        <f t="shared" si="23"/>
        <v>17.879414976282089</v>
      </c>
      <c r="T74">
        <f t="shared" si="24"/>
        <v>0.56446224150071145</v>
      </c>
      <c r="U74">
        <f t="shared" si="25"/>
        <v>32.341304132484993</v>
      </c>
      <c r="V74">
        <f t="shared" si="19"/>
        <v>2.9385267580375869</v>
      </c>
      <c r="W74">
        <f t="shared" si="26"/>
        <v>95.936996457229384</v>
      </c>
      <c r="X74">
        <f t="shared" si="27"/>
        <v>24.446940554560065</v>
      </c>
      <c r="Y74">
        <f t="shared" si="6"/>
        <v>19.729624035656602</v>
      </c>
    </row>
    <row r="75" spans="1:25">
      <c r="E75">
        <f t="shared" si="7"/>
        <v>5.5000000000000042E-2</v>
      </c>
      <c r="F75">
        <f t="shared" si="8"/>
        <v>-0.3465884898021957</v>
      </c>
      <c r="G75">
        <f t="shared" si="21"/>
        <v>-19.858057693478784</v>
      </c>
      <c r="H75">
        <f t="shared" si="16"/>
        <v>6.8525475750574421</v>
      </c>
      <c r="I75">
        <f t="shared" si="17"/>
        <v>138.98172922226254</v>
      </c>
      <c r="J75">
        <f t="shared" si="18"/>
        <v>52.865873207022801</v>
      </c>
      <c r="K75">
        <f t="shared" si="0"/>
        <v>425.36866903562975</v>
      </c>
      <c r="L75">
        <f t="shared" si="1"/>
        <v>0.25621494475073558</v>
      </c>
      <c r="M75">
        <f t="shared" si="2"/>
        <v>0.62012085192373145</v>
      </c>
      <c r="N75">
        <f t="shared" si="3"/>
        <v>27.660453762097909</v>
      </c>
      <c r="O75">
        <f t="shared" si="4"/>
        <v>20.72975387205155</v>
      </c>
      <c r="P75">
        <f t="shared" si="9"/>
        <v>0.8744115663075287</v>
      </c>
      <c r="Q75">
        <f t="shared" si="22"/>
        <v>50.100092306845127</v>
      </c>
      <c r="R75">
        <f t="shared" si="5"/>
        <v>0.30534053872760714</v>
      </c>
      <c r="S75">
        <f t="shared" si="23"/>
        <v>17.494724183342754</v>
      </c>
      <c r="T75">
        <f t="shared" si="24"/>
        <v>0.56907102757992156</v>
      </c>
      <c r="U75">
        <f t="shared" si="25"/>
        <v>32.60536812350238</v>
      </c>
      <c r="V75">
        <f t="shared" si="19"/>
        <v>2.9991110665534744</v>
      </c>
      <c r="W75">
        <f t="shared" si="26"/>
        <v>95.626680166809976</v>
      </c>
      <c r="X75">
        <f t="shared" si="27"/>
        <v>24.414206768650843</v>
      </c>
      <c r="Y75">
        <f t="shared" si="6"/>
        <v>20.551551266438949</v>
      </c>
    </row>
    <row r="76" spans="1:25">
      <c r="A76" t="s">
        <v>695</v>
      </c>
      <c r="B76" s="1">
        <f>B54+B71</f>
        <v>0.38038002191265424</v>
      </c>
      <c r="C76" t="s">
        <v>128</v>
      </c>
      <c r="D76" s="45" t="s">
        <v>639</v>
      </c>
      <c r="E76">
        <f t="shared" si="7"/>
        <v>5.6000000000000043E-2</v>
      </c>
      <c r="F76">
        <f t="shared" si="8"/>
        <v>-0.33973594222713827</v>
      </c>
      <c r="G76">
        <f t="shared" si="21"/>
        <v>-19.465435638515387</v>
      </c>
      <c r="H76">
        <f t="shared" si="16"/>
        <v>6.9915293042797044</v>
      </c>
      <c r="I76">
        <f t="shared" si="17"/>
        <v>139.53588367427685</v>
      </c>
      <c r="J76">
        <f t="shared" si="18"/>
        <v>53.076662489623004</v>
      </c>
      <c r="K76">
        <f t="shared" si="0"/>
        <v>423.9495583255092</v>
      </c>
      <c r="L76">
        <f t="shared" si="1"/>
        <v>0.25536016300808151</v>
      </c>
      <c r="M76">
        <f t="shared" si="2"/>
        <v>0.61926607018107738</v>
      </c>
      <c r="N76">
        <f t="shared" si="3"/>
        <v>27.678956048543078</v>
      </c>
      <c r="O76">
        <f t="shared" si="4"/>
        <v>20.67034407424844</v>
      </c>
      <c r="P76">
        <f t="shared" si="9"/>
        <v>0.87226630380724379</v>
      </c>
      <c r="Q76">
        <f t="shared" si="22"/>
        <v>49.977177819631123</v>
      </c>
      <c r="R76">
        <f t="shared" si="5"/>
        <v>0.29848799115254987</v>
      </c>
      <c r="S76">
        <f t="shared" si="23"/>
        <v>17.102102128379364</v>
      </c>
      <c r="T76">
        <f t="shared" si="24"/>
        <v>0.57377831265469392</v>
      </c>
      <c r="U76">
        <f t="shared" si="25"/>
        <v>32.875075691251759</v>
      </c>
      <c r="V76">
        <f t="shared" si="19"/>
        <v>3.0599383191327068</v>
      </c>
      <c r="W76">
        <f t="shared" si="26"/>
        <v>95.307651390417831</v>
      </c>
      <c r="X76">
        <f t="shared" si="27"/>
        <v>24.380553944136903</v>
      </c>
      <c r="Y76">
        <f t="shared" si="6"/>
        <v>21.393648427504704</v>
      </c>
    </row>
    <row r="77" spans="1:25">
      <c r="E77">
        <f t="shared" si="7"/>
        <v>5.7000000000000044E-2</v>
      </c>
      <c r="F77">
        <f t="shared" si="8"/>
        <v>-0.33274441292285856</v>
      </c>
      <c r="G77">
        <f t="shared" si="21"/>
        <v>-19.064850517038124</v>
      </c>
      <c r="H77">
        <f t="shared" si="16"/>
        <v>7.1310651879539817</v>
      </c>
      <c r="I77">
        <f t="shared" si="17"/>
        <v>140.08831820931815</v>
      </c>
      <c r="J77">
        <f t="shared" si="18"/>
        <v>53.286797550167314</v>
      </c>
      <c r="K77">
        <f t="shared" si="0"/>
        <v>422.49097035889304</v>
      </c>
      <c r="L77">
        <f t="shared" si="1"/>
        <v>0.25448160268503772</v>
      </c>
      <c r="M77">
        <f t="shared" si="2"/>
        <v>0.61838750985803359</v>
      </c>
      <c r="N77">
        <f t="shared" si="3"/>
        <v>27.697413566036985</v>
      </c>
      <c r="O77">
        <f t="shared" si="4"/>
        <v>20.60960012812923</v>
      </c>
      <c r="P77">
        <f t="shared" si="9"/>
        <v>0.87008119502207804</v>
      </c>
      <c r="Q77">
        <f t="shared" si="22"/>
        <v>49.851980308464164</v>
      </c>
      <c r="R77">
        <f t="shared" si="5"/>
        <v>0.29149646184827005</v>
      </c>
      <c r="S77">
        <f t="shared" si="23"/>
        <v>16.701517006902094</v>
      </c>
      <c r="T77">
        <f t="shared" si="24"/>
        <v>0.57858473317380799</v>
      </c>
      <c r="U77">
        <f t="shared" si="25"/>
        <v>33.15046330156207</v>
      </c>
      <c r="V77">
        <f t="shared" si="19"/>
        <v>3.1210081049787881</v>
      </c>
      <c r="W77">
        <f t="shared" si="26"/>
        <v>94.979747773785746</v>
      </c>
      <c r="X77">
        <f t="shared" si="27"/>
        <v>24.345964955040692</v>
      </c>
      <c r="Y77">
        <f t="shared" si="6"/>
        <v>22.256112248736464</v>
      </c>
    </row>
    <row r="78" spans="1:25">
      <c r="E78">
        <f t="shared" si="7"/>
        <v>5.8000000000000045E-2</v>
      </c>
      <c r="F78">
        <f t="shared" si="8"/>
        <v>-0.32561334773490458</v>
      </c>
      <c r="G78">
        <f t="shared" si="21"/>
        <v>-18.656270578335697</v>
      </c>
      <c r="H78">
        <f t="shared" si="16"/>
        <v>7.2711535061632997</v>
      </c>
      <c r="I78">
        <f t="shared" si="17"/>
        <v>140.6382247357372</v>
      </c>
      <c r="J78">
        <f t="shared" si="18"/>
        <v>53.495971006736511</v>
      </c>
      <c r="K78">
        <f t="shared" si="0"/>
        <v>420.99217011451287</v>
      </c>
      <c r="L78">
        <f t="shared" si="1"/>
        <v>0.25357882105169161</v>
      </c>
      <c r="M78">
        <f t="shared" si="2"/>
        <v>0.61748472822468747</v>
      </c>
      <c r="N78">
        <f t="shared" si="3"/>
        <v>27.715801497051174</v>
      </c>
      <c r="O78">
        <f t="shared" si="4"/>
        <v>20.547512479148402</v>
      </c>
      <c r="P78">
        <f t="shared" si="9"/>
        <v>0.86785633256212635</v>
      </c>
      <c r="Q78">
        <f t="shared" si="22"/>
        <v>49.724505079511836</v>
      </c>
      <c r="R78">
        <f t="shared" si="5"/>
        <v>0.28436539666031557</v>
      </c>
      <c r="S78">
        <f t="shared" si="23"/>
        <v>16.292937068199638</v>
      </c>
      <c r="T78">
        <f t="shared" si="24"/>
        <v>0.58349093590181078</v>
      </c>
      <c r="U78">
        <f t="shared" si="25"/>
        <v>33.431568011312201</v>
      </c>
      <c r="V78">
        <f t="shared" si="19"/>
        <v>3.1823196713465576</v>
      </c>
      <c r="W78">
        <f t="shared" si="26"/>
        <v>94.642804077560498</v>
      </c>
      <c r="X78">
        <f t="shared" si="27"/>
        <v>24.310422371050688</v>
      </c>
      <c r="Y78">
        <f t="shared" si="6"/>
        <v>23.139134836043961</v>
      </c>
    </row>
    <row r="79" spans="1:25">
      <c r="A79" t="s">
        <v>678</v>
      </c>
      <c r="E79">
        <f t="shared" si="7"/>
        <v>5.9000000000000045E-2</v>
      </c>
      <c r="F79">
        <f t="shared" si="8"/>
        <v>-0.31834219422874127</v>
      </c>
      <c r="G79">
        <f t="shared" si="21"/>
        <v>-18.239664170240786</v>
      </c>
      <c r="H79">
        <f t="shared" si="16"/>
        <v>7.4117917308990373</v>
      </c>
      <c r="I79">
        <f t="shared" si="17"/>
        <v>141.1847678530354</v>
      </c>
      <c r="J79">
        <f t="shared" si="18"/>
        <v>53.703865089670607</v>
      </c>
      <c r="K79">
        <f t="shared" si="0"/>
        <v>419.45240995819108</v>
      </c>
      <c r="L79">
        <f t="shared" si="1"/>
        <v>0.25265136778091879</v>
      </c>
      <c r="M79">
        <f t="shared" si="2"/>
        <v>0.61655727495391466</v>
      </c>
      <c r="N79">
        <f t="shared" si="3"/>
        <v>27.734094288351947</v>
      </c>
      <c r="O79">
        <f t="shared" si="4"/>
        <v>20.484071764179561</v>
      </c>
      <c r="P79">
        <f t="shared" si="9"/>
        <v>0.86559182096460274</v>
      </c>
      <c r="Q79">
        <f t="shared" si="22"/>
        <v>49.594758122315305</v>
      </c>
      <c r="R79">
        <f t="shared" si="5"/>
        <v>0.27709424315415282</v>
      </c>
      <c r="S79">
        <f t="shared" si="23"/>
        <v>15.87633066010476</v>
      </c>
      <c r="T79">
        <f t="shared" si="24"/>
        <v>0.58849757781044998</v>
      </c>
      <c r="U79">
        <f t="shared" si="25"/>
        <v>33.718427462210549</v>
      </c>
      <c r="V79">
        <f t="shared" si="19"/>
        <v>3.2438719118185033</v>
      </c>
      <c r="W79">
        <f t="shared" si="26"/>
        <v>94.296652226894111</v>
      </c>
      <c r="X79">
        <f t="shared" si="27"/>
        <v>24.273908462752544</v>
      </c>
      <c r="Y79">
        <f t="shared" si="6"/>
        <v>24.042903012112035</v>
      </c>
    </row>
    <row r="80" spans="1:25">
      <c r="A80" s="33" t="s">
        <v>8</v>
      </c>
      <c r="B80">
        <f>CatapultGeometry!J27</f>
        <v>9.0727507783708141</v>
      </c>
      <c r="C80" t="s">
        <v>579</v>
      </c>
      <c r="D80" s="45" t="s">
        <v>708</v>
      </c>
      <c r="E80">
        <f t="shared" si="7"/>
        <v>6.0000000000000046E-2</v>
      </c>
      <c r="F80">
        <f t="shared" si="8"/>
        <v>-0.31093040249784221</v>
      </c>
      <c r="G80">
        <f t="shared" si="21"/>
        <v>-17.814999785430309</v>
      </c>
      <c r="H80">
        <f t="shared" si="16"/>
        <v>7.5529764987520727</v>
      </c>
      <c r="I80">
        <f t="shared" si="17"/>
        <v>141.72708434356315</v>
      </c>
      <c r="J80">
        <f t="shared" si="18"/>
        <v>53.910151448221143</v>
      </c>
      <c r="K80">
        <f t="shared" si="0"/>
        <v>417.87092988682974</v>
      </c>
      <c r="L80">
        <f t="shared" si="1"/>
        <v>0.2516987850953466</v>
      </c>
      <c r="M80">
        <f t="shared" si="2"/>
        <v>0.61560469226834247</v>
      </c>
      <c r="N80">
        <f t="shared" si="3"/>
        <v>27.752265641205007</v>
      </c>
      <c r="O80">
        <f t="shared" si="4"/>
        <v>20.419268838554043</v>
      </c>
      <c r="P80">
        <f t="shared" si="9"/>
        <v>0.86328777739091755</v>
      </c>
      <c r="Q80">
        <f t="shared" si="22"/>
        <v>49.462746149728908</v>
      </c>
      <c r="R80">
        <f t="shared" si="5"/>
        <v>0.2696824514232537</v>
      </c>
      <c r="S80">
        <f t="shared" si="23"/>
        <v>15.451666275294279</v>
      </c>
      <c r="T80">
        <f t="shared" si="24"/>
        <v>0.59360532596766391</v>
      </c>
      <c r="U80">
        <f t="shared" si="25"/>
        <v>34.011079874434628</v>
      </c>
      <c r="V80">
        <f t="shared" si="19"/>
        <v>3.3056633543526726</v>
      </c>
      <c r="W80">
        <f t="shared" si="26"/>
        <v>93.941121366294723</v>
      </c>
      <c r="X80">
        <f t="shared" si="27"/>
        <v>24.236405207415057</v>
      </c>
      <c r="Y80">
        <f t="shared" si="6"/>
        <v>24.967597628211678</v>
      </c>
    </row>
    <row r="81" spans="1:25">
      <c r="B81">
        <f>0.01*2.54*B80</f>
        <v>0.23044786977061871</v>
      </c>
      <c r="C81" t="s">
        <v>616</v>
      </c>
      <c r="E81">
        <f t="shared" si="7"/>
        <v>6.1000000000000047E-2</v>
      </c>
      <c r="F81">
        <f t="shared" si="8"/>
        <v>-0.30337742599909012</v>
      </c>
      <c r="G81">
        <f t="shared" si="21"/>
        <v>-17.382246109290318</v>
      </c>
      <c r="H81">
        <f t="shared" si="16"/>
        <v>7.6947035830956354</v>
      </c>
      <c r="I81">
        <f t="shared" si="17"/>
        <v>142.26428268017111</v>
      </c>
      <c r="J81">
        <f t="shared" si="18"/>
        <v>54.114490963271521</v>
      </c>
      <c r="K81">
        <f t="shared" si="0"/>
        <v>416.24695779707349</v>
      </c>
      <c r="L81">
        <f t="shared" si="1"/>
        <v>0.25072060792917927</v>
      </c>
      <c r="M81">
        <f t="shared" si="2"/>
        <v>0.61462651510217514</v>
      </c>
      <c r="N81">
        <f t="shared" si="3"/>
        <v>27.770288502103345</v>
      </c>
      <c r="O81">
        <f t="shared" si="4"/>
        <v>20.353094804144131</v>
      </c>
      <c r="P81">
        <f t="shared" si="9"/>
        <v>0.86094433234875878</v>
      </c>
      <c r="Q81">
        <f t="shared" si="22"/>
        <v>49.328476639292354</v>
      </c>
      <c r="R81">
        <f t="shared" si="5"/>
        <v>0.26212947492450123</v>
      </c>
      <c r="S81">
        <f t="shared" si="23"/>
        <v>15.018912599154264</v>
      </c>
      <c r="T81">
        <f t="shared" si="24"/>
        <v>0.59881485742425755</v>
      </c>
      <c r="U81">
        <f t="shared" si="25"/>
        <v>34.309564040138092</v>
      </c>
      <c r="V81">
        <f t="shared" si="19"/>
        <v>3.3676921491081138</v>
      </c>
      <c r="W81">
        <f t="shared" si="26"/>
        <v>93.576037920024405</v>
      </c>
      <c r="X81">
        <f t="shared" si="27"/>
        <v>24.197894295361223</v>
      </c>
      <c r="Y81">
        <f t="shared" si="6"/>
        <v>25.913392846505246</v>
      </c>
    </row>
    <row r="82" spans="1:25">
      <c r="A82" s="33" t="s">
        <v>10</v>
      </c>
      <c r="B82">
        <f>CatapultGeometry!K27</f>
        <v>-0.37444476360081363</v>
      </c>
      <c r="C82" t="s">
        <v>579</v>
      </c>
      <c r="D82" s="45" t="s">
        <v>709</v>
      </c>
      <c r="E82">
        <f t="shared" si="7"/>
        <v>6.2000000000000048E-2</v>
      </c>
      <c r="F82">
        <f t="shared" si="8"/>
        <v>-0.29568272241599447</v>
      </c>
      <c r="G82">
        <f t="shared" si="21"/>
        <v>-16.941372069374744</v>
      </c>
      <c r="H82">
        <f t="shared" si="16"/>
        <v>7.8369678657758062</v>
      </c>
      <c r="I82">
        <f t="shared" si="17"/>
        <v>142.79544255234126</v>
      </c>
      <c r="J82">
        <f t="shared" si="18"/>
        <v>54.316533567086722</v>
      </c>
      <c r="K82">
        <f t="shared" si="0"/>
        <v>414.57970977995228</v>
      </c>
      <c r="L82">
        <f t="shared" si="1"/>
        <v>0.24971636410567213</v>
      </c>
      <c r="M82">
        <f t="shared" si="2"/>
        <v>0.61362227127866797</v>
      </c>
      <c r="N82">
        <f t="shared" si="3"/>
        <v>27.788135054078563</v>
      </c>
      <c r="O82">
        <f t="shared" si="4"/>
        <v>20.285541038505286</v>
      </c>
      <c r="P82">
        <f t="shared" si="9"/>
        <v>0.85856163043983658</v>
      </c>
      <c r="Q82">
        <f t="shared" si="22"/>
        <v>49.191957876073339</v>
      </c>
      <c r="R82">
        <f t="shared" si="5"/>
        <v>0.25443477134140602</v>
      </c>
      <c r="S82">
        <f t="shared" si="23"/>
        <v>14.578038559238717</v>
      </c>
      <c r="T82">
        <f t="shared" si="24"/>
        <v>0.60412685909843056</v>
      </c>
      <c r="U82">
        <f t="shared" si="25"/>
        <v>34.613919316834625</v>
      </c>
      <c r="V82">
        <f t="shared" si="19"/>
        <v>3.4299560560548406</v>
      </c>
      <c r="W82">
        <f t="shared" si="26"/>
        <v>93.201225658337478</v>
      </c>
      <c r="X82">
        <f t="shared" si="27"/>
        <v>24.158357136955431</v>
      </c>
      <c r="Y82">
        <f t="shared" si="6"/>
        <v>26.880455392324901</v>
      </c>
    </row>
    <row r="83" spans="1:25">
      <c r="B83">
        <f>0.01*2.54*B82</f>
        <v>-9.5108969954606666E-3</v>
      </c>
      <c r="C83" t="s">
        <v>616</v>
      </c>
      <c r="E83">
        <f t="shared" si="7"/>
        <v>6.3000000000000042E-2</v>
      </c>
      <c r="F83">
        <f t="shared" si="8"/>
        <v>-0.28784575455021866</v>
      </c>
      <c r="G83">
        <f t="shared" si="21"/>
        <v>-16.492346886486143</v>
      </c>
      <c r="H83">
        <f t="shared" si="16"/>
        <v>7.9797633083281472</v>
      </c>
      <c r="I83">
        <f t="shared" si="17"/>
        <v>143.31961441347454</v>
      </c>
      <c r="J83">
        <f t="shared" si="18"/>
        <v>54.515918071110598</v>
      </c>
      <c r="K83">
        <f t="shared" si="0"/>
        <v>412.86839044284631</v>
      </c>
      <c r="L83">
        <f t="shared" si="1"/>
        <v>0.24868557453106258</v>
      </c>
      <c r="M83">
        <f t="shared" si="2"/>
        <v>0.61259148170405842</v>
      </c>
      <c r="N83">
        <f t="shared" si="3"/>
        <v>27.805776708658186</v>
      </c>
      <c r="O83">
        <f t="shared" si="4"/>
        <v>20.216599225089926</v>
      </c>
      <c r="P83">
        <f t="shared" si="9"/>
        <v>0.85613983113397019</v>
      </c>
      <c r="Q83">
        <f t="shared" si="22"/>
        <v>49.053198997019486</v>
      </c>
      <c r="R83">
        <f t="shared" si="5"/>
        <v>0.24659780347562998</v>
      </c>
      <c r="S83">
        <f t="shared" si="23"/>
        <v>14.129013376350102</v>
      </c>
      <c r="T83">
        <f t="shared" si="24"/>
        <v>0.6095420276583402</v>
      </c>
      <c r="U83">
        <f t="shared" si="25"/>
        <v>34.924185620669384</v>
      </c>
      <c r="V83">
        <f t="shared" si="19"/>
        <v>3.4924524323763921</v>
      </c>
      <c r="W83">
        <f t="shared" si="26"/>
        <v>92.816505769861152</v>
      </c>
      <c r="X83">
        <f t="shared" si="27"/>
        <v>24.11777487023852</v>
      </c>
      <c r="Y83">
        <f t="shared" si="6"/>
        <v>27.868943775958524</v>
      </c>
    </row>
    <row r="84" spans="1:25">
      <c r="A84" s="46" t="s">
        <v>684</v>
      </c>
      <c r="B84" s="1">
        <f>0.01*2.54*SQRT(B80^2+B82^2)</f>
        <v>0.23064405009337288</v>
      </c>
      <c r="C84" t="s">
        <v>616</v>
      </c>
      <c r="D84" s="45" t="s">
        <v>635</v>
      </c>
      <c r="E84">
        <f t="shared" si="7"/>
        <v>6.4000000000000043E-2</v>
      </c>
      <c r="F84">
        <f t="shared" si="8"/>
        <v>-0.27986599124189049</v>
      </c>
      <c r="G84">
        <f t="shared" si="21"/>
        <v>-16.035140127405587</v>
      </c>
      <c r="H84">
        <f t="shared" si="16"/>
        <v>8.1230829227416219</v>
      </c>
      <c r="I84">
        <f t="shared" si="17"/>
        <v>143.8358190521665</v>
      </c>
      <c r="J84">
        <f t="shared" si="18"/>
        <v>54.712272002887666</v>
      </c>
      <c r="K84">
        <f t="shared" ref="K84:K147" si="38">IF(L84&gt;0,L84*$B$92,0)</f>
        <v>411.11219326014702</v>
      </c>
      <c r="L84">
        <f t="shared" si="1"/>
        <v>0.24762775340578594</v>
      </c>
      <c r="M84">
        <f t="shared" ref="M84:M147" si="39">0.01*2.54*SQRT(($B$40-(N84))^2+($B$42-(O84))^2)</f>
        <v>0.61153366057878178</v>
      </c>
      <c r="N84">
        <f t="shared" ref="N84:N147" si="40">$B$34+COS(F84)*$B$80+SIN(F84)*$B$82</f>
        <v>27.823184098534654</v>
      </c>
      <c r="O84">
        <f t="shared" ref="O84:O147" si="41">$B$36+COS(F84)*$B$82-SIN(F84)*$B$80</f>
        <v>20.146261384543255</v>
      </c>
      <c r="P84">
        <f t="shared" ref="P84:P147" si="42">ATAN2((N84-$B$40),(O84-$B$42))</f>
        <v>0.85367910957020077</v>
      </c>
      <c r="Q84">
        <f t="shared" si="22"/>
        <v>48.912210036858674</v>
      </c>
      <c r="R84">
        <f t="shared" ref="R84:R147" si="43">ATAN2((N84-$B$34),(O84-$B$36))</f>
        <v>0.23861804016730154</v>
      </c>
      <c r="S84">
        <f t="shared" si="23"/>
        <v>13.67180661726953</v>
      </c>
      <c r="T84">
        <f t="shared" si="24"/>
        <v>0.61506106940289929</v>
      </c>
      <c r="U84">
        <f t="shared" si="25"/>
        <v>35.240403419589143</v>
      </c>
      <c r="V84">
        <f t="shared" si="19"/>
        <v>3.5551782196742683</v>
      </c>
      <c r="W84">
        <f t="shared" si="26"/>
        <v>92.421696940427196</v>
      </c>
      <c r="X84">
        <f t="shared" si="27"/>
        <v>24.076128369243378</v>
      </c>
      <c r="Y84">
        <f t="shared" ref="Y84:Y147" si="44">H84^2*$B$73</f>
        <v>28.879007483539009</v>
      </c>
    </row>
    <row r="85" spans="1:25">
      <c r="A85" t="s">
        <v>685</v>
      </c>
      <c r="B85">
        <f>180*B86/PI()</f>
        <v>-2.3633335101360373</v>
      </c>
      <c r="C85" t="s">
        <v>153</v>
      </c>
      <c r="E85">
        <f t="shared" si="7"/>
        <v>6.5000000000000044E-2</v>
      </c>
      <c r="F85">
        <f t="shared" si="8"/>
        <v>-0.27174290831914888</v>
      </c>
      <c r="G85">
        <f t="shared" si="21"/>
        <v>-15.569721759297698</v>
      </c>
      <c r="H85">
        <f t="shared" si="16"/>
        <v>8.2669187417937877</v>
      </c>
      <c r="I85">
        <f t="shared" si="17"/>
        <v>144.34304719046131</v>
      </c>
      <c r="J85">
        <f t="shared" si="18"/>
        <v>54.905211453246956</v>
      </c>
      <c r="K85">
        <f t="shared" si="38"/>
        <v>409.31030095401104</v>
      </c>
      <c r="L85">
        <f t="shared" si="1"/>
        <v>0.24654240845381739</v>
      </c>
      <c r="M85">
        <f t="shared" si="39"/>
        <v>0.61044831562681323</v>
      </c>
      <c r="N85">
        <f t="shared" si="40"/>
        <v>27.840327071014269</v>
      </c>
      <c r="O85">
        <f t="shared" si="41"/>
        <v>20.074519907088995</v>
      </c>
      <c r="P85">
        <f t="shared" si="42"/>
        <v>0.85117965738561163</v>
      </c>
      <c r="Q85">
        <f t="shared" si="22"/>
        <v>48.76900197558696</v>
      </c>
      <c r="R85">
        <f t="shared" si="43"/>
        <v>0.23049495724456004</v>
      </c>
      <c r="S85">
        <f t="shared" si="23"/>
        <v>13.20638824916165</v>
      </c>
      <c r="T85">
        <f t="shared" si="24"/>
        <v>0.62068470014105159</v>
      </c>
      <c r="U85">
        <f t="shared" si="25"/>
        <v>35.562613726425312</v>
      </c>
      <c r="V85">
        <f t="shared" si="19"/>
        <v>3.618129930984717</v>
      </c>
      <c r="W85">
        <f t="shared" si="26"/>
        <v>92.01661543866885</v>
      </c>
      <c r="X85">
        <f t="shared" si="27"/>
        <v>24.033398253024142</v>
      </c>
      <c r="Y85">
        <f t="shared" si="44"/>
        <v>29.910786136702622</v>
      </c>
    </row>
    <row r="86" spans="1:25">
      <c r="B86">
        <f>ATAN2(B80,B82)</f>
        <v>-4.1247951074588632E-2</v>
      </c>
      <c r="C86" t="s">
        <v>152</v>
      </c>
      <c r="E86">
        <f t="shared" si="7"/>
        <v>6.6000000000000045E-2</v>
      </c>
      <c r="F86">
        <f t="shared" si="8"/>
        <v>-0.26347598957735507</v>
      </c>
      <c r="G86">
        <f t="shared" si="21"/>
        <v>-15.096062205815313</v>
      </c>
      <c r="H86">
        <f t="shared" si="16"/>
        <v>8.4112617889842483</v>
      </c>
      <c r="I86">
        <f t="shared" ref="I86:I149" si="45">IF(F86&lt;$B$26,J86/$B$76,0)</f>
        <v>144.84025911223756</v>
      </c>
      <c r="J86">
        <f t="shared" ref="J86:J149" si="46">IF(E86&gt;0,$B$84*K86*SIN(T86),0)</f>
        <v>55.094340934947446</v>
      </c>
      <c r="K86">
        <f t="shared" si="38"/>
        <v>407.46188590664008</v>
      </c>
      <c r="L86">
        <f t="shared" ref="L86:L149" si="47">M86-$B$32-$B$29</f>
        <v>0.24542904117100298</v>
      </c>
      <c r="M86">
        <f t="shared" si="39"/>
        <v>0.60933494834399882</v>
      </c>
      <c r="N86">
        <f t="shared" si="40"/>
        <v>27.857174682317332</v>
      </c>
      <c r="O86">
        <f t="shared" si="41"/>
        <v>20.001367586010421</v>
      </c>
      <c r="P86">
        <f t="shared" si="42"/>
        <v>0.84864168357255199</v>
      </c>
      <c r="Q86">
        <f t="shared" si="22"/>
        <v>48.623586787583911</v>
      </c>
      <c r="R86">
        <f t="shared" si="43"/>
        <v>0.22222803850276635</v>
      </c>
      <c r="S86">
        <f t="shared" si="23"/>
        <v>12.73272869567927</v>
      </c>
      <c r="T86">
        <f t="shared" si="24"/>
        <v>0.6264136450697857</v>
      </c>
      <c r="U86">
        <f t="shared" si="25"/>
        <v>35.890858091904647</v>
      </c>
      <c r="V86">
        <f t="shared" ref="V86:V149" si="48">IF(F86&lt;$B$26,$B$73*H86,V85)</f>
        <v>3.6813036376197026</v>
      </c>
      <c r="W86">
        <f t="shared" si="26"/>
        <v>91.601075208705055</v>
      </c>
      <c r="X86">
        <f t="shared" si="27"/>
        <v>23.989564895433023</v>
      </c>
      <c r="Y86">
        <f t="shared" si="44"/>
        <v>30.964408620759322</v>
      </c>
    </row>
    <row r="87" spans="1:25">
      <c r="E87">
        <f t="shared" ref="E87:E150" si="49">E86+$B$20</f>
        <v>6.7000000000000046E-2</v>
      </c>
      <c r="F87">
        <f t="shared" ref="F87:F150" si="50">F86+$B$20*H86</f>
        <v>-0.2550647277883708</v>
      </c>
      <c r="G87">
        <f t="shared" si="21"/>
        <v>-14.614132404926856</v>
      </c>
      <c r="H87">
        <f t="shared" si="16"/>
        <v>8.556102048096486</v>
      </c>
      <c r="I87">
        <f t="shared" si="45"/>
        <v>145.32638432504442</v>
      </c>
      <c r="J87">
        <f t="shared" si="46"/>
        <v>55.279253254047205</v>
      </c>
      <c r="K87">
        <f t="shared" si="38"/>
        <v>405.56611060553769</v>
      </c>
      <c r="L87">
        <f t="shared" si="47"/>
        <v>0.24428714709325397</v>
      </c>
      <c r="M87">
        <f t="shared" si="39"/>
        <v>0.60819305426624981</v>
      </c>
      <c r="N87">
        <f t="shared" si="40"/>
        <v>27.873695192803304</v>
      </c>
      <c r="O87">
        <f t="shared" si="41"/>
        <v>19.926797652229169</v>
      </c>
      <c r="P87">
        <f t="shared" si="42"/>
        <v>0.84606541536495972</v>
      </c>
      <c r="Q87">
        <f t="shared" si="22"/>
        <v>48.475977492395138</v>
      </c>
      <c r="R87">
        <f t="shared" si="43"/>
        <v>0.21381677671378208</v>
      </c>
      <c r="S87">
        <f t="shared" si="23"/>
        <v>12.250798894790814</v>
      </c>
      <c r="T87">
        <f t="shared" si="24"/>
        <v>0.63224863865117764</v>
      </c>
      <c r="U87">
        <f t="shared" si="25"/>
        <v>36.225178597604334</v>
      </c>
      <c r="V87">
        <f t="shared" si="48"/>
        <v>3.7446949558452229</v>
      </c>
      <c r="W87">
        <f t="shared" si="26"/>
        <v>91.174887970238103</v>
      </c>
      <c r="X87">
        <f t="shared" si="27"/>
        <v>23.944608435679125</v>
      </c>
      <c r="Y87">
        <f t="shared" si="44"/>
        <v>32.039992181203893</v>
      </c>
    </row>
    <row r="88" spans="1:25">
      <c r="A88" t="s">
        <v>679</v>
      </c>
      <c r="E88">
        <f t="shared" si="49"/>
        <v>6.8000000000000047E-2</v>
      </c>
      <c r="F88">
        <f t="shared" si="50"/>
        <v>-0.24650862574027432</v>
      </c>
      <c r="G88">
        <f t="shared" si="21"/>
        <v>-14.123903868487687</v>
      </c>
      <c r="H88">
        <f t="shared" ref="H88:H151" si="51">IF(F88&lt;$B$26,H87+$B$20*I87,0)</f>
        <v>8.7014284324215296</v>
      </c>
      <c r="I88">
        <f t="shared" si="45"/>
        <v>145.80032125887689</v>
      </c>
      <c r="J88">
        <f t="shared" si="46"/>
        <v>55.459529395323621</v>
      </c>
      <c r="K88">
        <f t="shared" si="38"/>
        <v>403.62212812322628</v>
      </c>
      <c r="L88">
        <f t="shared" si="47"/>
        <v>0.24311621608549774</v>
      </c>
      <c r="M88">
        <f t="shared" si="39"/>
        <v>0.60702212325849358</v>
      </c>
      <c r="N88">
        <f t="shared" si="40"/>
        <v>27.889856063197854</v>
      </c>
      <c r="O88">
        <f t="shared" si="41"/>
        <v>19.850803809981112</v>
      </c>
      <c r="P88">
        <f t="shared" si="42"/>
        <v>0.84345109915447813</v>
      </c>
      <c r="Q88">
        <f t="shared" si="22"/>
        <v>48.326188207221918</v>
      </c>
      <c r="R88">
        <f t="shared" si="43"/>
        <v>0.20526067466568568</v>
      </c>
      <c r="S88">
        <f t="shared" si="23"/>
        <v>11.760570358351648</v>
      </c>
      <c r="T88">
        <f t="shared" si="24"/>
        <v>0.63819042448879248</v>
      </c>
      <c r="U88">
        <f t="shared" si="25"/>
        <v>36.565617848870268</v>
      </c>
      <c r="V88">
        <f t="shared" si="48"/>
        <v>3.8082990334116293</v>
      </c>
      <c r="W88">
        <f t="shared" si="26"/>
        <v>90.737863326398383</v>
      </c>
      <c r="X88">
        <f t="shared" si="27"/>
        <v>23.898508789704472</v>
      </c>
      <c r="Y88">
        <f t="shared" si="44"/>
        <v>33.137641488491383</v>
      </c>
    </row>
    <row r="89" spans="1:25">
      <c r="A89" t="s">
        <v>680</v>
      </c>
      <c r="B89" s="1">
        <f>DetailedParameters!P28</f>
        <v>2.37</v>
      </c>
      <c r="C89" t="s">
        <v>681</v>
      </c>
      <c r="E89">
        <f t="shared" si="49"/>
        <v>6.9000000000000047E-2</v>
      </c>
      <c r="F89">
        <f t="shared" si="50"/>
        <v>-0.2378071973078528</v>
      </c>
      <c r="G89">
        <f t="shared" si="21"/>
        <v>-13.625348743574799</v>
      </c>
      <c r="H89">
        <f t="shared" si="51"/>
        <v>8.8472287536804064</v>
      </c>
      <c r="I89">
        <f t="shared" si="45"/>
        <v>146.26093700554978</v>
      </c>
      <c r="J89">
        <f t="shared" si="46"/>
        <v>55.634738423136369</v>
      </c>
      <c r="K89">
        <f t="shared" si="38"/>
        <v>401.62908263291888</v>
      </c>
      <c r="L89">
        <f t="shared" si="47"/>
        <v>0.24191573265228553</v>
      </c>
      <c r="M89">
        <f t="shared" si="39"/>
        <v>0.60582163982528137</v>
      </c>
      <c r="N89">
        <f t="shared" si="40"/>
        <v>27.905623951901138</v>
      </c>
      <c r="O89">
        <f t="shared" si="41"/>
        <v>19.773380273585182</v>
      </c>
      <c r="P89">
        <f t="shared" si="42"/>
        <v>0.84079900143706798</v>
      </c>
      <c r="Q89">
        <f t="shared" si="22"/>
        <v>48.174234201158029</v>
      </c>
      <c r="R89">
        <f t="shared" si="43"/>
        <v>0.19655924623326443</v>
      </c>
      <c r="S89">
        <f t="shared" si="23"/>
        <v>11.262015233438776</v>
      </c>
      <c r="T89">
        <f t="shared" si="24"/>
        <v>0.6442397552038035</v>
      </c>
      <c r="U89">
        <f t="shared" si="25"/>
        <v>36.912218967719255</v>
      </c>
      <c r="V89">
        <f t="shared" si="48"/>
        <v>3.8721105359521109</v>
      </c>
      <c r="W89">
        <f t="shared" si="26"/>
        <v>90.289808879671924</v>
      </c>
      <c r="X89">
        <f t="shared" si="27"/>
        <v>23.851245662412651</v>
      </c>
      <c r="Y89">
        <f t="shared" si="44"/>
        <v>34.257447671104366</v>
      </c>
    </row>
    <row r="90" spans="1:25">
      <c r="B90" s="1">
        <f>(4.44822165/(0.01*2.54))*B89</f>
        <v>415.05060277559056</v>
      </c>
      <c r="C90" t="s">
        <v>682</v>
      </c>
      <c r="E90">
        <f t="shared" si="49"/>
        <v>7.0000000000000048E-2</v>
      </c>
      <c r="F90">
        <f t="shared" si="50"/>
        <v>-0.22895996855417239</v>
      </c>
      <c r="G90">
        <f t="shared" ref="G90:G153" si="52">F90*180/PI()</f>
        <v>-13.118439875602123</v>
      </c>
      <c r="H90">
        <f t="shared" si="51"/>
        <v>8.9934896906859567</v>
      </c>
      <c r="I90">
        <f t="shared" si="45"/>
        <v>146.70706710250292</v>
      </c>
      <c r="J90">
        <f t="shared" si="46"/>
        <v>55.804437399191301</v>
      </c>
      <c r="K90">
        <f t="shared" si="38"/>
        <v>399.58610996166516</v>
      </c>
      <c r="L90">
        <f t="shared" si="47"/>
        <v>0.24068517627097222</v>
      </c>
      <c r="M90">
        <f t="shared" si="39"/>
        <v>0.60459108344396806</v>
      </c>
      <c r="N90">
        <f t="shared" si="40"/>
        <v>27.920964713459423</v>
      </c>
      <c r="O90">
        <f t="shared" si="41"/>
        <v>19.694521805297331</v>
      </c>
      <c r="P90">
        <f t="shared" si="42"/>
        <v>0.83810940979081361</v>
      </c>
      <c r="Q90">
        <f t="shared" ref="Q90:Q153" si="53">P90*180/PI()</f>
        <v>48.020131951214012</v>
      </c>
      <c r="R90">
        <f t="shared" si="43"/>
        <v>0.18771201747958402</v>
      </c>
      <c r="S90">
        <f t="shared" ref="S90:S153" si="54">R90*180/PI()</f>
        <v>10.755106365466101</v>
      </c>
      <c r="T90">
        <f t="shared" ref="T90:T153" si="55">P90-R90</f>
        <v>0.65039739231122962</v>
      </c>
      <c r="U90">
        <f t="shared" ref="U90:U153" si="56">T90*180/PI()</f>
        <v>37.265025585747921</v>
      </c>
      <c r="V90">
        <f t="shared" si="48"/>
        <v>3.9361236332671119</v>
      </c>
      <c r="W90">
        <f t="shared" ref="W90:W153" si="57">K90/4.44822165</f>
        <v>89.830530356252638</v>
      </c>
      <c r="X90">
        <f t="shared" ref="X90:X153" si="58">M90*100/2.54</f>
        <v>23.802798560786144</v>
      </c>
      <c r="Y90">
        <f t="shared" si="44"/>
        <v>35.399487317053122</v>
      </c>
    </row>
    <row r="91" spans="1:25">
      <c r="A91" t="s">
        <v>108</v>
      </c>
      <c r="B91" s="1">
        <f>Parameters!C12</f>
        <v>4</v>
      </c>
      <c r="E91">
        <f t="shared" si="49"/>
        <v>7.1000000000000049E-2</v>
      </c>
      <c r="F91">
        <f t="shared" si="50"/>
        <v>-0.21996647886348644</v>
      </c>
      <c r="G91">
        <f t="shared" si="52"/>
        <v>-12.603150873231403</v>
      </c>
      <c r="H91">
        <f t="shared" si="51"/>
        <v>9.1401967577884591</v>
      </c>
      <c r="I91">
        <f t="shared" si="45"/>
        <v>147.13751536504765</v>
      </c>
      <c r="J91">
        <f t="shared" si="46"/>
        <v>55.968171318730327</v>
      </c>
      <c r="K91">
        <f t="shared" si="38"/>
        <v>397.49233818250826</v>
      </c>
      <c r="L91">
        <f t="shared" si="47"/>
        <v>0.23942402174839408</v>
      </c>
      <c r="M91">
        <f t="shared" si="39"/>
        <v>0.60332992892138992</v>
      </c>
      <c r="N91">
        <f t="shared" si="40"/>
        <v>27.935843398284824</v>
      </c>
      <c r="O91">
        <f t="shared" si="41"/>
        <v>19.614223754237855</v>
      </c>
      <c r="P91">
        <f t="shared" si="42"/>
        <v>0.83538263388561884</v>
      </c>
      <c r="Q91">
        <f t="shared" si="53"/>
        <v>47.86389920016839</v>
      </c>
      <c r="R91">
        <f t="shared" si="43"/>
        <v>0.17871852778889802</v>
      </c>
      <c r="S91">
        <f t="shared" si="54"/>
        <v>10.239817363095378</v>
      </c>
      <c r="T91">
        <f t="shared" si="55"/>
        <v>0.65666410609672088</v>
      </c>
      <c r="U91">
        <f t="shared" si="56"/>
        <v>37.624081837073014</v>
      </c>
      <c r="V91">
        <f t="shared" si="48"/>
        <v>4.0003319855141273</v>
      </c>
      <c r="W91">
        <f t="shared" si="57"/>
        <v>89.359831739164406</v>
      </c>
      <c r="X91">
        <f t="shared" si="58"/>
        <v>23.753146807928736</v>
      </c>
      <c r="Y91">
        <f t="shared" si="44"/>
        <v>36.563821444073689</v>
      </c>
    </row>
    <row r="92" spans="1:25">
      <c r="A92" t="s">
        <v>683</v>
      </c>
      <c r="B92">
        <f>B91*B90</f>
        <v>1660.2024111023622</v>
      </c>
      <c r="C92" t="s">
        <v>682</v>
      </c>
      <c r="D92" s="45" t="s">
        <v>658</v>
      </c>
      <c r="E92">
        <f t="shared" si="49"/>
        <v>7.200000000000005E-2</v>
      </c>
      <c r="F92">
        <f t="shared" si="50"/>
        <v>-0.21082628210569798</v>
      </c>
      <c r="G92">
        <f t="shared" si="52"/>
        <v>-12.079456175090964</v>
      </c>
      <c r="H92">
        <f t="shared" si="51"/>
        <v>9.2873342731535065</v>
      </c>
      <c r="I92">
        <f t="shared" si="45"/>
        <v>147.5510537712359</v>
      </c>
      <c r="J92">
        <f t="shared" si="46"/>
        <v>56.125473066737939</v>
      </c>
      <c r="K92">
        <f t="shared" si="38"/>
        <v>395.3468882471912</v>
      </c>
      <c r="L92">
        <f t="shared" si="47"/>
        <v>0.23813173960197045</v>
      </c>
      <c r="M92">
        <f t="shared" si="39"/>
        <v>0.6020376467749663</v>
      </c>
      <c r="N92">
        <f t="shared" si="40"/>
        <v>27.950224253710264</v>
      </c>
      <c r="O92">
        <f t="shared" si="41"/>
        <v>19.532482096375936</v>
      </c>
      <c r="P92">
        <f t="shared" si="42"/>
        <v>0.83261900652548804</v>
      </c>
      <c r="Q92">
        <f t="shared" si="53"/>
        <v>47.705555016286013</v>
      </c>
      <c r="R92">
        <f t="shared" si="43"/>
        <v>0.16957833103110947</v>
      </c>
      <c r="S92">
        <f t="shared" si="54"/>
        <v>9.7161226649549359</v>
      </c>
      <c r="T92">
        <f t="shared" si="55"/>
        <v>0.66304067549437851</v>
      </c>
      <c r="U92">
        <f t="shared" si="56"/>
        <v>37.989432351331075</v>
      </c>
      <c r="V92">
        <f t="shared" si="48"/>
        <v>4.0647287293240808</v>
      </c>
      <c r="W92">
        <f t="shared" si="57"/>
        <v>88.877515410499214</v>
      </c>
      <c r="X92">
        <f t="shared" si="58"/>
        <v>23.702269558069538</v>
      </c>
      <c r="Y92">
        <f t="shared" si="44"/>
        <v>37.750494438923241</v>
      </c>
    </row>
    <row r="93" spans="1:25">
      <c r="E93">
        <f t="shared" si="49"/>
        <v>7.3000000000000051E-2</v>
      </c>
      <c r="F93">
        <f t="shared" si="50"/>
        <v>-0.20153894783254447</v>
      </c>
      <c r="G93">
        <f t="shared" si="52"/>
        <v>-11.547331118312067</v>
      </c>
      <c r="H93">
        <f t="shared" si="51"/>
        <v>9.4348853269247428</v>
      </c>
      <c r="I93">
        <f t="shared" si="45"/>
        <v>147.9464224037132</v>
      </c>
      <c r="J93">
        <f t="shared" si="46"/>
        <v>56.275863395823222</v>
      </c>
      <c r="K93">
        <f t="shared" si="38"/>
        <v>393.14887466096872</v>
      </c>
      <c r="L93">
        <f t="shared" si="47"/>
        <v>0.23680779646616748</v>
      </c>
      <c r="M93">
        <f t="shared" si="39"/>
        <v>0.60071370363916332</v>
      </c>
      <c r="N93">
        <f t="shared" si="40"/>
        <v>27.964070726469217</v>
      </c>
      <c r="O93">
        <f t="shared" si="41"/>
        <v>19.449293475550729</v>
      </c>
      <c r="P93">
        <f t="shared" si="42"/>
        <v>0.82981888472408105</v>
      </c>
      <c r="Q93">
        <f t="shared" si="53"/>
        <v>47.545119854942826</v>
      </c>
      <c r="R93">
        <f t="shared" si="43"/>
        <v>0.16029099675795605</v>
      </c>
      <c r="S93">
        <f t="shared" si="54"/>
        <v>9.1839976081760444</v>
      </c>
      <c r="T93">
        <f t="shared" si="55"/>
        <v>0.66952788796612506</v>
      </c>
      <c r="U93">
        <f t="shared" si="56"/>
        <v>38.361122246766783</v>
      </c>
      <c r="V93">
        <f t="shared" si="48"/>
        <v>4.1293064638673149</v>
      </c>
      <c r="W93">
        <f t="shared" si="57"/>
        <v>88.383382303120783</v>
      </c>
      <c r="X93">
        <f t="shared" si="58"/>
        <v>23.650145812565484</v>
      </c>
      <c r="Y93">
        <f t="shared" si="44"/>
        <v>38.959532966317227</v>
      </c>
    </row>
    <row r="94" spans="1:25">
      <c r="E94">
        <f t="shared" si="49"/>
        <v>7.4000000000000052E-2</v>
      </c>
      <c r="F94">
        <f t="shared" si="50"/>
        <v>-0.19210406250561973</v>
      </c>
      <c r="G94">
        <f t="shared" si="52"/>
        <v>-11.006752008889373</v>
      </c>
      <c r="H94">
        <f t="shared" si="51"/>
        <v>9.5828317493284558</v>
      </c>
      <c r="I94">
        <f t="shared" si="45"/>
        <v>148.32232945308792</v>
      </c>
      <c r="J94">
        <f t="shared" si="46"/>
        <v>56.418850927501502</v>
      </c>
      <c r="K94">
        <f t="shared" si="38"/>
        <v>390.89740620108182</v>
      </c>
      <c r="L94">
        <f t="shared" si="47"/>
        <v>0.2354516555252614</v>
      </c>
      <c r="M94">
        <f t="shared" si="39"/>
        <v>0.59935756269825724</v>
      </c>
      <c r="N94">
        <f t="shared" si="40"/>
        <v>27.977345466692057</v>
      </c>
      <c r="O94">
        <f t="shared" si="41"/>
        <v>19.364655245503364</v>
      </c>
      <c r="P94">
        <f t="shared" si="42"/>
        <v>0.8269826508142234</v>
      </c>
      <c r="Q94">
        <f t="shared" si="53"/>
        <v>47.382615622196091</v>
      </c>
      <c r="R94">
        <f t="shared" si="43"/>
        <v>0.15085611143103081</v>
      </c>
      <c r="S94">
        <f t="shared" si="54"/>
        <v>8.6434184987533182</v>
      </c>
      <c r="T94">
        <f t="shared" si="55"/>
        <v>0.67612653938319256</v>
      </c>
      <c r="U94">
        <f t="shared" si="56"/>
        <v>38.739197123442771</v>
      </c>
      <c r="V94">
        <f t="shared" si="48"/>
        <v>4.1940572368941265</v>
      </c>
      <c r="W94">
        <f t="shared" si="57"/>
        <v>87.877232062184191</v>
      </c>
      <c r="X94">
        <f t="shared" si="58"/>
        <v>23.596754436939261</v>
      </c>
      <c r="Y94">
        <f t="shared" si="44"/>
        <v>40.19094484820981</v>
      </c>
    </row>
    <row r="95" spans="1:25">
      <c r="E95">
        <f t="shared" si="49"/>
        <v>7.5000000000000053E-2</v>
      </c>
      <c r="F95">
        <f t="shared" si="50"/>
        <v>-0.18252123075629129</v>
      </c>
      <c r="G95">
        <f t="shared" si="52"/>
        <v>-10.457696193868884</v>
      </c>
      <c r="H95">
        <f t="shared" si="51"/>
        <v>9.7311540787815431</v>
      </c>
      <c r="I95">
        <f t="shared" si="45"/>
        <v>148.67745128752472</v>
      </c>
      <c r="J95">
        <f t="shared" si="46"/>
        <v>56.553932178666237</v>
      </c>
      <c r="K95">
        <f t="shared" si="38"/>
        <v>388.59158668045097</v>
      </c>
      <c r="L95">
        <f t="shared" si="47"/>
        <v>0.23406277697333847</v>
      </c>
      <c r="M95">
        <f t="shared" si="39"/>
        <v>0.59796868414633431</v>
      </c>
      <c r="N95">
        <f t="shared" si="40"/>
        <v>27.990010333512803</v>
      </c>
      <c r="O95">
        <f t="shared" si="41"/>
        <v>19.278565512889074</v>
      </c>
      <c r="P95">
        <f t="shared" si="42"/>
        <v>0.82411071359204724</v>
      </c>
      <c r="Q95">
        <f t="shared" si="53"/>
        <v>47.218065740338872</v>
      </c>
      <c r="R95">
        <f t="shared" si="43"/>
        <v>0.14127327968170289</v>
      </c>
      <c r="S95">
        <f t="shared" si="54"/>
        <v>8.0943626837328608</v>
      </c>
      <c r="T95">
        <f t="shared" si="55"/>
        <v>0.68283743391034435</v>
      </c>
      <c r="U95">
        <f t="shared" si="56"/>
        <v>39.123703056606011</v>
      </c>
      <c r="V95">
        <f t="shared" si="48"/>
        <v>4.2589725307767834</v>
      </c>
      <c r="W95">
        <f t="shared" si="57"/>
        <v>87.358863216820808</v>
      </c>
      <c r="X95">
        <f t="shared" si="58"/>
        <v>23.542074178989537</v>
      </c>
      <c r="Y95">
        <f t="shared" si="44"/>
        <v>41.444717914287047</v>
      </c>
    </row>
    <row r="96" spans="1:25">
      <c r="E96">
        <f t="shared" si="49"/>
        <v>7.6000000000000054E-2</v>
      </c>
      <c r="F96">
        <f t="shared" si="50"/>
        <v>-0.17279007667750973</v>
      </c>
      <c r="G96">
        <f t="shared" si="52"/>
        <v>-9.9001421353631862</v>
      </c>
      <c r="H96">
        <f t="shared" si="51"/>
        <v>9.8798315300690671</v>
      </c>
      <c r="I96">
        <f t="shared" si="45"/>
        <v>149.0104325934368</v>
      </c>
      <c r="J96">
        <f t="shared" si="46"/>
        <v>56.680591615105577</v>
      </c>
      <c r="K96">
        <f t="shared" si="38"/>
        <v>386.23051575813224</v>
      </c>
      <c r="L96">
        <f t="shared" si="47"/>
        <v>0.23264061850246201</v>
      </c>
      <c r="M96">
        <f t="shared" si="39"/>
        <v>0.59654652567545785</v>
      </c>
      <c r="N96">
        <f t="shared" si="40"/>
        <v>28.002026402381979</v>
      </c>
      <c r="O96">
        <f t="shared" si="41"/>
        <v>19.191023181232886</v>
      </c>
      <c r="P96">
        <f t="shared" si="42"/>
        <v>0.82120350949642251</v>
      </c>
      <c r="Q96">
        <f t="shared" si="53"/>
        <v>47.051495215476429</v>
      </c>
      <c r="R96">
        <f t="shared" si="43"/>
        <v>0.13154212560292089</v>
      </c>
      <c r="S96">
        <f t="shared" si="54"/>
        <v>7.5368086252271365</v>
      </c>
      <c r="T96">
        <f t="shared" si="55"/>
        <v>0.68966138389350162</v>
      </c>
      <c r="U96">
        <f t="shared" si="56"/>
        <v>39.514686590249291</v>
      </c>
      <c r="V96">
        <f t="shared" si="48"/>
        <v>4.3240432485819991</v>
      </c>
      <c r="W96">
        <f t="shared" si="57"/>
        <v>86.828073362336212</v>
      </c>
      <c r="X96">
        <f t="shared" si="58"/>
        <v>23.486083688010151</v>
      </c>
      <c r="Y96">
        <f t="shared" si="44"/>
        <v>42.720818824722713</v>
      </c>
    </row>
    <row r="97" spans="5:25">
      <c r="E97">
        <f t="shared" si="49"/>
        <v>7.7000000000000055E-2</v>
      </c>
      <c r="F97">
        <f t="shared" si="50"/>
        <v>-0.16291024514744065</v>
      </c>
      <c r="G97">
        <f t="shared" si="52"/>
        <v>-9.3340694863899483</v>
      </c>
      <c r="H97">
        <f t="shared" si="51"/>
        <v>10.028841962662504</v>
      </c>
      <c r="I97">
        <f t="shared" si="45"/>
        <v>149.3198865923201</v>
      </c>
      <c r="J97">
        <f t="shared" si="46"/>
        <v>56.798301733981766</v>
      </c>
      <c r="K97">
        <f t="shared" si="38"/>
        <v>383.81328979808444</v>
      </c>
      <c r="L97">
        <f t="shared" si="47"/>
        <v>0.23118463581993912</v>
      </c>
      <c r="M97">
        <f t="shared" si="39"/>
        <v>0.59509054299293496</v>
      </c>
      <c r="N97">
        <f t="shared" si="40"/>
        <v>28.013353974182884</v>
      </c>
      <c r="O97">
        <f t="shared" si="41"/>
        <v>19.102027995786809</v>
      </c>
      <c r="P97">
        <f t="shared" si="42"/>
        <v>0.81826150382433471</v>
      </c>
      <c r="Q97">
        <f t="shared" si="53"/>
        <v>46.882930707162252</v>
      </c>
      <c r="R97">
        <f t="shared" si="43"/>
        <v>0.12166229407285202</v>
      </c>
      <c r="S97">
        <f t="shared" si="54"/>
        <v>6.9707359762539118</v>
      </c>
      <c r="T97">
        <f t="shared" si="55"/>
        <v>0.69659920975148271</v>
      </c>
      <c r="U97">
        <f t="shared" si="56"/>
        <v>39.91219473090834</v>
      </c>
      <c r="V97">
        <f t="shared" si="48"/>
        <v>4.3892597002049785</v>
      </c>
      <c r="W97">
        <f t="shared" si="57"/>
        <v>86.284659353268623</v>
      </c>
      <c r="X97">
        <f t="shared" si="58"/>
        <v>23.428761535154919</v>
      </c>
      <c r="Y97">
        <f t="shared" si="44"/>
        <v>44.019191866439137</v>
      </c>
    </row>
    <row r="98" spans="5:25">
      <c r="E98">
        <f t="shared" si="49"/>
        <v>7.8000000000000055E-2</v>
      </c>
      <c r="F98">
        <f t="shared" si="50"/>
        <v>-0.15288140318477814</v>
      </c>
      <c r="G98">
        <f t="shared" si="52"/>
        <v>-8.7594591685256891</v>
      </c>
      <c r="H98">
        <f t="shared" si="51"/>
        <v>10.178161849254824</v>
      </c>
      <c r="I98">
        <f t="shared" si="45"/>
        <v>149.60439533893296</v>
      </c>
      <c r="J98">
        <f t="shared" si="46"/>
        <v>56.906523177252708</v>
      </c>
      <c r="K98">
        <f t="shared" si="38"/>
        <v>381.33900277776092</v>
      </c>
      <c r="L98">
        <f t="shared" si="47"/>
        <v>0.22969428319559818</v>
      </c>
      <c r="M98">
        <f t="shared" si="39"/>
        <v>0.59360019036859402</v>
      </c>
      <c r="N98">
        <f t="shared" si="40"/>
        <v>28.02395258625009</v>
      </c>
      <c r="O98">
        <f t="shared" si="41"/>
        <v>19.011580589239742</v>
      </c>
      <c r="P98">
        <f t="shared" si="42"/>
        <v>0.81528519198283433</v>
      </c>
      <c r="Q98">
        <f t="shared" si="53"/>
        <v>46.71240060012947</v>
      </c>
      <c r="R98">
        <f t="shared" si="43"/>
        <v>0.11163345211018966</v>
      </c>
      <c r="S98">
        <f t="shared" si="54"/>
        <v>6.3961256583896615</v>
      </c>
      <c r="T98">
        <f t="shared" si="55"/>
        <v>0.70365173987264473</v>
      </c>
      <c r="U98">
        <f t="shared" si="56"/>
        <v>40.316274941739806</v>
      </c>
      <c r="V98">
        <f t="shared" si="48"/>
        <v>4.4546115885983673</v>
      </c>
      <c r="W98">
        <f t="shared" si="57"/>
        <v>85.728417507648459</v>
      </c>
      <c r="X98">
        <f t="shared" si="58"/>
        <v>23.370086234984015</v>
      </c>
      <c r="Y98">
        <f t="shared" si="44"/>
        <v>45.339757724320322</v>
      </c>
    </row>
    <row r="99" spans="5:25">
      <c r="E99">
        <f t="shared" si="49"/>
        <v>7.9000000000000056E-2</v>
      </c>
      <c r="F99">
        <f t="shared" si="50"/>
        <v>-0.14270324133552331</v>
      </c>
      <c r="G99">
        <f t="shared" si="52"/>
        <v>-8.1762934513623193</v>
      </c>
      <c r="H99">
        <f t="shared" si="51"/>
        <v>10.327766244593757</v>
      </c>
      <c r="I99">
        <f t="shared" si="45"/>
        <v>149.86251010617693</v>
      </c>
      <c r="J99">
        <f t="shared" si="46"/>
        <v>57.00470487807295</v>
      </c>
      <c r="K99">
        <f t="shared" si="38"/>
        <v>378.80674724802822</v>
      </c>
      <c r="L99">
        <f t="shared" si="47"/>
        <v>0.22816901403998283</v>
      </c>
      <c r="M99">
        <f t="shared" si="39"/>
        <v>0.59207492121297867</v>
      </c>
      <c r="N99">
        <f t="shared" si="40"/>
        <v>28.033781025389843</v>
      </c>
      <c r="O99">
        <f t="shared" si="41"/>
        <v>18.919682528225231</v>
      </c>
      <c r="P99">
        <f t="shared" si="42"/>
        <v>0.81227510077818599</v>
      </c>
      <c r="Q99">
        <f t="shared" si="53"/>
        <v>46.539935078153668</v>
      </c>
      <c r="R99">
        <f t="shared" si="43"/>
        <v>0.10145529026093457</v>
      </c>
      <c r="S99">
        <f t="shared" si="54"/>
        <v>5.8129599412262749</v>
      </c>
      <c r="T99">
        <f t="shared" si="55"/>
        <v>0.7108198105172514</v>
      </c>
      <c r="U99">
        <f t="shared" si="56"/>
        <v>40.726975136927393</v>
      </c>
      <c r="V99">
        <f t="shared" si="48"/>
        <v>4.5200879961317026</v>
      </c>
      <c r="W99">
        <f t="shared" si="57"/>
        <v>85.159143822796736</v>
      </c>
      <c r="X99">
        <f t="shared" si="58"/>
        <v>23.310036268227506</v>
      </c>
      <c r="Y99">
        <f t="shared" si="44"/>
        <v>46.682412229042441</v>
      </c>
    </row>
    <row r="100" spans="5:25">
      <c r="E100">
        <f t="shared" si="49"/>
        <v>8.0000000000000057E-2</v>
      </c>
      <c r="F100">
        <f t="shared" si="50"/>
        <v>-0.13237547509092956</v>
      </c>
      <c r="G100">
        <f t="shared" si="52"/>
        <v>-7.5845560337494211</v>
      </c>
      <c r="H100">
        <f t="shared" si="51"/>
        <v>10.477628754699934</v>
      </c>
      <c r="I100">
        <f t="shared" si="45"/>
        <v>150.0927518621836</v>
      </c>
      <c r="J100">
        <f t="shared" si="46"/>
        <v>57.092284242267979</v>
      </c>
      <c r="K100">
        <f t="shared" si="38"/>
        <v>376.21561534588028</v>
      </c>
      <c r="L100">
        <f t="shared" si="47"/>
        <v>0.22660828151434612</v>
      </c>
      <c r="M100">
        <f t="shared" si="39"/>
        <v>0.59051418868734196</v>
      </c>
      <c r="N100">
        <f t="shared" si="40"/>
        <v>28.042797343003127</v>
      </c>
      <c r="O100">
        <f t="shared" si="41"/>
        <v>18.826336360565048</v>
      </c>
      <c r="P100">
        <f t="shared" si="42"/>
        <v>0.8092317897428043</v>
      </c>
      <c r="Q100">
        <f t="shared" si="53"/>
        <v>46.365566200080707</v>
      </c>
      <c r="R100">
        <f t="shared" si="43"/>
        <v>9.1127524016341069E-2</v>
      </c>
      <c r="S100">
        <f t="shared" si="54"/>
        <v>5.2212225236133927</v>
      </c>
      <c r="T100">
        <f t="shared" si="55"/>
        <v>0.71810426572646324</v>
      </c>
      <c r="U100">
        <f t="shared" si="56"/>
        <v>41.144343676467322</v>
      </c>
      <c r="V100">
        <f t="shared" si="48"/>
        <v>4.5856773711193179</v>
      </c>
      <c r="W100">
        <f t="shared" si="57"/>
        <v>84.576634202992182</v>
      </c>
      <c r="X100">
        <f t="shared" si="58"/>
        <v>23.248590105800865</v>
      </c>
      <c r="Y100">
        <f t="shared" si="44"/>
        <v>48.047025083416571</v>
      </c>
    </row>
    <row r="101" spans="5:25">
      <c r="E101">
        <f t="shared" si="49"/>
        <v>8.1000000000000058E-2</v>
      </c>
      <c r="F101">
        <f t="shared" si="50"/>
        <v>-0.12189784633622963</v>
      </c>
      <c r="G101">
        <f t="shared" si="52"/>
        <v>-6.9842321268002028</v>
      </c>
      <c r="H101">
        <f t="shared" si="51"/>
        <v>10.627721506562118</v>
      </c>
      <c r="I101">
        <f t="shared" si="45"/>
        <v>150.29361184524865</v>
      </c>
      <c r="J101">
        <f t="shared" si="46"/>
        <v>57.168687367027637</v>
      </c>
      <c r="K101">
        <f t="shared" si="38"/>
        <v>373.56469986137807</v>
      </c>
      <c r="L101">
        <f t="shared" si="47"/>
        <v>0.2250115391733071</v>
      </c>
      <c r="M101">
        <f t="shared" si="39"/>
        <v>0.58891744634630294</v>
      </c>
      <c r="N101">
        <f t="shared" si="40"/>
        <v>28.050958872412341</v>
      </c>
      <c r="O101">
        <f t="shared" si="41"/>
        <v>18.731545663179418</v>
      </c>
      <c r="P101">
        <f t="shared" si="42"/>
        <v>0.8061558525005551</v>
      </c>
      <c r="Q101">
        <f t="shared" si="53"/>
        <v>46.189327978052724</v>
      </c>
      <c r="R101">
        <f t="shared" si="43"/>
        <v>8.0649895261641236E-2</v>
      </c>
      <c r="S101">
        <f t="shared" si="54"/>
        <v>4.6208986166641788</v>
      </c>
      <c r="T101">
        <f t="shared" si="55"/>
        <v>0.72550595723891387</v>
      </c>
      <c r="U101">
        <f t="shared" si="56"/>
        <v>41.568429361388539</v>
      </c>
      <c r="V101">
        <f t="shared" si="48"/>
        <v>4.651367514557041</v>
      </c>
      <c r="W101">
        <f t="shared" si="57"/>
        <v>83.980684699328791</v>
      </c>
      <c r="X101">
        <f t="shared" si="58"/>
        <v>23.185726234106415</v>
      </c>
      <c r="Y101">
        <f t="shared" si="44"/>
        <v>49.433438569382247</v>
      </c>
    </row>
    <row r="102" spans="5:25">
      <c r="E102">
        <f t="shared" si="49"/>
        <v>8.2000000000000059E-2</v>
      </c>
      <c r="F102">
        <f t="shared" si="50"/>
        <v>-0.11127012482966751</v>
      </c>
      <c r="G102">
        <f t="shared" si="52"/>
        <v>-6.3753085386337771</v>
      </c>
      <c r="H102">
        <f t="shared" si="51"/>
        <v>10.778015118407366</v>
      </c>
      <c r="I102">
        <f t="shared" si="45"/>
        <v>150.46355224238056</v>
      </c>
      <c r="J102">
        <f t="shared" si="46"/>
        <v>57.23332929901251</v>
      </c>
      <c r="K102">
        <f t="shared" si="38"/>
        <v>370.85309536020384</v>
      </c>
      <c r="L102">
        <f t="shared" si="47"/>
        <v>0.22337824164100575</v>
      </c>
      <c r="M102">
        <f t="shared" si="39"/>
        <v>0.58728414881400159</v>
      </c>
      <c r="N102">
        <f t="shared" si="40"/>
        <v>28.058222248492712</v>
      </c>
      <c r="O102">
        <f t="shared" si="41"/>
        <v>18.635315090587326</v>
      </c>
      <c r="P102">
        <f t="shared" si="42"/>
        <v>0.80304791817096743</v>
      </c>
      <c r="Q102">
        <f t="shared" si="53"/>
        <v>46.011256457963519</v>
      </c>
      <c r="R102">
        <f t="shared" si="43"/>
        <v>7.0022173755079062E-2</v>
      </c>
      <c r="S102">
        <f t="shared" si="54"/>
        <v>4.0119750284977496</v>
      </c>
      <c r="T102">
        <f t="shared" si="55"/>
        <v>0.73302574441588841</v>
      </c>
      <c r="U102">
        <f t="shared" si="56"/>
        <v>41.999281429465775</v>
      </c>
      <c r="V102">
        <f t="shared" si="48"/>
        <v>4.7171455671105242</v>
      </c>
      <c r="W102">
        <f t="shared" si="57"/>
        <v>83.371091762076162</v>
      </c>
      <c r="X102">
        <f t="shared" si="58"/>
        <v>23.121423181653608</v>
      </c>
      <c r="Y102">
        <f t="shared" si="44"/>
        <v>50.84146623804552</v>
      </c>
    </row>
    <row r="103" spans="5:25">
      <c r="E103">
        <f t="shared" si="49"/>
        <v>8.300000000000006E-2</v>
      </c>
      <c r="F103">
        <f t="shared" si="50"/>
        <v>-0.10049210971126014</v>
      </c>
      <c r="G103">
        <f t="shared" si="52"/>
        <v>-5.7577737608208404</v>
      </c>
      <c r="H103">
        <f t="shared" si="51"/>
        <v>10.928478670649746</v>
      </c>
      <c r="I103">
        <f t="shared" si="45"/>
        <v>150.60100697734435</v>
      </c>
      <c r="J103">
        <f t="shared" si="46"/>
        <v>57.285614334110043</v>
      </c>
      <c r="K103">
        <f t="shared" si="38"/>
        <v>368.07989936315926</v>
      </c>
      <c r="L103">
        <f t="shared" si="47"/>
        <v>0.22170784532155743</v>
      </c>
      <c r="M103">
        <f t="shared" si="39"/>
        <v>0.58561375249455327</v>
      </c>
      <c r="N103">
        <f t="shared" si="40"/>
        <v>28.06454342970914</v>
      </c>
      <c r="O103">
        <f t="shared" si="41"/>
        <v>18.537650423912357</v>
      </c>
      <c r="P103">
        <f t="shared" si="42"/>
        <v>0.79990865281287404</v>
      </c>
      <c r="Q103">
        <f t="shared" si="53"/>
        <v>45.831389802173156</v>
      </c>
      <c r="R103">
        <f t="shared" si="43"/>
        <v>5.9244158636671575E-2</v>
      </c>
      <c r="S103">
        <f t="shared" si="54"/>
        <v>3.3944402506848066</v>
      </c>
      <c r="T103">
        <f t="shared" si="55"/>
        <v>0.7406644941762025</v>
      </c>
      <c r="U103">
        <f t="shared" si="56"/>
        <v>42.436949551488347</v>
      </c>
      <c r="V103">
        <f t="shared" si="48"/>
        <v>4.7829979964005593</v>
      </c>
      <c r="W103">
        <f t="shared" si="57"/>
        <v>82.747652505841131</v>
      </c>
      <c r="X103">
        <f t="shared" si="58"/>
        <v>23.055659547029656</v>
      </c>
      <c r="Y103">
        <f t="shared" si="44"/>
        <v>52.270891585423975</v>
      </c>
    </row>
    <row r="104" spans="5:25">
      <c r="E104">
        <f t="shared" si="49"/>
        <v>8.4000000000000061E-2</v>
      </c>
      <c r="F104">
        <f t="shared" si="50"/>
        <v>-8.9563631040610395E-2</v>
      </c>
      <c r="G104">
        <f t="shared" si="52"/>
        <v>-5.1316180564938696</v>
      </c>
      <c r="H104">
        <f t="shared" si="51"/>
        <v>11.079079677627091</v>
      </c>
      <c r="I104">
        <f t="shared" si="45"/>
        <v>150.70438261418482</v>
      </c>
      <c r="J104">
        <f t="shared" si="46"/>
        <v>57.324936361116656</v>
      </c>
      <c r="K104">
        <f t="shared" si="38"/>
        <v>365.24421358388605</v>
      </c>
      <c r="L104">
        <f t="shared" si="47"/>
        <v>0.21999980914457687</v>
      </c>
      <c r="M104">
        <f t="shared" si="39"/>
        <v>0.58390571631757271</v>
      </c>
      <c r="N104">
        <f t="shared" si="40"/>
        <v>28.069877722658422</v>
      </c>
      <c r="O104">
        <f t="shared" si="41"/>
        <v>18.43855862030151</v>
      </c>
      <c r="P104">
        <f t="shared" si="42"/>
        <v>0.79673876090796369</v>
      </c>
      <c r="Q104">
        <f t="shared" si="53"/>
        <v>45.649768374509101</v>
      </c>
      <c r="R104">
        <f t="shared" si="43"/>
        <v>4.8315679966021659E-2</v>
      </c>
      <c r="S104">
        <f t="shared" si="54"/>
        <v>2.7682845463578261</v>
      </c>
      <c r="T104">
        <f t="shared" si="55"/>
        <v>0.74842308094194199</v>
      </c>
      <c r="U104">
        <f t="shared" si="56"/>
        <v>42.881483828151275</v>
      </c>
      <c r="V104">
        <f t="shared" si="48"/>
        <v>4.8489105846332743</v>
      </c>
      <c r="W104">
        <f t="shared" si="57"/>
        <v>82.110164987818465</v>
      </c>
      <c r="X104">
        <f t="shared" si="58"/>
        <v>22.988414028250894</v>
      </c>
      <c r="Y104">
        <f t="shared" si="44"/>
        <v>53.721466716841405</v>
      </c>
    </row>
    <row r="105" spans="5:25">
      <c r="E105">
        <f t="shared" si="49"/>
        <v>8.5000000000000062E-2</v>
      </c>
      <c r="F105">
        <f t="shared" si="50"/>
        <v>-7.848455136298331E-2</v>
      </c>
      <c r="G105">
        <f t="shared" si="52"/>
        <v>-4.4968335500766763</v>
      </c>
      <c r="H105">
        <f t="shared" si="51"/>
        <v>11.229784060241276</v>
      </c>
      <c r="I105">
        <f t="shared" si="45"/>
        <v>150.77205938229241</v>
      </c>
      <c r="J105">
        <f t="shared" si="46"/>
        <v>57.350679251652394</v>
      </c>
      <c r="K105">
        <f t="shared" si="38"/>
        <v>362.34514522600597</v>
      </c>
      <c r="L105">
        <f t="shared" si="47"/>
        <v>0.21825359534649239</v>
      </c>
      <c r="M105">
        <f t="shared" si="39"/>
        <v>0.58215950251948823</v>
      </c>
      <c r="N105">
        <f t="shared" si="40"/>
        <v>28.074179809215266</v>
      </c>
      <c r="O105">
        <f t="shared" si="41"/>
        <v>18.338047862656026</v>
      </c>
      <c r="P105">
        <f t="shared" si="42"/>
        <v>0.79353898688469682</v>
      </c>
      <c r="Q105">
        <f t="shared" si="53"/>
        <v>45.466434827580315</v>
      </c>
      <c r="R105">
        <f t="shared" si="43"/>
        <v>3.7236600288394699E-2</v>
      </c>
      <c r="S105">
        <f t="shared" si="54"/>
        <v>2.1335000399406403</v>
      </c>
      <c r="T105">
        <f t="shared" si="55"/>
        <v>0.75630238659630211</v>
      </c>
      <c r="U105">
        <f t="shared" si="56"/>
        <v>43.332934787639672</v>
      </c>
      <c r="V105">
        <f t="shared" si="48"/>
        <v>4.914868416625783</v>
      </c>
      <c r="W105">
        <f t="shared" si="57"/>
        <v>81.458428499399531</v>
      </c>
      <c r="X105">
        <f t="shared" si="58"/>
        <v>22.919665453523159</v>
      </c>
      <c r="Y105">
        <f t="shared" si="44"/>
        <v>55.192911003207492</v>
      </c>
    </row>
    <row r="106" spans="5:25">
      <c r="E106">
        <f t="shared" si="49"/>
        <v>8.6000000000000063E-2</v>
      </c>
      <c r="F106">
        <f t="shared" si="50"/>
        <v>-6.7254767302742033E-2</v>
      </c>
      <c r="G106">
        <f t="shared" si="52"/>
        <v>-3.8534143185815659</v>
      </c>
      <c r="H106">
        <f t="shared" si="51"/>
        <v>11.380556119623568</v>
      </c>
      <c r="I106">
        <f t="shared" si="45"/>
        <v>150.8023923291438</v>
      </c>
      <c r="J106">
        <f t="shared" si="46"/>
        <v>57.362217298640395</v>
      </c>
      <c r="K106">
        <f t="shared" si="38"/>
        <v>359.38180834080254</v>
      </c>
      <c r="L106">
        <f t="shared" si="47"/>
        <v>0.21646867028832686</v>
      </c>
      <c r="M106">
        <f t="shared" si="39"/>
        <v>0.5803745774613227</v>
      </c>
      <c r="N106">
        <f t="shared" si="40"/>
        <v>28.077403776378883</v>
      </c>
      <c r="O106">
        <f t="shared" si="41"/>
        <v>18.236127609564587</v>
      </c>
      <c r="P106">
        <f t="shared" si="42"/>
        <v>0.79031011668298856</v>
      </c>
      <c r="Q106">
        <f t="shared" si="53"/>
        <v>45.281434192426879</v>
      </c>
      <c r="R106">
        <f t="shared" si="43"/>
        <v>2.60068162281532E-2</v>
      </c>
      <c r="S106">
        <f t="shared" si="54"/>
        <v>1.4900808084455168</v>
      </c>
      <c r="T106">
        <f t="shared" si="55"/>
        <v>0.76430330045483541</v>
      </c>
      <c r="U106">
        <f t="shared" si="56"/>
        <v>43.79135338398136</v>
      </c>
      <c r="V106">
        <f t="shared" si="48"/>
        <v>4.9808558682804618</v>
      </c>
      <c r="W106">
        <f t="shared" si="57"/>
        <v>80.792243871391292</v>
      </c>
      <c r="X106">
        <f t="shared" si="58"/>
        <v>22.849392813437902</v>
      </c>
      <c r="Y106">
        <f t="shared" si="44"/>
        <v>56.684909732722176</v>
      </c>
    </row>
    <row r="107" spans="5:25">
      <c r="E107">
        <f t="shared" si="49"/>
        <v>8.7000000000000063E-2</v>
      </c>
      <c r="F107">
        <f t="shared" si="50"/>
        <v>-5.5874211183118465E-2</v>
      </c>
      <c r="G107">
        <f t="shared" si="52"/>
        <v>-3.2013564844153541</v>
      </c>
      <c r="H107">
        <f t="shared" si="51"/>
        <v>11.531358511952712</v>
      </c>
      <c r="I107">
        <f t="shared" si="45"/>
        <v>150.79371260689587</v>
      </c>
      <c r="J107">
        <f t="shared" si="46"/>
        <v>57.358915705701534</v>
      </c>
      <c r="K107">
        <f t="shared" si="38"/>
        <v>356.35332524647919</v>
      </c>
      <c r="L107">
        <f t="shared" si="47"/>
        <v>0.21464450531056825</v>
      </c>
      <c r="M107">
        <f t="shared" si="39"/>
        <v>0.57855041248356409</v>
      </c>
      <c r="N107">
        <f t="shared" si="40"/>
        <v>28.079503148914284</v>
      </c>
      <c r="O107">
        <f t="shared" si="41"/>
        <v>18.132808645320456</v>
      </c>
      <c r="P107">
        <f t="shared" si="42"/>
        <v>0.78705297936002583</v>
      </c>
      <c r="Q107">
        <f t="shared" si="53"/>
        <v>45.094813970526573</v>
      </c>
      <c r="R107">
        <f t="shared" si="43"/>
        <v>1.4626260108529958E-2</v>
      </c>
      <c r="S107">
        <f t="shared" si="54"/>
        <v>0.83802297427932393</v>
      </c>
      <c r="T107">
        <f t="shared" si="55"/>
        <v>0.77242671925149586</v>
      </c>
      <c r="U107">
        <f t="shared" si="56"/>
        <v>44.256790996247247</v>
      </c>
      <c r="V107">
        <f t="shared" si="48"/>
        <v>5.0468565955637432</v>
      </c>
      <c r="W107">
        <f t="shared" si="57"/>
        <v>80.111413793078228</v>
      </c>
      <c r="X107">
        <f t="shared" si="58"/>
        <v>22.777575294628505</v>
      </c>
      <c r="Y107">
        <f t="shared" si="44"/>
        <v>58.197112761858648</v>
      </c>
    </row>
    <row r="108" spans="5:25">
      <c r="E108">
        <f t="shared" si="49"/>
        <v>8.8000000000000064E-2</v>
      </c>
      <c r="F108">
        <f t="shared" si="50"/>
        <v>-4.434285267116575E-2</v>
      </c>
      <c r="G108">
        <f t="shared" si="52"/>
        <v>-2.5406583096282063</v>
      </c>
      <c r="H108">
        <f t="shared" si="51"/>
        <v>11.682152224559609</v>
      </c>
      <c r="I108">
        <f t="shared" si="45"/>
        <v>150.74432889903483</v>
      </c>
      <c r="J108">
        <f t="shared" si="46"/>
        <v>57.34013112982322</v>
      </c>
      <c r="K108">
        <f t="shared" si="38"/>
        <v>353.25882800992105</v>
      </c>
      <c r="L108">
        <f t="shared" si="47"/>
        <v>0.21278057762568828</v>
      </c>
      <c r="M108">
        <f t="shared" si="39"/>
        <v>0.57668648479868412</v>
      </c>
      <c r="N108">
        <f t="shared" si="40"/>
        <v>28.080430924879412</v>
      </c>
      <c r="O108">
        <f t="shared" si="41"/>
        <v>18.028103129894898</v>
      </c>
      <c r="P108">
        <f t="shared" si="42"/>
        <v>0.78376844873753193</v>
      </c>
      <c r="Q108">
        <f t="shared" si="53"/>
        <v>44.906624228176192</v>
      </c>
      <c r="R108">
        <f t="shared" si="43"/>
        <v>3.0949015965772647E-3</v>
      </c>
      <c r="S108">
        <f t="shared" si="54"/>
        <v>0.17732479949217742</v>
      </c>
      <c r="T108">
        <f t="shared" si="55"/>
        <v>0.78067354714095472</v>
      </c>
      <c r="U108">
        <f t="shared" si="56"/>
        <v>44.729299428684016</v>
      </c>
      <c r="V108">
        <f t="shared" si="48"/>
        <v>5.1128535240479991</v>
      </c>
      <c r="W108">
        <f t="shared" si="57"/>
        <v>79.415743145335639</v>
      </c>
      <c r="X108">
        <f t="shared" si="58"/>
        <v>22.704192314908823</v>
      </c>
      <c r="Y108">
        <f t="shared" si="44"/>
        <v>59.729133169804761</v>
      </c>
    </row>
    <row r="109" spans="5:25">
      <c r="E109">
        <f t="shared" si="49"/>
        <v>8.9000000000000065E-2</v>
      </c>
      <c r="F109">
        <f t="shared" si="50"/>
        <v>-3.2660700446606142E-2</v>
      </c>
      <c r="G109">
        <f t="shared" si="52"/>
        <v>-1.871320291531575</v>
      </c>
      <c r="H109">
        <f t="shared" si="51"/>
        <v>11.832896553458644</v>
      </c>
      <c r="I109">
        <f t="shared" si="45"/>
        <v>150.65252899328155</v>
      </c>
      <c r="J109">
        <f t="shared" si="46"/>
        <v>57.305212279661212</v>
      </c>
      <c r="K109">
        <f t="shared" si="38"/>
        <v>350.09745999178108</v>
      </c>
      <c r="L109">
        <f t="shared" si="47"/>
        <v>0.2108763712488039</v>
      </c>
      <c r="M109">
        <f t="shared" si="39"/>
        <v>0.57478227842179974</v>
      </c>
      <c r="N109">
        <f t="shared" si="40"/>
        <v>28.080139614125468</v>
      </c>
      <c r="O109">
        <f t="shared" si="41"/>
        <v>17.922024648730176</v>
      </c>
      <c r="P109">
        <f t="shared" si="42"/>
        <v>0.78045744509074322</v>
      </c>
      <c r="Q109">
        <f t="shared" si="53"/>
        <v>44.716917693262772</v>
      </c>
      <c r="R109">
        <f t="shared" si="43"/>
        <v>-8.5872506279825005E-3</v>
      </c>
      <c r="S109">
        <f t="shared" si="54"/>
        <v>-0.49201321860446301</v>
      </c>
      <c r="T109">
        <f t="shared" si="55"/>
        <v>0.78904469571872571</v>
      </c>
      <c r="U109">
        <f t="shared" si="56"/>
        <v>45.208930911867242</v>
      </c>
      <c r="V109">
        <f t="shared" si="48"/>
        <v>5.1788288390778234</v>
      </c>
      <c r="W109">
        <f t="shared" si="57"/>
        <v>78.705039347978783</v>
      </c>
      <c r="X109">
        <f t="shared" si="58"/>
        <v>22.629223559913378</v>
      </c>
      <c r="Y109">
        <f t="shared" si="44"/>
        <v>61.280545920876207</v>
      </c>
    </row>
    <row r="110" spans="5:25">
      <c r="E110">
        <f t="shared" si="49"/>
        <v>9.0000000000000066E-2</v>
      </c>
      <c r="F110">
        <f t="shared" si="50"/>
        <v>-2.0827803893147499E-2</v>
      </c>
      <c r="G110">
        <f t="shared" si="52"/>
        <v>-1.1933452596034968</v>
      </c>
      <c r="H110">
        <f t="shared" si="51"/>
        <v>11.983549082451926</v>
      </c>
      <c r="I110">
        <f t="shared" si="45"/>
        <v>150.51658150693174</v>
      </c>
      <c r="J110">
        <f t="shared" si="46"/>
        <v>57.253500571824503</v>
      </c>
      <c r="K110">
        <f t="shared" si="38"/>
        <v>346.86837745558819</v>
      </c>
      <c r="L110">
        <f t="shared" si="47"/>
        <v>0.20893137796690112</v>
      </c>
      <c r="M110">
        <f t="shared" si="39"/>
        <v>0.57283728513989696</v>
      </c>
      <c r="N110">
        <f t="shared" si="40"/>
        <v>28.078581279853392</v>
      </c>
      <c r="O110">
        <f t="shared" si="41"/>
        <v>17.814588262205802</v>
      </c>
      <c r="P110">
        <f t="shared" si="42"/>
        <v>0.77712093687929862</v>
      </c>
      <c r="Q110">
        <f t="shared" si="53"/>
        <v>44.525749854436256</v>
      </c>
      <c r="R110">
        <f t="shared" si="43"/>
        <v>-2.0420147181441139E-2</v>
      </c>
      <c r="S110">
        <f t="shared" si="54"/>
        <v>-1.169988250532541</v>
      </c>
      <c r="T110">
        <f t="shared" si="55"/>
        <v>0.79754108406073976</v>
      </c>
      <c r="U110">
        <f t="shared" si="56"/>
        <v>45.695738104968797</v>
      </c>
      <c r="V110">
        <f t="shared" si="48"/>
        <v>5.2447639766247134</v>
      </c>
      <c r="W110">
        <f t="shared" si="57"/>
        <v>77.979112721504833</v>
      </c>
      <c r="X110">
        <f t="shared" si="58"/>
        <v>22.552649021255785</v>
      </c>
      <c r="Y110">
        <f t="shared" si="44"/>
        <v>62.850886539757994</v>
      </c>
    </row>
    <row r="111" spans="5:25">
      <c r="E111">
        <f t="shared" si="49"/>
        <v>9.1000000000000067E-2</v>
      </c>
      <c r="F111">
        <f t="shared" si="50"/>
        <v>-8.8442548106955725E-3</v>
      </c>
      <c r="G111">
        <f t="shared" si="52"/>
        <v>-0.50673847359113111</v>
      </c>
      <c r="H111">
        <f t="shared" si="51"/>
        <v>12.134065663958857</v>
      </c>
      <c r="I111">
        <f t="shared" si="45"/>
        <v>150.33473777075105</v>
      </c>
      <c r="J111">
        <f t="shared" si="46"/>
        <v>57.184330847471415</v>
      </c>
      <c r="K111">
        <f t="shared" si="38"/>
        <v>343.57075124143677</v>
      </c>
      <c r="L111">
        <f t="shared" si="47"/>
        <v>0.20694509834695898</v>
      </c>
      <c r="M111">
        <f t="shared" si="39"/>
        <v>0.57085100551995482</v>
      </c>
      <c r="N111">
        <f t="shared" si="40"/>
        <v>28.075707583304165</v>
      </c>
      <c r="O111">
        <f t="shared" si="41"/>
        <v>17.705810554622399</v>
      </c>
      <c r="P111">
        <f t="shared" si="42"/>
        <v>0.77375994252018687</v>
      </c>
      <c r="Q111">
        <f t="shared" si="53"/>
        <v>44.333179062691883</v>
      </c>
      <c r="R111">
        <f t="shared" si="43"/>
        <v>-3.2403696263893077E-2</v>
      </c>
      <c r="S111">
        <f t="shared" si="54"/>
        <v>-1.8565950365449073</v>
      </c>
      <c r="T111">
        <f t="shared" si="55"/>
        <v>0.80616363878407993</v>
      </c>
      <c r="U111">
        <f t="shared" si="56"/>
        <v>46.189774099236779</v>
      </c>
      <c r="V111">
        <f t="shared" si="48"/>
        <v>5.3106396148968713</v>
      </c>
      <c r="W111">
        <f t="shared" si="57"/>
        <v>77.23777686335319</v>
      </c>
      <c r="X111">
        <f t="shared" si="58"/>
        <v>22.474449036218694</v>
      </c>
      <c r="Y111">
        <f t="shared" si="44"/>
        <v>64.439649804779819</v>
      </c>
    </row>
    <row r="112" spans="5:25">
      <c r="E112">
        <f t="shared" si="49"/>
        <v>9.2000000000000068E-2</v>
      </c>
      <c r="F112">
        <f t="shared" si="50"/>
        <v>3.2898108532632853E-3</v>
      </c>
      <c r="G112">
        <f t="shared" si="52"/>
        <v>0.18849227728831841</v>
      </c>
      <c r="H112">
        <f t="shared" si="51"/>
        <v>12.284400401729608</v>
      </c>
      <c r="I112">
        <f t="shared" si="45"/>
        <v>150.10523387746395</v>
      </c>
      <c r="J112">
        <f t="shared" si="46"/>
        <v>57.097032151513822</v>
      </c>
      <c r="K112">
        <f t="shared" si="38"/>
        <v>340.20376850467534</v>
      </c>
      <c r="L112">
        <f t="shared" si="47"/>
        <v>0.20491704278322456</v>
      </c>
      <c r="M112">
        <f t="shared" si="39"/>
        <v>0.5688229499562204</v>
      </c>
      <c r="N112">
        <f t="shared" si="40"/>
        <v>28.071469831654774</v>
      </c>
      <c r="O112">
        <f t="shared" si="41"/>
        <v>17.595709682537908</v>
      </c>
      <c r="P112">
        <f t="shared" si="42"/>
        <v>0.77037553220282096</v>
      </c>
      <c r="Q112">
        <f t="shared" si="53"/>
        <v>44.139266635366283</v>
      </c>
      <c r="R112">
        <f t="shared" si="43"/>
        <v>-4.4537761927851645E-2</v>
      </c>
      <c r="S112">
        <f t="shared" si="54"/>
        <v>-2.55182578742434</v>
      </c>
      <c r="T112">
        <f t="shared" si="55"/>
        <v>0.81491329413067259</v>
      </c>
      <c r="U112">
        <f t="shared" si="56"/>
        <v>46.691092422790618</v>
      </c>
      <c r="V112">
        <f t="shared" si="48"/>
        <v>5.376435666773518</v>
      </c>
      <c r="W112">
        <f t="shared" si="57"/>
        <v>76.480849038778302</v>
      </c>
      <c r="X112">
        <f t="shared" si="58"/>
        <v>22.394604328985054</v>
      </c>
      <c r="Y112">
        <f t="shared" si="44"/>
        <v>66.046288464786002</v>
      </c>
    </row>
    <row r="113" spans="5:25">
      <c r="E113">
        <f t="shared" si="49"/>
        <v>9.3000000000000069E-2</v>
      </c>
      <c r="F113">
        <f t="shared" si="50"/>
        <v>1.5574211254992892E-2</v>
      </c>
      <c r="G113">
        <f t="shared" si="52"/>
        <v>0.8923365741562379</v>
      </c>
      <c r="H113">
        <f t="shared" si="51"/>
        <v>12.434505635607071</v>
      </c>
      <c r="I113">
        <f t="shared" si="45"/>
        <v>149.82629290075445</v>
      </c>
      <c r="J113">
        <f t="shared" si="46"/>
        <v>56.99092857668073</v>
      </c>
      <c r="K113">
        <f t="shared" si="38"/>
        <v>336.76663451984678</v>
      </c>
      <c r="L113">
        <f t="shared" si="47"/>
        <v>0.20284673258379152</v>
      </c>
      <c r="M113">
        <f t="shared" si="39"/>
        <v>0.56675263975678736</v>
      </c>
      <c r="N113">
        <f t="shared" si="40"/>
        <v>28.065819029184727</v>
      </c>
      <c r="O113">
        <f t="shared" si="41"/>
        <v>17.484305422281338</v>
      </c>
      <c r="P113">
        <f t="shared" si="42"/>
        <v>0.7669688297462417</v>
      </c>
      <c r="Q113">
        <f t="shared" si="53"/>
        <v>43.944076962547442</v>
      </c>
      <c r="R113">
        <f t="shared" si="43"/>
        <v>-5.6822162329581413E-2</v>
      </c>
      <c r="S113">
        <f t="shared" si="54"/>
        <v>-3.2556700842922686</v>
      </c>
      <c r="T113">
        <f t="shared" si="55"/>
        <v>0.82379099207582307</v>
      </c>
      <c r="U113">
        <f t="shared" si="56"/>
        <v>47.199747046839704</v>
      </c>
      <c r="V113">
        <f t="shared" si="48"/>
        <v>5.4421312731357583</v>
      </c>
      <c r="W113">
        <f t="shared" si="57"/>
        <v>75.708150586391483</v>
      </c>
      <c r="X113">
        <f t="shared" si="58"/>
        <v>22.313096053416825</v>
      </c>
      <c r="Y113">
        <f t="shared" si="44"/>
        <v>67.670211985520069</v>
      </c>
    </row>
    <row r="114" spans="5:25">
      <c r="E114">
        <f t="shared" si="49"/>
        <v>9.400000000000007E-2</v>
      </c>
      <c r="F114">
        <f t="shared" si="50"/>
        <v>2.8008716890599965E-2</v>
      </c>
      <c r="G114">
        <f t="shared" si="52"/>
        <v>1.6047812674081603</v>
      </c>
      <c r="H114">
        <f t="shared" si="51"/>
        <v>12.584331928507826</v>
      </c>
      <c r="I114">
        <f t="shared" si="45"/>
        <v>149.49612729054655</v>
      </c>
      <c r="J114">
        <f t="shared" si="46"/>
        <v>56.865340174635044</v>
      </c>
      <c r="K114">
        <f t="shared" si="38"/>
        <v>333.25857454996594</v>
      </c>
      <c r="L114">
        <f t="shared" si="47"/>
        <v>0.20073370109653357</v>
      </c>
      <c r="M114">
        <f t="shared" si="39"/>
        <v>0.56463960826952941</v>
      </c>
      <c r="N114">
        <f t="shared" si="40"/>
        <v>28.058705931770479</v>
      </c>
      <c r="O114">
        <f t="shared" si="41"/>
        <v>17.371619216459809</v>
      </c>
      <c r="P114">
        <f t="shared" si="42"/>
        <v>0.76354101449836753</v>
      </c>
      <c r="Q114">
        <f t="shared" si="53"/>
        <v>43.747677615893664</v>
      </c>
      <c r="R114">
        <f t="shared" si="43"/>
        <v>-6.9256667965188631E-2</v>
      </c>
      <c r="S114">
        <f t="shared" si="54"/>
        <v>-3.9681147775441996</v>
      </c>
      <c r="T114">
        <f t="shared" si="55"/>
        <v>0.83279768246355612</v>
      </c>
      <c r="U114">
        <f t="shared" si="56"/>
        <v>47.715792393437852</v>
      </c>
      <c r="V114">
        <f t="shared" si="48"/>
        <v>5.5077047971686168</v>
      </c>
      <c r="W114">
        <f t="shared" si="57"/>
        <v>74.919507338391284</v>
      </c>
      <c r="X114">
        <f t="shared" si="58"/>
        <v>22.229905837383047</v>
      </c>
      <c r="Y114">
        <f t="shared" si="44"/>
        <v>69.310785331804738</v>
      </c>
    </row>
    <row r="115" spans="5:25">
      <c r="E115">
        <f t="shared" si="49"/>
        <v>9.500000000000007E-2</v>
      </c>
      <c r="F115">
        <f t="shared" si="50"/>
        <v>4.0593048819107788E-2</v>
      </c>
      <c r="G115">
        <f t="shared" si="52"/>
        <v>2.3258103749033863</v>
      </c>
      <c r="H115">
        <f t="shared" si="51"/>
        <v>12.733828055798373</v>
      </c>
      <c r="I115">
        <f t="shared" si="45"/>
        <v>149.11294145014136</v>
      </c>
      <c r="J115">
        <f t="shared" si="46"/>
        <v>56.719583936265103</v>
      </c>
      <c r="K115">
        <f t="shared" si="38"/>
        <v>329.67883578103442</v>
      </c>
      <c r="L115">
        <f t="shared" si="47"/>
        <v>0.19857749487433288</v>
      </c>
      <c r="M115">
        <f t="shared" si="39"/>
        <v>0.56248340204732872</v>
      </c>
      <c r="N115">
        <f t="shared" si="40"/>
        <v>28.050081104756615</v>
      </c>
      <c r="O115">
        <f t="shared" si="41"/>
        <v>17.257674219265162</v>
      </c>
      <c r="P115">
        <f t="shared" si="42"/>
        <v>0.76009332327712142</v>
      </c>
      <c r="Q115">
        <f t="shared" si="53"/>
        <v>43.550139459851955</v>
      </c>
      <c r="R115">
        <f t="shared" si="43"/>
        <v>-8.1840999893696684E-2</v>
      </c>
      <c r="S115">
        <f t="shared" si="54"/>
        <v>-4.6891438850394396</v>
      </c>
      <c r="T115">
        <f t="shared" si="55"/>
        <v>0.84193432317081807</v>
      </c>
      <c r="U115">
        <f t="shared" si="56"/>
        <v>48.23928334489139</v>
      </c>
      <c r="V115">
        <f t="shared" si="48"/>
        <v>5.5731338197114058</v>
      </c>
      <c r="W115">
        <f t="shared" si="57"/>
        <v>74.11475005545968</v>
      </c>
      <c r="X115">
        <f t="shared" si="58"/>
        <v>22.145015828634989</v>
      </c>
      <c r="Y115">
        <f t="shared" si="44"/>
        <v>70.96732779215985</v>
      </c>
    </row>
    <row r="116" spans="5:25">
      <c r="E116">
        <f t="shared" si="49"/>
        <v>9.6000000000000071E-2</v>
      </c>
      <c r="F116">
        <f t="shared" si="50"/>
        <v>5.3326876874906164E-2</v>
      </c>
      <c r="G116">
        <f t="shared" si="52"/>
        <v>3.0554049795459122</v>
      </c>
      <c r="H116">
        <f t="shared" si="51"/>
        <v>12.882940997248514</v>
      </c>
      <c r="I116">
        <f t="shared" si="45"/>
        <v>148.67493450055497</v>
      </c>
      <c r="J116">
        <f t="shared" si="46"/>
        <v>56.552974843183534</v>
      </c>
      <c r="K116">
        <f t="shared" si="38"/>
        <v>326.02668932148566</v>
      </c>
      <c r="L116">
        <f t="shared" si="47"/>
        <v>0.19637767487941807</v>
      </c>
      <c r="M116">
        <f t="shared" si="39"/>
        <v>0.56028358205241391</v>
      </c>
      <c r="N116">
        <f t="shared" si="40"/>
        <v>28.039894984242995</v>
      </c>
      <c r="O116">
        <f t="shared" si="41"/>
        <v>17.142495340377327</v>
      </c>
      <c r="P116">
        <f t="shared" si="42"/>
        <v>0.75662705235317473</v>
      </c>
      <c r="Q116">
        <f t="shared" si="53"/>
        <v>43.351536765260903</v>
      </c>
      <c r="R116">
        <f t="shared" si="43"/>
        <v>-9.4574827949494858E-2</v>
      </c>
      <c r="S116">
        <f t="shared" si="54"/>
        <v>-5.4187384896819522</v>
      </c>
      <c r="T116">
        <f t="shared" si="55"/>
        <v>0.85120188030266963</v>
      </c>
      <c r="U116">
        <f t="shared" si="56"/>
        <v>48.770275254942852</v>
      </c>
      <c r="V116">
        <f t="shared" si="48"/>
        <v>5.63839513573601</v>
      </c>
      <c r="W116">
        <f t="shared" si="57"/>
        <v>73.293714876255251</v>
      </c>
      <c r="X116">
        <f t="shared" si="58"/>
        <v>22.058408742221019</v>
      </c>
      <c r="Y116">
        <f t="shared" si="44"/>
        <v>72.639111852860054</v>
      </c>
    </row>
    <row r="117" spans="5:25">
      <c r="E117">
        <f t="shared" si="49"/>
        <v>9.7000000000000072E-2</v>
      </c>
      <c r="F117">
        <f t="shared" si="50"/>
        <v>6.6209817872154686E-2</v>
      </c>
      <c r="G117">
        <f t="shared" si="52"/>
        <v>3.7935431264043125</v>
      </c>
      <c r="H117">
        <f t="shared" si="51"/>
        <v>13.031615931749069</v>
      </c>
      <c r="I117">
        <f t="shared" si="45"/>
        <v>148.18030323713754</v>
      </c>
      <c r="J117">
        <f t="shared" si="46"/>
        <v>56.364826992366126</v>
      </c>
      <c r="K117">
        <f t="shared" si="38"/>
        <v>322.30143226605708</v>
      </c>
      <c r="L117">
        <f t="shared" si="47"/>
        <v>0.1941338177265092</v>
      </c>
      <c r="M117">
        <f t="shared" si="39"/>
        <v>0.55803972489950504</v>
      </c>
      <c r="N117">
        <f t="shared" si="40"/>
        <v>28.028097941817013</v>
      </c>
      <c r="O117">
        <f t="shared" si="41"/>
        <v>17.026109287252567</v>
      </c>
      <c r="P117">
        <f t="shared" si="42"/>
        <v>0.75314355947394307</v>
      </c>
      <c r="Q117">
        <f t="shared" si="53"/>
        <v>43.151947325317039</v>
      </c>
      <c r="R117">
        <f t="shared" si="43"/>
        <v>-0.10745776894674339</v>
      </c>
      <c r="S117">
        <f t="shared" si="54"/>
        <v>-6.1568766365403542</v>
      </c>
      <c r="T117">
        <f t="shared" si="55"/>
        <v>0.86060132842068648</v>
      </c>
      <c r="U117">
        <f t="shared" si="56"/>
        <v>49.308823961857406</v>
      </c>
      <c r="V117">
        <f t="shared" si="48"/>
        <v>5.7034647520350239</v>
      </c>
      <c r="W117">
        <f t="shared" si="57"/>
        <v>72.456243781390057</v>
      </c>
      <c r="X117">
        <f t="shared" si="58"/>
        <v>21.970067909429332</v>
      </c>
      <c r="Y117">
        <f t="shared" si="44"/>
        <v>74.325362128788882</v>
      </c>
    </row>
    <row r="118" spans="5:25">
      <c r="E118">
        <f t="shared" si="49"/>
        <v>9.8000000000000073E-2</v>
      </c>
      <c r="F118">
        <f t="shared" si="50"/>
        <v>7.9241433803903749E-2</v>
      </c>
      <c r="G118">
        <f t="shared" si="52"/>
        <v>4.5401997195289772</v>
      </c>
      <c r="H118">
        <f t="shared" si="51"/>
        <v>13.179796234986206</v>
      </c>
      <c r="I118">
        <f t="shared" si="45"/>
        <v>147.62724528323088</v>
      </c>
      <c r="J118">
        <f t="shared" si="46"/>
        <v>56.154454795740143</v>
      </c>
      <c r="K118">
        <f t="shared" si="38"/>
        <v>318.50238982334554</v>
      </c>
      <c r="L118">
        <f t="shared" si="47"/>
        <v>0.19184551696432142</v>
      </c>
      <c r="M118">
        <f t="shared" si="39"/>
        <v>0.55575142413731726</v>
      </c>
      <c r="N118">
        <f t="shared" si="40"/>
        <v>28.014640352748387</v>
      </c>
      <c r="O118">
        <f t="shared" si="41"/>
        <v>16.908544605576225</v>
      </c>
      <c r="P118">
        <f t="shared" si="42"/>
        <v>0.74964426592836531</v>
      </c>
      <c r="Q118">
        <f t="shared" si="53"/>
        <v>42.951452573878065</v>
      </c>
      <c r="R118">
        <f t="shared" si="43"/>
        <v>-0.12048938487849252</v>
      </c>
      <c r="S118">
        <f t="shared" si="54"/>
        <v>-6.9035332296650234</v>
      </c>
      <c r="T118">
        <f t="shared" si="55"/>
        <v>0.87013365080685778</v>
      </c>
      <c r="U118">
        <f t="shared" si="56"/>
        <v>49.854985803543087</v>
      </c>
      <c r="V118">
        <f t="shared" si="48"/>
        <v>5.7683178862038913</v>
      </c>
      <c r="W118">
        <f t="shared" si="57"/>
        <v>71.602185071723113</v>
      </c>
      <c r="X118">
        <f t="shared" si="58"/>
        <v>21.879977328240837</v>
      </c>
      <c r="Y118">
        <f t="shared" si="44"/>
        <v>76.025254358793646</v>
      </c>
    </row>
    <row r="119" spans="5:25">
      <c r="E119">
        <f t="shared" si="49"/>
        <v>9.9000000000000074E-2</v>
      </c>
      <c r="F119">
        <f t="shared" si="50"/>
        <v>9.2421230038889954E-2</v>
      </c>
      <c r="G119">
        <f t="shared" si="52"/>
        <v>5.2953464186360995</v>
      </c>
      <c r="H119">
        <f t="shared" si="51"/>
        <v>13.327423480269436</v>
      </c>
      <c r="I119">
        <f t="shared" si="45"/>
        <v>147.01396244526649</v>
      </c>
      <c r="J119">
        <f t="shared" si="46"/>
        <v>55.921174256396597</v>
      </c>
      <c r="K119">
        <f t="shared" si="38"/>
        <v>314.62891750607071</v>
      </c>
      <c r="L119">
        <f t="shared" si="47"/>
        <v>0.18951238439483978</v>
      </c>
      <c r="M119">
        <f t="shared" si="39"/>
        <v>0.55341829156783562</v>
      </c>
      <c r="N119">
        <f t="shared" si="40"/>
        <v>27.999472667651883</v>
      </c>
      <c r="O119">
        <f t="shared" si="41"/>
        <v>16.789831717651218</v>
      </c>
      <c r="P119">
        <f t="shared" si="42"/>
        <v>0.74613065865187289</v>
      </c>
      <c r="Q119">
        <f t="shared" si="53"/>
        <v>42.7501377060686</v>
      </c>
      <c r="R119">
        <f t="shared" si="43"/>
        <v>-0.13366918111347886</v>
      </c>
      <c r="S119">
        <f t="shared" si="54"/>
        <v>-7.6586799287721528</v>
      </c>
      <c r="T119">
        <f t="shared" si="55"/>
        <v>0.8797998397653517</v>
      </c>
      <c r="U119">
        <f t="shared" si="56"/>
        <v>50.408817634840744</v>
      </c>
      <c r="V119">
        <f t="shared" si="48"/>
        <v>5.8329289670032871</v>
      </c>
      <c r="W119">
        <f t="shared" si="57"/>
        <v>70.73139386075124</v>
      </c>
      <c r="X119">
        <f t="shared" si="58"/>
        <v>21.788121715269117</v>
      </c>
      <c r="Y119">
        <f t="shared" si="44"/>
        <v>77.737914473583359</v>
      </c>
    </row>
    <row r="120" spans="5:25">
      <c r="E120">
        <f t="shared" si="49"/>
        <v>0.10000000000000007</v>
      </c>
      <c r="F120">
        <f t="shared" si="50"/>
        <v>0.10574865351915939</v>
      </c>
      <c r="G120">
        <f t="shared" si="52"/>
        <v>6.0589515358390935</v>
      </c>
      <c r="H120">
        <f t="shared" si="51"/>
        <v>13.474437442714702</v>
      </c>
      <c r="I120">
        <f t="shared" si="45"/>
        <v>146.33866427329858</v>
      </c>
      <c r="J120">
        <f t="shared" si="46"/>
        <v>55.664304322945867</v>
      </c>
      <c r="K120">
        <f t="shared" si="38"/>
        <v>310.68040338282049</v>
      </c>
      <c r="L120">
        <f t="shared" si="47"/>
        <v>0.18713405142962716</v>
      </c>
      <c r="M120">
        <f t="shared" si="39"/>
        <v>0.551039958602623</v>
      </c>
      <c r="N120">
        <f t="shared" si="40"/>
        <v>27.982545487609851</v>
      </c>
      <c r="O120">
        <f t="shared" si="41"/>
        <v>16.670002958485924</v>
      </c>
      <c r="P120">
        <f t="shared" si="42"/>
        <v>0.74260429237083692</v>
      </c>
      <c r="Q120">
        <f t="shared" si="53"/>
        <v>42.54809180114799</v>
      </c>
      <c r="R120">
        <f t="shared" si="43"/>
        <v>-0.14699660459374797</v>
      </c>
      <c r="S120">
        <f t="shared" si="54"/>
        <v>-8.4222850459751282</v>
      </c>
      <c r="T120">
        <f t="shared" si="55"/>
        <v>0.88960089696458489</v>
      </c>
      <c r="U120">
        <f t="shared" si="56"/>
        <v>50.97037684712312</v>
      </c>
      <c r="V120">
        <f t="shared" si="48"/>
        <v>5.8972716361899042</v>
      </c>
      <c r="W120">
        <f t="shared" si="57"/>
        <v>69.843732580821481</v>
      </c>
      <c r="X120">
        <f t="shared" si="58"/>
        <v>21.694486559158385</v>
      </c>
      <c r="Y120">
        <f t="shared" si="44"/>
        <v>79.462417744536637</v>
      </c>
    </row>
    <row r="121" spans="5:25">
      <c r="E121">
        <f t="shared" si="49"/>
        <v>0.10100000000000008</v>
      </c>
      <c r="F121">
        <f t="shared" si="50"/>
        <v>0.1192230909618741</v>
      </c>
      <c r="G121">
        <f t="shared" si="52"/>
        <v>6.8309799326196963</v>
      </c>
      <c r="H121">
        <f t="shared" si="51"/>
        <v>13.620776106988</v>
      </c>
      <c r="I121">
        <f t="shared" si="45"/>
        <v>145.59957183050633</v>
      </c>
      <c r="J121">
        <f t="shared" si="46"/>
        <v>55.383168323361076</v>
      </c>
      <c r="K121">
        <f t="shared" si="38"/>
        <v>306.656270389778</v>
      </c>
      <c r="L121">
        <f t="shared" si="47"/>
        <v>0.18471017048226093</v>
      </c>
      <c r="M121">
        <f t="shared" si="39"/>
        <v>0.54861607765525677</v>
      </c>
      <c r="N121">
        <f t="shared" si="40"/>
        <v>27.963809642732169</v>
      </c>
      <c r="O121">
        <f t="shared" si="41"/>
        <v>16.549092609337858</v>
      </c>
      <c r="P121">
        <f t="shared" si="42"/>
        <v>0.73906679178564028</v>
      </c>
      <c r="Q121">
        <f t="shared" si="53"/>
        <v>42.34540794759117</v>
      </c>
      <c r="R121">
        <f t="shared" si="43"/>
        <v>-0.16047104203646273</v>
      </c>
      <c r="S121">
        <f t="shared" si="54"/>
        <v>-9.1943134427557336</v>
      </c>
      <c r="T121">
        <f t="shared" si="55"/>
        <v>0.89953783382210295</v>
      </c>
      <c r="U121">
        <f t="shared" si="56"/>
        <v>51.539721390346891</v>
      </c>
      <c r="V121">
        <f t="shared" si="48"/>
        <v>5.9613187519055542</v>
      </c>
      <c r="W121">
        <f t="shared" si="57"/>
        <v>68.939071502828099</v>
      </c>
      <c r="X121">
        <f t="shared" si="58"/>
        <v>21.599058175403808</v>
      </c>
      <c r="Y121">
        <f t="shared" si="44"/>
        <v>81.197788022094699</v>
      </c>
    </row>
    <row r="122" spans="5:25">
      <c r="E122">
        <f t="shared" si="49"/>
        <v>0.10200000000000008</v>
      </c>
      <c r="F122">
        <f t="shared" si="50"/>
        <v>0.13284386706886209</v>
      </c>
      <c r="G122">
        <f t="shared" si="52"/>
        <v>7.6113929172427399</v>
      </c>
      <c r="H122">
        <f t="shared" si="51"/>
        <v>13.766375678818507</v>
      </c>
      <c r="I122">
        <f t="shared" si="45"/>
        <v>144.79492167469718</v>
      </c>
      <c r="J122">
        <f t="shared" si="46"/>
        <v>55.077095479462372</v>
      </c>
      <c r="K122">
        <f t="shared" si="38"/>
        <v>302.55597870066191</v>
      </c>
      <c r="L122">
        <f t="shared" si="47"/>
        <v>0.18224041639583391</v>
      </c>
      <c r="M122">
        <f t="shared" si="39"/>
        <v>0.54614632356882975</v>
      </c>
      <c r="N122">
        <f t="shared" si="40"/>
        <v>27.943216274115933</v>
      </c>
      <c r="O122">
        <f t="shared" si="41"/>
        <v>16.42713692846317</v>
      </c>
      <c r="P122">
        <f t="shared" si="42"/>
        <v>0.73551985379137808</v>
      </c>
      <c r="Q122">
        <f t="shared" si="53"/>
        <v>42.142183370325341</v>
      </c>
      <c r="R122">
        <f t="shared" si="43"/>
        <v>-0.17409181814345073</v>
      </c>
      <c r="S122">
        <f t="shared" si="54"/>
        <v>-9.9747264273787781</v>
      </c>
      <c r="T122">
        <f t="shared" si="55"/>
        <v>0.90961167193482884</v>
      </c>
      <c r="U122">
        <f t="shared" si="56"/>
        <v>52.116909797704125</v>
      </c>
      <c r="V122">
        <f t="shared" si="48"/>
        <v>6.0250423937160473</v>
      </c>
      <c r="W122">
        <f t="shared" si="57"/>
        <v>68.017289268996279</v>
      </c>
      <c r="X122">
        <f t="shared" si="58"/>
        <v>21.501823762552352</v>
      </c>
      <c r="Y122">
        <f t="shared" si="44"/>
        <v>82.942997072703037</v>
      </c>
    </row>
    <row r="123" spans="5:25">
      <c r="E123">
        <f t="shared" si="49"/>
        <v>0.10300000000000008</v>
      </c>
      <c r="F123">
        <f t="shared" si="50"/>
        <v>0.14661024274768059</v>
      </c>
      <c r="G123">
        <f t="shared" si="52"/>
        <v>8.4001481428305844</v>
      </c>
      <c r="H123">
        <f t="shared" si="51"/>
        <v>13.911170600493204</v>
      </c>
      <c r="I123">
        <f t="shared" si="45"/>
        <v>143.92297005428068</v>
      </c>
      <c r="J123">
        <f t="shared" si="46"/>
        <v>54.745422502981569</v>
      </c>
      <c r="K123">
        <f t="shared" si="38"/>
        <v>298.3790281528079</v>
      </c>
      <c r="L123">
        <f t="shared" si="47"/>
        <v>0.1797244879042709</v>
      </c>
      <c r="M123">
        <f t="shared" si="39"/>
        <v>0.54363039507726674</v>
      </c>
      <c r="N123">
        <f t="shared" si="40"/>
        <v>27.920716919150745</v>
      </c>
      <c r="O123">
        <f t="shared" si="41"/>
        <v>16.304174178816144</v>
      </c>
      <c r="P123">
        <f t="shared" si="42"/>
        <v>0.73196524973503263</v>
      </c>
      <c r="Q123">
        <f t="shared" si="53"/>
        <v>41.938519560056669</v>
      </c>
      <c r="R123">
        <f t="shared" si="43"/>
        <v>-0.18785819382226909</v>
      </c>
      <c r="S123">
        <f t="shared" si="54"/>
        <v>-10.763481652966613</v>
      </c>
      <c r="T123">
        <f t="shared" si="55"/>
        <v>0.91982344355730172</v>
      </c>
      <c r="U123">
        <f t="shared" si="56"/>
        <v>52.70200121302328</v>
      </c>
      <c r="V123">
        <f t="shared" si="48"/>
        <v>6.088413869392622</v>
      </c>
      <c r="W123">
        <f t="shared" si="57"/>
        <v>67.078273438286942</v>
      </c>
      <c r="X123">
        <f t="shared" si="58"/>
        <v>21.402771459734911</v>
      </c>
      <c r="Y123">
        <f t="shared" si="44"/>
        <v>84.696964023529702</v>
      </c>
    </row>
    <row r="124" spans="5:25">
      <c r="E124">
        <f t="shared" si="49"/>
        <v>0.10400000000000008</v>
      </c>
      <c r="F124">
        <f t="shared" si="50"/>
        <v>0.1605214133481738</v>
      </c>
      <c r="G124">
        <f t="shared" si="52"/>
        <v>9.1971995063253154</v>
      </c>
      <c r="H124">
        <f t="shared" si="51"/>
        <v>14.055093570547484</v>
      </c>
      <c r="I124">
        <f t="shared" si="45"/>
        <v>142.98199732057583</v>
      </c>
      <c r="J124">
        <f t="shared" si="46"/>
        <v>54.387495273915704</v>
      </c>
      <c r="K124">
        <f t="shared" si="38"/>
        <v>294.12496072702874</v>
      </c>
      <c r="L124">
        <f t="shared" si="47"/>
        <v>0.17716210912603839</v>
      </c>
      <c r="M124">
        <f t="shared" si="39"/>
        <v>0.54106801629903423</v>
      </c>
      <c r="N124">
        <f t="shared" si="40"/>
        <v>27.89626360009844</v>
      </c>
      <c r="O124">
        <f t="shared" si="41"/>
        <v>16.180244652438173</v>
      </c>
      <c r="P124">
        <f t="shared" si="42"/>
        <v>0.72840482770779469</v>
      </c>
      <c r="Q124">
        <f t="shared" si="53"/>
        <v>41.734522404610516</v>
      </c>
      <c r="R124">
        <f t="shared" si="43"/>
        <v>-0.20176936442276222</v>
      </c>
      <c r="S124">
        <f t="shared" si="54"/>
        <v>-11.56053301646134</v>
      </c>
      <c r="T124">
        <f t="shared" si="55"/>
        <v>0.93017419213055685</v>
      </c>
      <c r="U124">
        <f t="shared" si="56"/>
        <v>53.295055421071858</v>
      </c>
      <c r="V124">
        <f t="shared" si="48"/>
        <v>6.151403723529814</v>
      </c>
      <c r="W124">
        <f t="shared" si="57"/>
        <v>66.12192104389149</v>
      </c>
      <c r="X124">
        <f t="shared" si="58"/>
        <v>21.301890405473788</v>
      </c>
      <c r="Y124">
        <f t="shared" si="44"/>
        <v>86.458554924425741</v>
      </c>
    </row>
    <row r="125" spans="5:25">
      <c r="E125">
        <f t="shared" si="49"/>
        <v>0.10500000000000008</v>
      </c>
      <c r="F125">
        <f t="shared" si="50"/>
        <v>0.17457650691872129</v>
      </c>
      <c r="G125">
        <f t="shared" si="52"/>
        <v>10.002497048579146</v>
      </c>
      <c r="H125">
        <f t="shared" si="51"/>
        <v>14.198075567868059</v>
      </c>
      <c r="I125">
        <f t="shared" si="45"/>
        <v>141.97031255764378</v>
      </c>
      <c r="J125">
        <f t="shared" si="46"/>
        <v>54.002670601622917</v>
      </c>
      <c r="K125">
        <f t="shared" si="38"/>
        <v>289.7933630785551</v>
      </c>
      <c r="L125">
        <f t="shared" si="47"/>
        <v>0.17455303108862155</v>
      </c>
      <c r="M125">
        <f t="shared" si="39"/>
        <v>0.53845893826161739</v>
      </c>
      <c r="N125">
        <f t="shared" si="40"/>
        <v>27.869808915857437</v>
      </c>
      <c r="O125">
        <f t="shared" si="41"/>
        <v>16.055390691271825</v>
      </c>
      <c r="P125">
        <f t="shared" si="42"/>
        <v>0.72484051487103374</v>
      </c>
      <c r="Q125">
        <f t="shared" si="53"/>
        <v>41.530302322199816</v>
      </c>
      <c r="R125">
        <f t="shared" si="43"/>
        <v>-0.2158244579933101</v>
      </c>
      <c r="S125">
        <f t="shared" si="54"/>
        <v>-12.365830558715192</v>
      </c>
      <c r="T125">
        <f t="shared" si="55"/>
        <v>0.94066497286434381</v>
      </c>
      <c r="U125">
        <f t="shared" si="56"/>
        <v>53.896132880915005</v>
      </c>
      <c r="V125">
        <f t="shared" si="48"/>
        <v>6.2139817480944171</v>
      </c>
      <c r="W125">
        <f t="shared" si="57"/>
        <v>65.148139162209944</v>
      </c>
      <c r="X125">
        <f t="shared" si="58"/>
        <v>21.199170797701473</v>
      </c>
      <c r="Y125">
        <f t="shared" si="44"/>
        <v>88.226582436797401</v>
      </c>
    </row>
    <row r="126" spans="5:25">
      <c r="E126">
        <f t="shared" si="49"/>
        <v>0.10600000000000008</v>
      </c>
      <c r="F126">
        <f t="shared" si="50"/>
        <v>0.18877458248658935</v>
      </c>
      <c r="G126">
        <f t="shared" si="52"/>
        <v>10.815986855825795</v>
      </c>
      <c r="H126">
        <f t="shared" si="51"/>
        <v>14.340045880425704</v>
      </c>
      <c r="I126">
        <f t="shared" si="45"/>
        <v>140.88625843013057</v>
      </c>
      <c r="J126">
        <f t="shared" si="46"/>
        <v>53.59031806884493</v>
      </c>
      <c r="K126">
        <f t="shared" si="38"/>
        <v>285.38386911605789</v>
      </c>
      <c r="L126">
        <f t="shared" si="47"/>
        <v>0.17189703328196296</v>
      </c>
      <c r="M126">
        <f t="shared" si="39"/>
        <v>0.5358029404549588</v>
      </c>
      <c r="N126">
        <f t="shared" si="40"/>
        <v>27.841306136803208</v>
      </c>
      <c r="O126">
        <f t="shared" si="41"/>
        <v>15.929656704132807</v>
      </c>
      <c r="P126">
        <f t="shared" si="42"/>
        <v>0.7212743198142082</v>
      </c>
      <c r="Q126">
        <f t="shared" si="53"/>
        <v>41.325974396523293</v>
      </c>
      <c r="R126">
        <f t="shared" si="43"/>
        <v>-0.23002253356117813</v>
      </c>
      <c r="S126">
        <f t="shared" si="54"/>
        <v>-13.179320365961841</v>
      </c>
      <c r="T126">
        <f t="shared" si="55"/>
        <v>0.95129685337538628</v>
      </c>
      <c r="U126">
        <f t="shared" si="56"/>
        <v>54.505294762485136</v>
      </c>
      <c r="V126">
        <f t="shared" si="48"/>
        <v>6.2761169950007645</v>
      </c>
      <c r="W126">
        <f t="shared" si="57"/>
        <v>64.156845492638141</v>
      </c>
      <c r="X126">
        <f t="shared" si="58"/>
        <v>21.094603954919638</v>
      </c>
      <c r="Y126">
        <f t="shared" si="44"/>
        <v>89.999805659230461</v>
      </c>
    </row>
    <row r="127" spans="5:25">
      <c r="E127">
        <f t="shared" si="49"/>
        <v>0.10700000000000008</v>
      </c>
      <c r="F127">
        <f t="shared" si="50"/>
        <v>0.20311462836701505</v>
      </c>
      <c r="G127">
        <f t="shared" si="52"/>
        <v>11.637610962798151</v>
      </c>
      <c r="H127">
        <f t="shared" si="51"/>
        <v>14.480932138855835</v>
      </c>
      <c r="I127">
        <f t="shared" si="45"/>
        <v>139.72821624881999</v>
      </c>
      <c r="J127">
        <f t="shared" si="46"/>
        <v>53.14982195854224</v>
      </c>
      <c r="K127">
        <f t="shared" si="38"/>
        <v>280.89616262538289</v>
      </c>
      <c r="L127">
        <f t="shared" si="47"/>
        <v>0.16919392523883273</v>
      </c>
      <c r="M127">
        <f t="shared" si="39"/>
        <v>0.53309983241182857</v>
      </c>
      <c r="N127">
        <f t="shared" si="40"/>
        <v>27.810709302575965</v>
      </c>
      <c r="O127">
        <f t="shared" si="41"/>
        <v>15.803089179571085</v>
      </c>
      <c r="P127">
        <f t="shared" si="42"/>
        <v>0.71770833494280628</v>
      </c>
      <c r="Q127">
        <f t="shared" si="53"/>
        <v>41.121658513584464</v>
      </c>
      <c r="R127">
        <f t="shared" si="43"/>
        <v>-0.24436257944160364</v>
      </c>
      <c r="S127">
        <f t="shared" si="54"/>
        <v>-14.000944472934185</v>
      </c>
      <c r="T127">
        <f t="shared" si="55"/>
        <v>0.96207091438440995</v>
      </c>
      <c r="U127">
        <f t="shared" si="56"/>
        <v>55.122602986518658</v>
      </c>
      <c r="V127">
        <f t="shared" si="48"/>
        <v>6.3377777908077277</v>
      </c>
      <c r="W127">
        <f t="shared" si="57"/>
        <v>63.147968947406859</v>
      </c>
      <c r="X127">
        <f t="shared" si="58"/>
        <v>20.988182378418447</v>
      </c>
      <c r="Y127">
        <f t="shared" si="44"/>
        <v>91.77693009983436</v>
      </c>
    </row>
    <row r="128" spans="5:25">
      <c r="E128">
        <f t="shared" si="49"/>
        <v>0.10800000000000008</v>
      </c>
      <c r="F128">
        <f t="shared" si="50"/>
        <v>0.21759556050587089</v>
      </c>
      <c r="G128">
        <f t="shared" si="52"/>
        <v>12.467307257769942</v>
      </c>
      <c r="H128">
        <f t="shared" si="51"/>
        <v>14.620660355104654</v>
      </c>
      <c r="I128">
        <f t="shared" si="45"/>
        <v>138.494611252786</v>
      </c>
      <c r="J128">
        <f t="shared" si="46"/>
        <v>52.680583263119274</v>
      </c>
      <c r="K128">
        <f t="shared" si="38"/>
        <v>276.32997993431206</v>
      </c>
      <c r="L128">
        <f t="shared" si="47"/>
        <v>0.16644354813991083</v>
      </c>
      <c r="M128">
        <f t="shared" si="39"/>
        <v>0.53034945531290667</v>
      </c>
      <c r="N128">
        <f t="shared" si="40"/>
        <v>27.777973322665986</v>
      </c>
      <c r="O128">
        <f t="shared" si="41"/>
        <v>15.675736694352265</v>
      </c>
      <c r="P128">
        <f t="shared" si="42"/>
        <v>0.71414473889418317</v>
      </c>
      <c r="Q128">
        <f t="shared" si="53"/>
        <v>40.917479500108868</v>
      </c>
      <c r="R128">
        <f t="shared" si="43"/>
        <v>-0.25884351158045971</v>
      </c>
      <c r="S128">
        <f t="shared" si="54"/>
        <v>-14.83064076790599</v>
      </c>
      <c r="T128">
        <f t="shared" si="55"/>
        <v>0.97298825047464288</v>
      </c>
      <c r="U128">
        <f t="shared" si="56"/>
        <v>55.748120268014858</v>
      </c>
      <c r="V128">
        <f t="shared" si="48"/>
        <v>6.3989317536327288</v>
      </c>
      <c r="W128">
        <f t="shared" si="57"/>
        <v>62.121450250643889</v>
      </c>
      <c r="X128">
        <f t="shared" si="58"/>
        <v>20.879899815468765</v>
      </c>
      <c r="Y128">
        <f t="shared" si="44"/>
        <v>93.55660780535834</v>
      </c>
    </row>
    <row r="129" spans="5:25">
      <c r="E129">
        <f t="shared" si="49"/>
        <v>0.10900000000000008</v>
      </c>
      <c r="F129">
        <f t="shared" si="50"/>
        <v>0.23221622086097554</v>
      </c>
      <c r="G129">
        <f t="shared" si="52"/>
        <v>13.305009389811683</v>
      </c>
      <c r="H129">
        <f t="shared" si="51"/>
        <v>14.759154966357441</v>
      </c>
      <c r="I129">
        <f t="shared" si="45"/>
        <v>137.18391810614543</v>
      </c>
      <c r="J129">
        <f t="shared" si="46"/>
        <v>52.18202177527936</v>
      </c>
      <c r="K129">
        <f t="shared" si="38"/>
        <v>271.6851126142866</v>
      </c>
      <c r="L129">
        <f t="shared" si="47"/>
        <v>0.16364577644113268</v>
      </c>
      <c r="M129">
        <f t="shared" si="39"/>
        <v>0.52755168361412852</v>
      </c>
      <c r="N129">
        <f t="shared" si="40"/>
        <v>27.743054079625459</v>
      </c>
      <c r="O129">
        <f t="shared" si="41"/>
        <v>15.547649917291398</v>
      </c>
      <c r="P129">
        <f t="shared" si="42"/>
        <v>0.71058579897890606</v>
      </c>
      <c r="Q129">
        <f t="shared" si="53"/>
        <v>40.713567263422838</v>
      </c>
      <c r="R129">
        <f t="shared" si="43"/>
        <v>-0.27346417193556416</v>
      </c>
      <c r="S129">
        <f t="shared" si="54"/>
        <v>-15.668342899947721</v>
      </c>
      <c r="T129">
        <f t="shared" si="55"/>
        <v>0.98404997091447022</v>
      </c>
      <c r="U129">
        <f t="shared" si="56"/>
        <v>56.381910163370563</v>
      </c>
      <c r="V129">
        <f t="shared" si="48"/>
        <v>6.4595458123775558</v>
      </c>
      <c r="W129">
        <f t="shared" si="57"/>
        <v>61.077242545745584</v>
      </c>
      <c r="X129">
        <f t="shared" si="58"/>
        <v>20.769751323390885</v>
      </c>
      <c r="Y129">
        <f t="shared" si="44"/>
        <v>95.337437657165609</v>
      </c>
    </row>
    <row r="130" spans="5:25">
      <c r="E130">
        <f t="shared" si="49"/>
        <v>0.11000000000000008</v>
      </c>
      <c r="F130">
        <f t="shared" si="50"/>
        <v>0.24697537582733298</v>
      </c>
      <c r="G130">
        <f t="shared" si="52"/>
        <v>14.150646678563513</v>
      </c>
      <c r="H130">
        <f t="shared" si="51"/>
        <v>14.896338884463587</v>
      </c>
      <c r="I130">
        <f t="shared" si="45"/>
        <v>135.79466660649058</v>
      </c>
      <c r="J130">
        <f t="shared" si="46"/>
        <v>51.653578259398465</v>
      </c>
      <c r="K130">
        <f t="shared" si="38"/>
        <v>266.96141021467372</v>
      </c>
      <c r="L130">
        <f t="shared" si="47"/>
        <v>0.16080051952063681</v>
      </c>
      <c r="M130">
        <f t="shared" si="39"/>
        <v>0.52470642669363265</v>
      </c>
      <c r="N130">
        <f t="shared" si="40"/>
        <v>27.705908534713327</v>
      </c>
      <c r="O130">
        <f t="shared" si="41"/>
        <v>15.418881608174086</v>
      </c>
      <c r="P130">
        <f t="shared" si="42"/>
        <v>0.70703387364496706</v>
      </c>
      <c r="Q130">
        <f t="shared" si="53"/>
        <v>40.510056932642541</v>
      </c>
      <c r="R130">
        <f t="shared" si="43"/>
        <v>-0.28822332690192137</v>
      </c>
      <c r="S130">
        <f t="shared" si="54"/>
        <v>-16.513980188699538</v>
      </c>
      <c r="T130">
        <f t="shared" si="55"/>
        <v>0.99525720054688849</v>
      </c>
      <c r="U130">
        <f t="shared" si="56"/>
        <v>57.024037121342083</v>
      </c>
      <c r="V130">
        <f t="shared" si="48"/>
        <v>6.5195862283599082</v>
      </c>
      <c r="W130">
        <f t="shared" si="57"/>
        <v>60.015312010064456</v>
      </c>
      <c r="X130">
        <f t="shared" si="58"/>
        <v>20.657733334394987</v>
      </c>
      <c r="Y130">
        <f t="shared" si="44"/>
        <v>97.117965844130993</v>
      </c>
    </row>
    <row r="131" spans="5:25">
      <c r="E131">
        <f t="shared" si="49"/>
        <v>0.11100000000000008</v>
      </c>
      <c r="F131">
        <f t="shared" si="50"/>
        <v>0.26187171471179654</v>
      </c>
      <c r="G131">
        <f t="shared" si="52"/>
        <v>15.004144026839892</v>
      </c>
      <c r="H131">
        <f t="shared" si="51"/>
        <v>15.032133551070077</v>
      </c>
      <c r="I131">
        <f t="shared" si="45"/>
        <v>134.32544760109934</v>
      </c>
      <c r="J131">
        <f t="shared" si="46"/>
        <v>51.094716701933258</v>
      </c>
      <c r="K131">
        <f t="shared" si="38"/>
        <v>262.15878302478615</v>
      </c>
      <c r="L131">
        <f t="shared" si="47"/>
        <v>0.15790772334242945</v>
      </c>
      <c r="M131">
        <f t="shared" si="39"/>
        <v>0.52181363051542529</v>
      </c>
      <c r="N131">
        <f t="shared" si="40"/>
        <v>27.666494835756914</v>
      </c>
      <c r="O131">
        <f t="shared" si="41"/>
        <v>15.289486611504195</v>
      </c>
      <c r="P131">
        <f t="shared" si="42"/>
        <v>0.70349141496193446</v>
      </c>
      <c r="Q131">
        <f t="shared" si="53"/>
        <v>40.307089001005302</v>
      </c>
      <c r="R131">
        <f t="shared" si="43"/>
        <v>-0.30311966578638488</v>
      </c>
      <c r="S131">
        <f t="shared" si="54"/>
        <v>-17.367477536975912</v>
      </c>
      <c r="T131">
        <f t="shared" si="55"/>
        <v>1.0066110807483193</v>
      </c>
      <c r="U131">
        <f t="shared" si="56"/>
        <v>57.674566537981207</v>
      </c>
      <c r="V131">
        <f t="shared" si="48"/>
        <v>6.579018619443314</v>
      </c>
      <c r="W131">
        <f t="shared" si="57"/>
        <v>58.93563847583588</v>
      </c>
      <c r="X131">
        <f t="shared" si="58"/>
        <v>20.543843721079735</v>
      </c>
      <c r="Y131">
        <f t="shared" si="44"/>
        <v>98.896686522448576</v>
      </c>
    </row>
    <row r="132" spans="5:25">
      <c r="E132">
        <f t="shared" si="49"/>
        <v>0.11200000000000009</v>
      </c>
      <c r="F132">
        <f t="shared" si="50"/>
        <v>0.27690384826286663</v>
      </c>
      <c r="G132">
        <f t="shared" si="52"/>
        <v>15.86542183639321</v>
      </c>
      <c r="H132">
        <f t="shared" si="51"/>
        <v>15.166458998671176</v>
      </c>
      <c r="I132">
        <f t="shared" si="45"/>
        <v>132.7749191059975</v>
      </c>
      <c r="J132">
        <f t="shared" si="46"/>
        <v>50.50492663899022</v>
      </c>
      <c r="K132">
        <f t="shared" si="38"/>
        <v>257.27720485849215</v>
      </c>
      <c r="L132">
        <f t="shared" si="47"/>
        <v>0.15496737213365566</v>
      </c>
      <c r="M132">
        <f t="shared" si="39"/>
        <v>0.5188732793066515</v>
      </c>
      <c r="N132">
        <f t="shared" si="40"/>
        <v>27.624772426990805</v>
      </c>
      <c r="O132">
        <f t="shared" si="41"/>
        <v>15.159521844823409</v>
      </c>
      <c r="P132">
        <f t="shared" si="42"/>
        <v>0.69996097112180722</v>
      </c>
      <c r="Q132">
        <f t="shared" si="53"/>
        <v>40.104809469158049</v>
      </c>
      <c r="R132">
        <f t="shared" si="43"/>
        <v>-0.31815179933745524</v>
      </c>
      <c r="S132">
        <f t="shared" si="54"/>
        <v>-18.228755346529244</v>
      </c>
      <c r="T132">
        <f t="shared" si="55"/>
        <v>1.0181127704592625</v>
      </c>
      <c r="U132">
        <f t="shared" si="56"/>
        <v>58.333564815687296</v>
      </c>
      <c r="V132">
        <f t="shared" si="48"/>
        <v>6.6378079867563651</v>
      </c>
      <c r="W132">
        <f t="shared" si="57"/>
        <v>57.838216056183299</v>
      </c>
      <c r="X132">
        <f t="shared" si="58"/>
        <v>20.428081862466595</v>
      </c>
      <c r="Y132">
        <f t="shared" si="44"/>
        <v>100.67204267219248</v>
      </c>
    </row>
    <row r="133" spans="5:25">
      <c r="E133">
        <f t="shared" si="49"/>
        <v>0.11300000000000009</v>
      </c>
      <c r="F133">
        <f t="shared" si="50"/>
        <v>0.29207030726153782</v>
      </c>
      <c r="G133">
        <f t="shared" si="52"/>
        <v>16.734395927175278</v>
      </c>
      <c r="H133">
        <f t="shared" si="51"/>
        <v>15.299233917777174</v>
      </c>
      <c r="I133">
        <f t="shared" si="45"/>
        <v>131.14181262187006</v>
      </c>
      <c r="J133">
        <f t="shared" si="46"/>
        <v>49.883725558772134</v>
      </c>
      <c r="K133">
        <f t="shared" si="38"/>
        <v>252.3167158558642</v>
      </c>
      <c r="L133">
        <f t="shared" si="47"/>
        <v>0.15197949007213388</v>
      </c>
      <c r="M133">
        <f t="shared" si="39"/>
        <v>0.51588539724512972</v>
      </c>
      <c r="N133">
        <f t="shared" si="40"/>
        <v>27.580702160609647</v>
      </c>
      <c r="O133">
        <f t="shared" si="41"/>
        <v>15.029046281355889</v>
      </c>
      <c r="P133">
        <f t="shared" si="42"/>
        <v>0.69644518895301566</v>
      </c>
      <c r="Q133">
        <f t="shared" si="53"/>
        <v>39.903369989198943</v>
      </c>
      <c r="R133">
        <f t="shared" si="43"/>
        <v>-0.3333182583361266</v>
      </c>
      <c r="S133">
        <f t="shared" si="54"/>
        <v>-19.097729437311322</v>
      </c>
      <c r="T133">
        <f t="shared" si="55"/>
        <v>1.0297634472891422</v>
      </c>
      <c r="U133">
        <f t="shared" si="56"/>
        <v>59.001099426510258</v>
      </c>
      <c r="V133">
        <f t="shared" si="48"/>
        <v>6.6959187440900276</v>
      </c>
      <c r="W133">
        <f t="shared" si="57"/>
        <v>56.723053774953911</v>
      </c>
      <c r="X133">
        <f t="shared" si="58"/>
        <v>20.310448710438177</v>
      </c>
      <c r="Y133">
        <f t="shared" si="44"/>
        <v>102.44242716026208</v>
      </c>
    </row>
    <row r="134" spans="5:25">
      <c r="E134">
        <f t="shared" si="49"/>
        <v>0.11400000000000009</v>
      </c>
      <c r="F134">
        <f t="shared" si="50"/>
        <v>0.30736954117931498</v>
      </c>
      <c r="G134">
        <f t="shared" si="52"/>
        <v>17.610977460447309</v>
      </c>
      <c r="H134">
        <f t="shared" si="51"/>
        <v>15.430375730399044</v>
      </c>
      <c r="I134">
        <f t="shared" si="45"/>
        <v>129.42493963971293</v>
      </c>
      <c r="J134">
        <f t="shared" si="46"/>
        <v>49.230661376197958</v>
      </c>
      <c r="K134">
        <f t="shared" si="38"/>
        <v>247.27742529594963</v>
      </c>
      <c r="L134">
        <f t="shared" si="47"/>
        <v>0.14894414298058947</v>
      </c>
      <c r="M134">
        <f t="shared" si="39"/>
        <v>0.51285005015358531</v>
      </c>
      <c r="N134">
        <f t="shared" si="40"/>
        <v>27.534246409747865</v>
      </c>
      <c r="O134">
        <f t="shared" si="41"/>
        <v>14.898120926741019</v>
      </c>
      <c r="P134">
        <f t="shared" si="42"/>
        <v>0.69294681644364564</v>
      </c>
      <c r="Q134">
        <f t="shared" si="53"/>
        <v>39.702928009247451</v>
      </c>
      <c r="R134">
        <f t="shared" si="43"/>
        <v>-0.34861749225390348</v>
      </c>
      <c r="S134">
        <f t="shared" si="54"/>
        <v>-19.974310970583339</v>
      </c>
      <c r="T134">
        <f t="shared" si="55"/>
        <v>1.041564308697549</v>
      </c>
      <c r="U134">
        <f t="shared" si="56"/>
        <v>59.677238979830776</v>
      </c>
      <c r="V134">
        <f t="shared" si="48"/>
        <v>6.7533147500592143</v>
      </c>
      <c r="W134">
        <f t="shared" si="57"/>
        <v>55.59017619905466</v>
      </c>
      <c r="X134">
        <f t="shared" si="58"/>
        <v>20.190946856440366</v>
      </c>
      <c r="Y134">
        <f t="shared" si="44"/>
        <v>104.20618401905958</v>
      </c>
    </row>
    <row r="135" spans="5:25">
      <c r="E135">
        <f t="shared" si="49"/>
        <v>0.11500000000000009</v>
      </c>
      <c r="F135">
        <f t="shared" si="50"/>
        <v>0.32279991690971405</v>
      </c>
      <c r="G135">
        <f t="shared" si="52"/>
        <v>18.495072866100269</v>
      </c>
      <c r="H135">
        <f t="shared" si="51"/>
        <v>15.559800670038758</v>
      </c>
      <c r="I135">
        <f t="shared" si="45"/>
        <v>127.62319832795379</v>
      </c>
      <c r="J135">
        <f t="shared" si="46"/>
        <v>48.545314976550081</v>
      </c>
      <c r="K135">
        <f t="shared" si="38"/>
        <v>242.15951441435379</v>
      </c>
      <c r="L135">
        <f t="shared" si="47"/>
        <v>0.14586144002378701</v>
      </c>
      <c r="M135">
        <f t="shared" si="39"/>
        <v>0.50976734719678285</v>
      </c>
      <c r="N135">
        <f t="shared" si="40"/>
        <v>27.485369182575194</v>
      </c>
      <c r="O135">
        <f t="shared" si="41"/>
        <v>14.766808789629128</v>
      </c>
      <c r="P135">
        <f t="shared" si="42"/>
        <v>0.68946870526958792</v>
      </c>
      <c r="Q135">
        <f t="shared" si="53"/>
        <v>39.503646918296646</v>
      </c>
      <c r="R135">
        <f t="shared" si="43"/>
        <v>-0.36404786798430244</v>
      </c>
      <c r="S135">
        <f t="shared" si="54"/>
        <v>-20.858406376236296</v>
      </c>
      <c r="T135">
        <f t="shared" si="55"/>
        <v>1.0535165732538903</v>
      </c>
      <c r="U135">
        <f t="shared" si="56"/>
        <v>60.362053294532942</v>
      </c>
      <c r="V135">
        <f t="shared" si="48"/>
        <v>6.8099593431116352</v>
      </c>
      <c r="W135">
        <f t="shared" si="57"/>
        <v>54.439624071870114</v>
      </c>
      <c r="X135">
        <f t="shared" si="58"/>
        <v>20.069580598298536</v>
      </c>
      <c r="Y135">
        <f t="shared" si="44"/>
        <v>105.96160994988512</v>
      </c>
    </row>
    <row r="136" spans="5:25">
      <c r="E136">
        <f t="shared" si="49"/>
        <v>0.11600000000000009</v>
      </c>
      <c r="F136">
        <f t="shared" si="50"/>
        <v>0.33835971757975281</v>
      </c>
      <c r="G136">
        <f t="shared" si="52"/>
        <v>19.386583774558321</v>
      </c>
      <c r="H136">
        <f t="shared" si="51"/>
        <v>15.687423868366711</v>
      </c>
      <c r="I136">
        <f t="shared" si="45"/>
        <v>125.73558039159029</v>
      </c>
      <c r="J136">
        <f t="shared" si="46"/>
        <v>47.827302824553414</v>
      </c>
      <c r="K136">
        <f t="shared" si="38"/>
        <v>236.96323921895655</v>
      </c>
      <c r="L136">
        <f t="shared" si="47"/>
        <v>0.14273153540453823</v>
      </c>
      <c r="M136">
        <f t="shared" si="39"/>
        <v>0.50663744257753407</v>
      </c>
      <c r="N136">
        <f t="shared" si="40"/>
        <v>27.434036237173014</v>
      </c>
      <c r="O136">
        <f t="shared" si="41"/>
        <v>14.635174845929026</v>
      </c>
      <c r="P136">
        <f t="shared" si="42"/>
        <v>0.6860138133228989</v>
      </c>
      <c r="Q136">
        <f t="shared" si="53"/>
        <v>39.305696191077637</v>
      </c>
      <c r="R136">
        <f t="shared" si="43"/>
        <v>-0.37960766865434165</v>
      </c>
      <c r="S136">
        <f t="shared" si="54"/>
        <v>-21.749917284694373</v>
      </c>
      <c r="T136">
        <f t="shared" si="55"/>
        <v>1.0656214819772405</v>
      </c>
      <c r="U136">
        <f t="shared" si="56"/>
        <v>61.055613475771999</v>
      </c>
      <c r="V136">
        <f t="shared" si="48"/>
        <v>6.8658153794633572</v>
      </c>
      <c r="W136">
        <f t="shared" si="57"/>
        <v>53.271454946260725</v>
      </c>
      <c r="X136">
        <f t="shared" si="58"/>
        <v>19.946356006989529</v>
      </c>
      <c r="Y136">
        <f t="shared" si="44"/>
        <v>107.7069560595927</v>
      </c>
    </row>
    <row r="137" spans="5:25">
      <c r="E137">
        <f t="shared" si="49"/>
        <v>0.11700000000000009</v>
      </c>
      <c r="F137">
        <f t="shared" si="50"/>
        <v>0.3540471414481195</v>
      </c>
      <c r="G137">
        <f t="shared" si="52"/>
        <v>20.285406953648526</v>
      </c>
      <c r="H137">
        <f t="shared" si="51"/>
        <v>15.8131594487583</v>
      </c>
      <c r="I137">
        <f t="shared" si="45"/>
        <v>123.76117809266542</v>
      </c>
      <c r="J137">
        <f t="shared" si="46"/>
        <v>47.076279634823976</v>
      </c>
      <c r="K137">
        <f t="shared" si="38"/>
        <v>231.68893329670038</v>
      </c>
      <c r="L137">
        <f t="shared" si="47"/>
        <v>0.13955463005433213</v>
      </c>
      <c r="M137">
        <f t="shared" si="39"/>
        <v>0.50346053722732798</v>
      </c>
      <c r="N137">
        <f t="shared" si="40"/>
        <v>27.380215196832864</v>
      </c>
      <c r="O137">
        <f t="shared" si="41"/>
        <v>14.503285996512187</v>
      </c>
      <c r="P137">
        <f t="shared" si="42"/>
        <v>0.6825852072352091</v>
      </c>
      <c r="Q137">
        <f t="shared" si="53"/>
        <v>39.109251532640144</v>
      </c>
      <c r="R137">
        <f t="shared" si="43"/>
        <v>-0.39529509252270834</v>
      </c>
      <c r="S137">
        <f t="shared" si="54"/>
        <v>-22.648740463784574</v>
      </c>
      <c r="T137">
        <f t="shared" si="55"/>
        <v>1.0778802997579175</v>
      </c>
      <c r="U137">
        <f t="shared" si="56"/>
        <v>61.757991996424728</v>
      </c>
      <c r="V137">
        <f t="shared" si="48"/>
        <v>6.920845274036366</v>
      </c>
      <c r="W137">
        <f t="shared" si="57"/>
        <v>52.085743815553883</v>
      </c>
      <c r="X137">
        <f t="shared" si="58"/>
        <v>19.821280993201889</v>
      </c>
      <c r="Y137">
        <f t="shared" si="44"/>
        <v>109.44042983852239</v>
      </c>
    </row>
    <row r="138" spans="5:25">
      <c r="E138">
        <f t="shared" si="49"/>
        <v>0.11800000000000009</v>
      </c>
      <c r="F138">
        <f t="shared" si="50"/>
        <v>0.36986030089687782</v>
      </c>
      <c r="G138">
        <f t="shared" si="52"/>
        <v>21.191434250829797</v>
      </c>
      <c r="H138">
        <f t="shared" si="51"/>
        <v>15.936920626850966</v>
      </c>
      <c r="I138">
        <f t="shared" si="45"/>
        <v>121.69919142015887</v>
      </c>
      <c r="J138">
        <f t="shared" si="46"/>
        <v>46.291941099152332</v>
      </c>
      <c r="K138">
        <f t="shared" si="38"/>
        <v>226.33701060402765</v>
      </c>
      <c r="L138">
        <f t="shared" si="47"/>
        <v>0.13633097331411628</v>
      </c>
      <c r="M138">
        <f t="shared" si="39"/>
        <v>0.50023688048711212</v>
      </c>
      <c r="N138">
        <f t="shared" si="40"/>
        <v>27.323875665395256</v>
      </c>
      <c r="O138">
        <f t="shared" si="41"/>
        <v>14.371211018196711</v>
      </c>
      <c r="P138">
        <f t="shared" si="42"/>
        <v>0.67918606489053146</v>
      </c>
      <c r="Q138">
        <f t="shared" si="53"/>
        <v>38.914495022325916</v>
      </c>
      <c r="R138">
        <f t="shared" si="43"/>
        <v>-0.41110825197146639</v>
      </c>
      <c r="S138">
        <f t="shared" si="54"/>
        <v>-23.554767760965831</v>
      </c>
      <c r="T138">
        <f t="shared" si="55"/>
        <v>1.0902943168619978</v>
      </c>
      <c r="U138">
        <f t="shared" si="56"/>
        <v>62.46926278329174</v>
      </c>
      <c r="V138">
        <f t="shared" si="48"/>
        <v>6.9750110444687294</v>
      </c>
      <c r="W138">
        <f t="shared" si="57"/>
        <v>50.882583740859154</v>
      </c>
      <c r="X138">
        <f t="shared" si="58"/>
        <v>19.694365373508351</v>
      </c>
      <c r="Y138">
        <f t="shared" si="44"/>
        <v>111.16019738710699</v>
      </c>
    </row>
    <row r="139" spans="5:25">
      <c r="E139">
        <f t="shared" si="49"/>
        <v>0.11900000000000009</v>
      </c>
      <c r="F139">
        <f t="shared" si="50"/>
        <v>0.38579722152372881</v>
      </c>
      <c r="G139">
        <f t="shared" si="52"/>
        <v>22.104552541183342</v>
      </c>
      <c r="H139">
        <f t="shared" si="51"/>
        <v>16.058619818271126</v>
      </c>
      <c r="I139">
        <f t="shared" si="45"/>
        <v>119.54893539610185</v>
      </c>
      <c r="J139">
        <f t="shared" si="46"/>
        <v>45.474026665603709</v>
      </c>
      <c r="K139">
        <f t="shared" si="38"/>
        <v>220.90796823318033</v>
      </c>
      <c r="L139">
        <f t="shared" si="47"/>
        <v>0.13306086460053931</v>
      </c>
      <c r="M139">
        <f t="shared" si="39"/>
        <v>0.49696677177353515</v>
      </c>
      <c r="N139">
        <f t="shared" si="40"/>
        <v>27.264989342224201</v>
      </c>
      <c r="O139">
        <f t="shared" si="41"/>
        <v>14.239020507854811</v>
      </c>
      <c r="P139">
        <f t="shared" si="42"/>
        <v>0.67581967792130526</v>
      </c>
      <c r="Q139">
        <f t="shared" si="53"/>
        <v>38.721615256781419</v>
      </c>
      <c r="R139">
        <f t="shared" si="43"/>
        <v>-0.42704517259831731</v>
      </c>
      <c r="S139">
        <f t="shared" si="54"/>
        <v>-24.467886051319375</v>
      </c>
      <c r="T139">
        <f t="shared" si="55"/>
        <v>1.1028648505196226</v>
      </c>
      <c r="U139">
        <f t="shared" si="56"/>
        <v>63.189501308100787</v>
      </c>
      <c r="V139">
        <f t="shared" si="48"/>
        <v>7.0282743582627605</v>
      </c>
      <c r="W139">
        <f t="shared" si="57"/>
        <v>49.662086472957192</v>
      </c>
      <c r="X139">
        <f t="shared" si="58"/>
        <v>19.565620935965949</v>
      </c>
      <c r="Y139">
        <f t="shared" si="44"/>
        <v>112.86438589784512</v>
      </c>
    </row>
    <row r="140" spans="5:25">
      <c r="E140">
        <f t="shared" si="49"/>
        <v>0.12000000000000009</v>
      </c>
      <c r="F140">
        <f t="shared" si="50"/>
        <v>0.40185584134199992</v>
      </c>
      <c r="G140">
        <f t="shared" si="52"/>
        <v>23.024643681575416</v>
      </c>
      <c r="H140">
        <f t="shared" si="51"/>
        <v>16.178168753667226</v>
      </c>
      <c r="I140">
        <f t="shared" si="45"/>
        <v>117.30984750343542</v>
      </c>
      <c r="J140">
        <f t="shared" si="46"/>
        <v>44.622322363926891</v>
      </c>
      <c r="K140">
        <f t="shared" si="38"/>
        <v>215.40238914622608</v>
      </c>
      <c r="L140">
        <f t="shared" si="47"/>
        <v>0.12974465505275376</v>
      </c>
      <c r="M140">
        <f t="shared" si="39"/>
        <v>0.4936505622257496</v>
      </c>
      <c r="N140">
        <f t="shared" si="40"/>
        <v>27.203530136391105</v>
      </c>
      <c r="O140">
        <f t="shared" si="41"/>
        <v>14.106786819510235</v>
      </c>
      <c r="P140">
        <f t="shared" si="42"/>
        <v>0.67248945418093542</v>
      </c>
      <c r="Q140">
        <f t="shared" si="53"/>
        <v>38.530807491623953</v>
      </c>
      <c r="R140">
        <f t="shared" si="43"/>
        <v>-0.44310379241658854</v>
      </c>
      <c r="S140">
        <f t="shared" si="54"/>
        <v>-25.387977191711453</v>
      </c>
      <c r="T140">
        <f t="shared" si="55"/>
        <v>1.115593246597524</v>
      </c>
      <c r="U140">
        <f t="shared" si="56"/>
        <v>63.918784683335417</v>
      </c>
      <c r="V140">
        <f t="shared" si="48"/>
        <v>7.0805965831308049</v>
      </c>
      <c r="W140">
        <f t="shared" si="57"/>
        <v>48.424383066933295</v>
      </c>
      <c r="X140">
        <f t="shared" si="58"/>
        <v>19.43506150495077</v>
      </c>
      <c r="Y140">
        <f t="shared" si="44"/>
        <v>114.55108639852972</v>
      </c>
    </row>
    <row r="141" spans="5:25">
      <c r="E141">
        <f t="shared" si="49"/>
        <v>0.12100000000000009</v>
      </c>
      <c r="F141">
        <f t="shared" si="50"/>
        <v>0.41803401009566715</v>
      </c>
      <c r="G141">
        <f t="shared" si="52"/>
        <v>23.951584471410975</v>
      </c>
      <c r="H141">
        <f t="shared" si="51"/>
        <v>16.295478601170661</v>
      </c>
      <c r="I141">
        <f t="shared" si="45"/>
        <v>114.98149521983675</v>
      </c>
      <c r="J141">
        <f t="shared" si="46"/>
        <v>43.736663671271252</v>
      </c>
      <c r="K141">
        <f t="shared" si="38"/>
        <v>209.82094486833719</v>
      </c>
      <c r="L141">
        <f t="shared" si="47"/>
        <v>0.12638274915467543</v>
      </c>
      <c r="M141">
        <f t="shared" si="39"/>
        <v>0.49028865632767127</v>
      </c>
      <c r="N141">
        <f t="shared" si="40"/>
        <v>27.139474279620803</v>
      </c>
      <c r="O141">
        <f t="shared" si="41"/>
        <v>13.974583994317145</v>
      </c>
      <c r="P141">
        <f t="shared" si="42"/>
        <v>0.66919892018548233</v>
      </c>
      <c r="Q141">
        <f t="shared" si="53"/>
        <v>38.342273781340168</v>
      </c>
      <c r="R141">
        <f t="shared" si="43"/>
        <v>-0.45928196117025583</v>
      </c>
      <c r="S141">
        <f t="shared" si="54"/>
        <v>-26.314917981547016</v>
      </c>
      <c r="T141">
        <f t="shared" si="55"/>
        <v>1.1284808813557381</v>
      </c>
      <c r="U141">
        <f t="shared" si="56"/>
        <v>64.65719176288718</v>
      </c>
      <c r="V141">
        <f t="shared" si="48"/>
        <v>7.1319388405919364</v>
      </c>
      <c r="W141">
        <f t="shared" si="57"/>
        <v>47.169624487650523</v>
      </c>
      <c r="X141">
        <f t="shared" si="58"/>
        <v>19.30270300502643</v>
      </c>
      <c r="Y141">
        <f t="shared" si="44"/>
        <v>116.2183567617238</v>
      </c>
    </row>
    <row r="142" spans="5:25">
      <c r="E142">
        <f t="shared" si="49"/>
        <v>0.12200000000000009</v>
      </c>
      <c r="F142">
        <f t="shared" si="50"/>
        <v>0.4343294886968378</v>
      </c>
      <c r="G142">
        <f t="shared" si="52"/>
        <v>24.885246620403802</v>
      </c>
      <c r="H142">
        <f t="shared" si="51"/>
        <v>16.410460096390498</v>
      </c>
      <c r="I142">
        <f t="shared" si="45"/>
        <v>112.56358364043398</v>
      </c>
      <c r="J142">
        <f t="shared" si="46"/>
        <v>42.816938411715164</v>
      </c>
      <c r="K142">
        <f t="shared" si="38"/>
        <v>204.16439813152761</v>
      </c>
      <c r="L142">
        <f t="shared" si="47"/>
        <v>0.12297560632740193</v>
      </c>
      <c r="M142">
        <f t="shared" si="39"/>
        <v>0.48688151350039777</v>
      </c>
      <c r="N142">
        <f t="shared" si="40"/>
        <v>27.072800437532866</v>
      </c>
      <c r="O142">
        <f t="shared" si="41"/>
        <v>13.842487683339296</v>
      </c>
      <c r="P142">
        <f t="shared" si="42"/>
        <v>0.66595172351649434</v>
      </c>
      <c r="Q142">
        <f t="shared" si="53"/>
        <v>38.156223116958216</v>
      </c>
      <c r="R142">
        <f t="shared" si="43"/>
        <v>-0.47557743977142647</v>
      </c>
      <c r="S142">
        <f t="shared" si="54"/>
        <v>-27.248580130539839</v>
      </c>
      <c r="T142">
        <f t="shared" si="55"/>
        <v>1.1415291632879208</v>
      </c>
      <c r="U142">
        <f t="shared" si="56"/>
        <v>65.404803247498052</v>
      </c>
      <c r="V142">
        <f t="shared" si="48"/>
        <v>7.1822620628659228</v>
      </c>
      <c r="W142">
        <f t="shared" si="57"/>
        <v>45.897982204085451</v>
      </c>
      <c r="X142">
        <f t="shared" si="58"/>
        <v>19.168563523637705</v>
      </c>
      <c r="Y142">
        <f t="shared" si="44"/>
        <v>117.86422498448051</v>
      </c>
    </row>
    <row r="143" spans="5:25">
      <c r="E143">
        <f t="shared" si="49"/>
        <v>0.1230000000000001</v>
      </c>
      <c r="F143">
        <f t="shared" si="50"/>
        <v>0.45073994879322832</v>
      </c>
      <c r="G143">
        <f t="shared" si="52"/>
        <v>25.825496723794828</v>
      </c>
      <c r="H143">
        <f t="shared" si="51"/>
        <v>16.523023680030931</v>
      </c>
      <c r="I143">
        <f t="shared" si="45"/>
        <v>110.05596317102498</v>
      </c>
      <c r="J143">
        <f t="shared" si="46"/>
        <v>41.863089682612753</v>
      </c>
      <c r="K143">
        <f t="shared" si="38"/>
        <v>198.43360545974917</v>
      </c>
      <c r="L143">
        <f t="shared" si="47"/>
        <v>0.11952374248630968</v>
      </c>
      <c r="M143">
        <f t="shared" si="39"/>
        <v>0.48342964965930552</v>
      </c>
      <c r="N143">
        <f t="shared" si="40"/>
        <v>27.003489818693275</v>
      </c>
      <c r="O143">
        <f t="shared" si="41"/>
        <v>13.710575063077879</v>
      </c>
      <c r="P143">
        <f t="shared" si="42"/>
        <v>0.66275163517625302</v>
      </c>
      <c r="Q143">
        <f t="shared" si="53"/>
        <v>37.972871560993369</v>
      </c>
      <c r="R143">
        <f t="shared" si="43"/>
        <v>-0.49198789986781688</v>
      </c>
      <c r="S143">
        <f t="shared" si="54"/>
        <v>-28.188830233930858</v>
      </c>
      <c r="T143">
        <f t="shared" si="55"/>
        <v>1.1547395350440699</v>
      </c>
      <c r="U143">
        <f t="shared" si="56"/>
        <v>66.161701794924227</v>
      </c>
      <c r="V143">
        <f t="shared" si="48"/>
        <v>7.2315270531033837</v>
      </c>
      <c r="W143">
        <f t="shared" si="57"/>
        <v>44.609648770480938</v>
      </c>
      <c r="X143">
        <f t="shared" si="58"/>
        <v>19.032663372413602</v>
      </c>
      <c r="Y143">
        <f t="shared" si="44"/>
        <v>119.4866927412115</v>
      </c>
    </row>
    <row r="144" spans="5:25">
      <c r="E144">
        <f t="shared" si="49"/>
        <v>0.1240000000000001</v>
      </c>
      <c r="F144">
        <f t="shared" si="50"/>
        <v>0.46726297247325926</v>
      </c>
      <c r="G144">
        <f t="shared" si="52"/>
        <v>26.772196245455319</v>
      </c>
      <c r="H144">
        <f t="shared" si="51"/>
        <v>16.633079643201956</v>
      </c>
      <c r="I144">
        <f t="shared" si="45"/>
        <v>107.4586372721181</v>
      </c>
      <c r="J144">
        <f t="shared" si="46"/>
        <v>40.875118800272247</v>
      </c>
      <c r="K144">
        <f t="shared" si="38"/>
        <v>192.62951968596266</v>
      </c>
      <c r="L144">
        <f t="shared" si="47"/>
        <v>0.11602773155717686</v>
      </c>
      <c r="M144">
        <f t="shared" si="39"/>
        <v>0.4799336387301727</v>
      </c>
      <c r="N144">
        <f t="shared" si="40"/>
        <v>26.931526280974975</v>
      </c>
      <c r="O144">
        <f t="shared" si="41"/>
        <v>13.578924743728113</v>
      </c>
      <c r="P144">
        <f t="shared" si="42"/>
        <v>0.65960255188593353</v>
      </c>
      <c r="Q144">
        <f t="shared" si="53"/>
        <v>37.792442379122889</v>
      </c>
      <c r="R144">
        <f t="shared" si="43"/>
        <v>-0.50851092354784788</v>
      </c>
      <c r="S144">
        <f t="shared" si="54"/>
        <v>-29.135529755591357</v>
      </c>
      <c r="T144">
        <f t="shared" si="55"/>
        <v>1.1681134754337814</v>
      </c>
      <c r="U144">
        <f t="shared" si="56"/>
        <v>66.927972134714238</v>
      </c>
      <c r="V144">
        <f t="shared" si="48"/>
        <v>7.2796945489829952</v>
      </c>
      <c r="W144">
        <f t="shared" si="57"/>
        <v>43.304838392206172</v>
      </c>
      <c r="X144">
        <f t="shared" si="58"/>
        <v>18.895025146857193</v>
      </c>
      <c r="Y144">
        <f t="shared" si="44"/>
        <v>121.08373921141731</v>
      </c>
    </row>
    <row r="145" spans="5:25">
      <c r="E145">
        <f t="shared" si="49"/>
        <v>0.12500000000000008</v>
      </c>
      <c r="F145">
        <f t="shared" si="50"/>
        <v>0.48389605211646119</v>
      </c>
      <c r="G145">
        <f t="shared" si="52"/>
        <v>27.725201509315752</v>
      </c>
      <c r="H145">
        <f t="shared" si="51"/>
        <v>16.740538280474073</v>
      </c>
      <c r="I145">
        <f t="shared" si="45"/>
        <v>104.77177023282087</v>
      </c>
      <c r="J145">
        <f t="shared" si="46"/>
        <v>39.853088256987981</v>
      </c>
      <c r="K145">
        <f t="shared" si="38"/>
        <v>186.75319239153546</v>
      </c>
      <c r="L145">
        <f t="shared" si="47"/>
        <v>0.112488206945521</v>
      </c>
      <c r="M145">
        <f t="shared" si="39"/>
        <v>0.47639411411851684</v>
      </c>
      <c r="N145">
        <f t="shared" si="40"/>
        <v>26.856896434711317</v>
      </c>
      <c r="O145">
        <f t="shared" si="41"/>
        <v>13.447616670178483</v>
      </c>
      <c r="P145">
        <f t="shared" si="42"/>
        <v>0.65650849831633773</v>
      </c>
      <c r="Q145">
        <f t="shared" si="53"/>
        <v>37.615166167997664</v>
      </c>
      <c r="R145">
        <f t="shared" si="43"/>
        <v>-0.52514400319104981</v>
      </c>
      <c r="S145">
        <f t="shared" si="54"/>
        <v>-30.08853501945179</v>
      </c>
      <c r="T145">
        <f t="shared" si="55"/>
        <v>1.1816525015073875</v>
      </c>
      <c r="U145">
        <f t="shared" si="56"/>
        <v>67.703701187449454</v>
      </c>
      <c r="V145">
        <f t="shared" si="48"/>
        <v>7.3267252896979711</v>
      </c>
      <c r="W145">
        <f t="shared" si="57"/>
        <v>41.983787474155086</v>
      </c>
      <c r="X145">
        <f t="shared" si="58"/>
        <v>18.755673784193576</v>
      </c>
      <c r="Y145">
        <f t="shared" si="44"/>
        <v>122.65332518270638</v>
      </c>
    </row>
    <row r="146" spans="5:25">
      <c r="E146">
        <f t="shared" si="49"/>
        <v>0.12600000000000008</v>
      </c>
      <c r="F146">
        <f t="shared" si="50"/>
        <v>0.50063659039693531</v>
      </c>
      <c r="G146">
        <f t="shared" si="52"/>
        <v>28.684363699564113</v>
      </c>
      <c r="H146">
        <f t="shared" si="51"/>
        <v>16.845310050706892</v>
      </c>
      <c r="I146">
        <f t="shared" si="45"/>
        <v>101.99569495233305</v>
      </c>
      <c r="J146">
        <f t="shared" si="46"/>
        <v>38.797124680964842</v>
      </c>
      <c r="K146">
        <f t="shared" si="38"/>
        <v>180.80577625808553</v>
      </c>
      <c r="L146">
        <f t="shared" si="47"/>
        <v>0.10890586295319968</v>
      </c>
      <c r="M146">
        <f t="shared" si="39"/>
        <v>0.47281177012619552</v>
      </c>
      <c r="N146">
        <f t="shared" si="40"/>
        <v>26.779589742113984</v>
      </c>
      <c r="O146">
        <f t="shared" si="41"/>
        <v>13.316732015802302</v>
      </c>
      <c r="P146">
        <f t="shared" si="42"/>
        <v>0.65347362923995378</v>
      </c>
      <c r="Q146">
        <f t="shared" si="53"/>
        <v>37.441280978546096</v>
      </c>
      <c r="R146">
        <f t="shared" si="43"/>
        <v>-0.54188454147152365</v>
      </c>
      <c r="S146">
        <f t="shared" si="54"/>
        <v>-31.047697209700132</v>
      </c>
      <c r="T146">
        <f t="shared" si="55"/>
        <v>1.1953581707114775</v>
      </c>
      <c r="U146">
        <f t="shared" si="56"/>
        <v>68.488978188246236</v>
      </c>
      <c r="V146">
        <f t="shared" si="48"/>
        <v>7.3725800863448967</v>
      </c>
      <c r="W146">
        <f t="shared" si="57"/>
        <v>40.646755149461931</v>
      </c>
      <c r="X146">
        <f t="shared" si="58"/>
        <v>18.614636619141557</v>
      </c>
      <c r="Y146">
        <f t="shared" si="44"/>
        <v>124.19339742814718</v>
      </c>
    </row>
    <row r="147" spans="5:25">
      <c r="E147">
        <f t="shared" si="49"/>
        <v>0.12700000000000009</v>
      </c>
      <c r="F147">
        <f t="shared" si="50"/>
        <v>0.5174819004476422</v>
      </c>
      <c r="G147">
        <f t="shared" si="52"/>
        <v>29.649528870058923</v>
      </c>
      <c r="H147">
        <f t="shared" si="51"/>
        <v>16.947305745659225</v>
      </c>
      <c r="I147">
        <f t="shared" si="45"/>
        <v>99.130920705539523</v>
      </c>
      <c r="J147">
        <f t="shared" si="46"/>
        <v>37.707421790194715</v>
      </c>
      <c r="K147">
        <f t="shared" si="38"/>
        <v>174.78852732167147</v>
      </c>
      <c r="L147">
        <f t="shared" si="47"/>
        <v>0.10528145613619075</v>
      </c>
      <c r="M147">
        <f t="shared" si="39"/>
        <v>0.46918736330918659</v>
      </c>
      <c r="N147">
        <f t="shared" si="40"/>
        <v>26.699598612416899</v>
      </c>
      <c r="O147">
        <f t="shared" si="41"/>
        <v>13.18635306912897</v>
      </c>
      <c r="P147">
        <f t="shared" si="42"/>
        <v>0.65050223159211606</v>
      </c>
      <c r="Q147">
        <f t="shared" si="53"/>
        <v>37.271032434069895</v>
      </c>
      <c r="R147">
        <f t="shared" si="43"/>
        <v>-0.55872985152223076</v>
      </c>
      <c r="S147">
        <f t="shared" si="54"/>
        <v>-32.012862380194953</v>
      </c>
      <c r="T147">
        <f t="shared" si="55"/>
        <v>1.2092320831143468</v>
      </c>
      <c r="U147">
        <f t="shared" si="56"/>
        <v>69.283894814264855</v>
      </c>
      <c r="V147">
        <f t="shared" si="48"/>
        <v>7.4172198957182438</v>
      </c>
      <c r="W147">
        <f t="shared" si="57"/>
        <v>39.294023786263317</v>
      </c>
      <c r="X147">
        <f t="shared" si="58"/>
        <v>18.471943437369553</v>
      </c>
      <c r="Y147">
        <f t="shared" si="44"/>
        <v>125.70189335552371</v>
      </c>
    </row>
    <row r="148" spans="5:25">
      <c r="E148">
        <f t="shared" si="49"/>
        <v>0.12800000000000009</v>
      </c>
      <c r="F148">
        <f t="shared" si="50"/>
        <v>0.53442920619330136</v>
      </c>
      <c r="G148">
        <f t="shared" si="52"/>
        <v>30.620537963403002</v>
      </c>
      <c r="H148">
        <f t="shared" si="51"/>
        <v>17.046436666364766</v>
      </c>
      <c r="I148">
        <f t="shared" si="45"/>
        <v>96.17814086797469</v>
      </c>
      <c r="J148">
        <f t="shared" si="46"/>
        <v>36.584243330878557</v>
      </c>
      <c r="K148">
        <f t="shared" ref="K148:K211" si="59">IF(L148&gt;0,L148*$B$92,0)</f>
        <v>168.70280711905798</v>
      </c>
      <c r="L148">
        <f t="shared" si="47"/>
        <v>0.10161580659736577</v>
      </c>
      <c r="M148">
        <f t="shared" ref="M148:M211" si="60">0.01*2.54*SQRT(($B$40-(N148))^2+($B$42-(O148))^2)</f>
        <v>0.46552171377036161</v>
      </c>
      <c r="N148">
        <f t="shared" ref="N148:N211" si="61">$B$34+COS(F148)*$B$80+SIN(F148)*$B$82</f>
        <v>26.616918492200249</v>
      </c>
      <c r="O148">
        <f t="shared" ref="O148:O211" si="62">$B$36+COS(F148)*$B$82-SIN(F148)*$B$80</f>
        <v>13.056563113521712</v>
      </c>
      <c r="P148">
        <f t="shared" ref="P148:P211" si="63">ATAN2((N148-$B$40),(O148-$B$42))</f>
        <v>0.64759872642798</v>
      </c>
      <c r="Q148">
        <f t="shared" si="53"/>
        <v>37.10467384237046</v>
      </c>
      <c r="R148">
        <f t="shared" ref="R148:R211" si="64">ATAN2((N148-$B$34),(O148-$B$36))</f>
        <v>-0.57567715726789015</v>
      </c>
      <c r="S148">
        <f t="shared" si="54"/>
        <v>-32.983871473539047</v>
      </c>
      <c r="T148">
        <f t="shared" si="55"/>
        <v>1.2232758836958701</v>
      </c>
      <c r="U148">
        <f t="shared" si="56"/>
        <v>70.088545315909514</v>
      </c>
      <c r="V148">
        <f t="shared" si="48"/>
        <v>7.4606058975035916</v>
      </c>
      <c r="W148">
        <f t="shared" si="57"/>
        <v>37.925899470197933</v>
      </c>
      <c r="X148">
        <f t="shared" si="58"/>
        <v>18.327626526392187</v>
      </c>
      <c r="Y148">
        <f t="shared" ref="Y148:Y211" si="65">H148^2*$B$73</f>
        <v>127.17674592450244</v>
      </c>
    </row>
    <row r="149" spans="5:25">
      <c r="E149">
        <f t="shared" si="49"/>
        <v>0.12900000000000009</v>
      </c>
      <c r="F149">
        <f t="shared" si="50"/>
        <v>0.5514756428596661</v>
      </c>
      <c r="G149">
        <f t="shared" si="52"/>
        <v>31.597226840122758</v>
      </c>
      <c r="H149">
        <f t="shared" si="51"/>
        <v>17.142614807232739</v>
      </c>
      <c r="I149">
        <f t="shared" si="45"/>
        <v>93.13824057421742</v>
      </c>
      <c r="J149">
        <f t="shared" si="46"/>
        <v>35.427925990526887</v>
      </c>
      <c r="K149">
        <f t="shared" si="59"/>
        <v>162.55008471562562</v>
      </c>
      <c r="L149">
        <f t="shared" si="47"/>
        <v>9.7909799207973408E-2</v>
      </c>
      <c r="M149">
        <f t="shared" si="60"/>
        <v>0.46181570638096925</v>
      </c>
      <c r="N149">
        <f t="shared" si="61"/>
        <v>26.531547950344027</v>
      </c>
      <c r="O149">
        <f t="shared" si="62"/>
        <v>12.927446300029448</v>
      </c>
      <c r="P149">
        <f t="shared" si="63"/>
        <v>0.64476767076088126</v>
      </c>
      <c r="Q149">
        <f t="shared" si="53"/>
        <v>36.942466301079108</v>
      </c>
      <c r="R149">
        <f t="shared" si="64"/>
        <v>-0.59272359393425489</v>
      </c>
      <c r="S149">
        <f t="shared" si="54"/>
        <v>-33.960560350258802</v>
      </c>
      <c r="T149">
        <f t="shared" si="55"/>
        <v>1.2374912646951362</v>
      </c>
      <c r="U149">
        <f t="shared" si="56"/>
        <v>70.90302665133791</v>
      </c>
      <c r="V149">
        <f t="shared" si="48"/>
        <v>7.5026995748517944</v>
      </c>
      <c r="W149">
        <f t="shared" si="57"/>
        <v>36.542712460298738</v>
      </c>
      <c r="X149">
        <f t="shared" si="58"/>
        <v>18.181720723660206</v>
      </c>
      <c r="Y149">
        <f t="shared" si="65"/>
        <v>128.61588882607316</v>
      </c>
    </row>
    <row r="150" spans="5:25">
      <c r="E150">
        <f t="shared" si="49"/>
        <v>0.13000000000000009</v>
      </c>
      <c r="F150">
        <f t="shared" si="50"/>
        <v>0.56861825766689889</v>
      </c>
      <c r="G150">
        <f t="shared" si="52"/>
        <v>32.579426318395669</v>
      </c>
      <c r="H150">
        <f t="shared" si="51"/>
        <v>17.235753047806956</v>
      </c>
      <c r="I150">
        <f t="shared" ref="I150:I213" si="66">IF(F150&lt;$B$26,J150/$B$76,0)</f>
        <v>90.012304282604333</v>
      </c>
      <c r="J150">
        <f t="shared" ref="J150:J213" si="67">IF(E150&gt;0,$B$84*K150*SIN(T150),0)</f>
        <v>34.238882275425539</v>
      </c>
      <c r="K150">
        <f t="shared" si="59"/>
        <v>156.33193860438314</v>
      </c>
      <c r="L150">
        <f t="shared" ref="L150:L213" si="68">M150-$B$32-$B$29</f>
        <v>9.4164384751483338E-2</v>
      </c>
      <c r="M150">
        <f t="shared" si="60"/>
        <v>0.45807029192447918</v>
      </c>
      <c r="N150">
        <f t="shared" si="61"/>
        <v>26.443488757058919</v>
      </c>
      <c r="O150">
        <f t="shared" si="62"/>
        <v>12.799087513622851</v>
      </c>
      <c r="P150">
        <f t="shared" si="63"/>
        <v>0.64201375926642601</v>
      </c>
      <c r="Q150">
        <f t="shared" si="53"/>
        <v>36.784678795294262</v>
      </c>
      <c r="R150">
        <f t="shared" si="64"/>
        <v>-0.60986620874148767</v>
      </c>
      <c r="S150">
        <f t="shared" si="54"/>
        <v>-34.942759828531713</v>
      </c>
      <c r="T150">
        <f t="shared" si="55"/>
        <v>1.2518799680079136</v>
      </c>
      <c r="U150">
        <f t="shared" si="56"/>
        <v>71.727438623825975</v>
      </c>
      <c r="V150">
        <f t="shared" ref="V150:V213" si="69">IF(F150&lt;$B$26,$B$73*H150,V149)</f>
        <v>7.5434627983049509</v>
      </c>
      <c r="W150">
        <f t="shared" si="57"/>
        <v>35.144817615907954</v>
      </c>
      <c r="X150">
        <f t="shared" si="58"/>
        <v>18.034263461593671</v>
      </c>
      <c r="Y150">
        <f t="shared" si="65"/>
        <v>130.01726191690295</v>
      </c>
    </row>
    <row r="151" spans="5:25">
      <c r="E151">
        <f t="shared" ref="E151:E214" si="70">E150+$B$20</f>
        <v>0.13100000000000009</v>
      </c>
      <c r="F151">
        <f t="shared" ref="F151:F214" si="71">F150+$B$20*H150</f>
        <v>0.58585401071470589</v>
      </c>
      <c r="G151">
        <f t="shared" si="52"/>
        <v>33.566962224764758</v>
      </c>
      <c r="H151">
        <f t="shared" si="51"/>
        <v>17.325765352089562</v>
      </c>
      <c r="I151">
        <f t="shared" si="66"/>
        <v>86.801623217998554</v>
      </c>
      <c r="J151">
        <f t="shared" si="67"/>
        <v>33.017603341716246</v>
      </c>
      <c r="K151">
        <f t="shared" si="59"/>
        <v>150.05005846545649</v>
      </c>
      <c r="L151">
        <f t="shared" si="68"/>
        <v>9.0380580983390052E-2</v>
      </c>
      <c r="M151">
        <f t="shared" si="60"/>
        <v>0.45428648815638589</v>
      </c>
      <c r="N151">
        <f t="shared" si="61"/>
        <v>26.352745956444018</v>
      </c>
      <c r="O151">
        <f t="shared" si="62"/>
        <v>12.671572233067955</v>
      </c>
      <c r="P151">
        <f t="shared" si="63"/>
        <v>0.63934182583532073</v>
      </c>
      <c r="Q151">
        <f t="shared" si="53"/>
        <v>36.631588286552017</v>
      </c>
      <c r="R151">
        <f t="shared" si="64"/>
        <v>-0.62710196178929445</v>
      </c>
      <c r="S151">
        <f t="shared" si="54"/>
        <v>-35.930295734900788</v>
      </c>
      <c r="T151">
        <f t="shared" si="55"/>
        <v>1.2664437876246151</v>
      </c>
      <c r="U151">
        <f t="shared" si="56"/>
        <v>72.561884021452798</v>
      </c>
      <c r="V151">
        <f t="shared" si="69"/>
        <v>7.5828579130331661</v>
      </c>
      <c r="W151">
        <f t="shared" si="57"/>
        <v>33.732594792225896</v>
      </c>
      <c r="X151">
        <f t="shared" si="58"/>
        <v>17.885294809306529</v>
      </c>
      <c r="Y151">
        <f t="shared" si="65"/>
        <v>131.3788168994482</v>
      </c>
    </row>
    <row r="152" spans="5:25">
      <c r="E152">
        <f t="shared" si="70"/>
        <v>0.13200000000000009</v>
      </c>
      <c r="F152">
        <f t="shared" si="71"/>
        <v>0.6031797760667954</v>
      </c>
      <c r="G152">
        <f t="shared" si="52"/>
        <v>34.559655456273475</v>
      </c>
      <c r="H152">
        <f t="shared" ref="H152:H215" si="72">IF(F152&lt;$B$26,H151+$B$20*I151,0)</f>
        <v>17.412566975307559</v>
      </c>
      <c r="I152">
        <f t="shared" si="66"/>
        <v>83.507702663232848</v>
      </c>
      <c r="J152">
        <f t="shared" si="67"/>
        <v>31.764661768915925</v>
      </c>
      <c r="K152">
        <f t="shared" si="59"/>
        <v>143.7062467753824</v>
      </c>
      <c r="L152">
        <f t="shared" si="68"/>
        <v>8.6559473600548803E-2</v>
      </c>
      <c r="M152">
        <f t="shared" si="60"/>
        <v>0.45046538077354464</v>
      </c>
      <c r="N152">
        <f t="shared" si="61"/>
        <v>26.259327932025769</v>
      </c>
      <c r="O152">
        <f t="shared" si="62"/>
        <v>12.544986384734978</v>
      </c>
      <c r="P152">
        <f t="shared" si="63"/>
        <v>0.6367568449565314</v>
      </c>
      <c r="Q152">
        <f t="shared" si="53"/>
        <v>36.483479792075372</v>
      </c>
      <c r="R152">
        <f t="shared" si="64"/>
        <v>-0.64442772714138385</v>
      </c>
      <c r="S152">
        <f t="shared" si="54"/>
        <v>-36.922988966409505</v>
      </c>
      <c r="T152">
        <f t="shared" si="55"/>
        <v>1.2811845720979154</v>
      </c>
      <c r="U152">
        <f t="shared" si="56"/>
        <v>73.406468758484877</v>
      </c>
      <c r="V152">
        <f t="shared" si="69"/>
        <v>7.6208478293287447</v>
      </c>
      <c r="W152">
        <f t="shared" si="57"/>
        <v>32.306449202094598</v>
      </c>
      <c r="X152">
        <f t="shared" si="58"/>
        <v>17.734857510769473</v>
      </c>
      <c r="Y152">
        <f t="shared" si="65"/>
        <v>132.698523236814</v>
      </c>
    </row>
    <row r="153" spans="5:25">
      <c r="E153">
        <f t="shared" si="70"/>
        <v>0.13300000000000009</v>
      </c>
      <c r="F153">
        <f t="shared" si="71"/>
        <v>0.62059234304210298</v>
      </c>
      <c r="G153">
        <f t="shared" si="52"/>
        <v>35.557322054447482</v>
      </c>
      <c r="H153">
        <f t="shared" si="72"/>
        <v>17.496074677970793</v>
      </c>
      <c r="I153">
        <f t="shared" si="66"/>
        <v>80.132269068754567</v>
      </c>
      <c r="J153">
        <f t="shared" si="67"/>
        <v>30.480714264283566</v>
      </c>
      <c r="K153">
        <f t="shared" si="59"/>
        <v>137.30242025552943</v>
      </c>
      <c r="L153">
        <f t="shared" si="68"/>
        <v>8.2702217113611837E-2</v>
      </c>
      <c r="M153">
        <f t="shared" si="60"/>
        <v>0.44660812428660768</v>
      </c>
      <c r="N153">
        <f t="shared" si="61"/>
        <v>26.163246464741182</v>
      </c>
      <c r="O153">
        <f t="shared" si="62"/>
        <v>12.419416190684956</v>
      </c>
      <c r="P153">
        <f t="shared" si="63"/>
        <v>0.63426393291082861</v>
      </c>
      <c r="Q153">
        <f t="shared" si="53"/>
        <v>36.340646453159273</v>
      </c>
      <c r="R153">
        <f t="shared" si="64"/>
        <v>-0.66184029411669187</v>
      </c>
      <c r="S153">
        <f t="shared" si="54"/>
        <v>-37.920655564583534</v>
      </c>
      <c r="T153">
        <f t="shared" si="55"/>
        <v>1.2961042270275205</v>
      </c>
      <c r="U153">
        <f t="shared" si="56"/>
        <v>74.261302017742807</v>
      </c>
      <c r="V153">
        <f t="shared" si="69"/>
        <v>7.6573961162915918</v>
      </c>
      <c r="W153">
        <f t="shared" si="57"/>
        <v>30.866811741615759</v>
      </c>
      <c r="X153">
        <f t="shared" si="58"/>
        <v>17.582997019157784</v>
      </c>
      <c r="Y153">
        <f t="shared" si="65"/>
        <v>133.97437428944122</v>
      </c>
    </row>
    <row r="154" spans="5:25">
      <c r="E154">
        <f t="shared" si="70"/>
        <v>0.13400000000000009</v>
      </c>
      <c r="F154">
        <f t="shared" si="71"/>
        <v>0.63808841772007374</v>
      </c>
      <c r="G154">
        <f t="shared" ref="G154:G217" si="73">F154*180/PI()</f>
        <v>36.559773291540914</v>
      </c>
      <c r="H154">
        <f t="shared" si="72"/>
        <v>17.576206947039548</v>
      </c>
      <c r="I154">
        <f t="shared" si="66"/>
        <v>76.677276948929503</v>
      </c>
      <c r="J154">
        <f t="shared" si="67"/>
        <v>29.16650428603646</v>
      </c>
      <c r="K154">
        <f t="shared" si="59"/>
        <v>130.84061114899978</v>
      </c>
      <c r="L154">
        <f t="shared" si="68"/>
        <v>7.8810035616152713E-2</v>
      </c>
      <c r="M154">
        <f t="shared" si="60"/>
        <v>0.44271594278914855</v>
      </c>
      <c r="N154">
        <f t="shared" si="61"/>
        <v>26.064516782840634</v>
      </c>
      <c r="O154">
        <f t="shared" si="62"/>
        <v>12.294948011421868</v>
      </c>
      <c r="P154">
        <f t="shared" si="63"/>
        <v>0.6318683487531298</v>
      </c>
      <c r="Q154">
        <f t="shared" ref="Q154:Q217" si="74">P154*180/PI()</f>
        <v>36.20338959145473</v>
      </c>
      <c r="R154">
        <f t="shared" si="64"/>
        <v>-0.6793363687946623</v>
      </c>
      <c r="S154">
        <f t="shared" ref="S154:S217" si="75">R154*180/PI()</f>
        <v>-38.923106801676951</v>
      </c>
      <c r="T154">
        <f t="shared" ref="T154:T217" si="76">P154-R154</f>
        <v>1.3112047175477921</v>
      </c>
      <c r="U154">
        <f t="shared" ref="U154:U217" si="77">T154*180/PI()</f>
        <v>75.126496393131688</v>
      </c>
      <c r="V154">
        <f t="shared" si="69"/>
        <v>7.6924670986262349</v>
      </c>
      <c r="W154">
        <f t="shared" ref="W154:W217" si="78">K154/4.44822165</f>
        <v>29.414139277209756</v>
      </c>
      <c r="X154">
        <f t="shared" ref="X154:X217" si="79">M154*100/2.54</f>
        <v>17.429761527131831</v>
      </c>
      <c r="Y154">
        <f t="shared" si="65"/>
        <v>135.20439365874759</v>
      </c>
    </row>
    <row r="155" spans="5:25">
      <c r="E155">
        <f t="shared" si="70"/>
        <v>0.13500000000000009</v>
      </c>
      <c r="F155">
        <f t="shared" si="71"/>
        <v>0.65566462466711328</v>
      </c>
      <c r="G155">
        <f t="shared" si="73"/>
        <v>37.566815769454799</v>
      </c>
      <c r="H155">
        <f t="shared" si="72"/>
        <v>17.652884223988476</v>
      </c>
      <c r="I155">
        <f t="shared" si="66"/>
        <v>73.14491553240957</v>
      </c>
      <c r="J155">
        <f t="shared" si="67"/>
        <v>27.822864573017196</v>
      </c>
      <c r="K155">
        <f t="shared" si="59"/>
        <v>124.32296831543472</v>
      </c>
      <c r="L155">
        <f t="shared" si="68"/>
        <v>7.488422344410714E-2</v>
      </c>
      <c r="M155">
        <f t="shared" si="60"/>
        <v>0.43879013061710298</v>
      </c>
      <c r="N155">
        <f t="shared" si="61"/>
        <v>25.963157603201577</v>
      </c>
      <c r="O155">
        <f t="shared" si="62"/>
        <v>12.171668183743108</v>
      </c>
      <c r="P155">
        <f t="shared" si="63"/>
        <v>0.62957549506029942</v>
      </c>
      <c r="Q155">
        <f t="shared" si="74"/>
        <v>36.072018751814568</v>
      </c>
      <c r="R155">
        <f t="shared" si="64"/>
        <v>-0.69691257574170185</v>
      </c>
      <c r="S155">
        <f t="shared" si="75"/>
        <v>-39.930149279590836</v>
      </c>
      <c r="T155">
        <f t="shared" si="76"/>
        <v>1.3264880708020013</v>
      </c>
      <c r="U155">
        <f t="shared" si="77"/>
        <v>76.002168031405404</v>
      </c>
      <c r="V155">
        <f t="shared" si="69"/>
        <v>7.7260259564571179</v>
      </c>
      <c r="W155">
        <f t="shared" si="78"/>
        <v>27.94891489173763</v>
      </c>
      <c r="X155">
        <f t="shared" si="79"/>
        <v>17.275201992799328</v>
      </c>
      <c r="Y155">
        <f t="shared" si="65"/>
        <v>136.38664172086735</v>
      </c>
    </row>
    <row r="156" spans="5:25">
      <c r="E156">
        <f t="shared" si="70"/>
        <v>0.13600000000000009</v>
      </c>
      <c r="F156">
        <f t="shared" si="71"/>
        <v>0.67331750889110176</v>
      </c>
      <c r="G156">
        <f t="shared" si="73"/>
        <v>38.578251531722415</v>
      </c>
      <c r="H156">
        <f t="shared" si="72"/>
        <v>17.726029139520886</v>
      </c>
      <c r="I156">
        <f t="shared" si="66"/>
        <v>69.537615132930682</v>
      </c>
      <c r="J156">
        <f t="shared" si="67"/>
        <v>26.450719568017888</v>
      </c>
      <c r="K156">
        <f t="shared" si="59"/>
        <v>117.75175813326696</v>
      </c>
      <c r="L156">
        <f t="shared" si="68"/>
        <v>7.0926145719232309E-2</v>
      </c>
      <c r="M156">
        <f t="shared" si="60"/>
        <v>0.43483205289222815</v>
      </c>
      <c r="N156">
        <f t="shared" si="61"/>
        <v>25.859191163564716</v>
      </c>
      <c r="O156">
        <f t="shared" si="62"/>
        <v>12.049662854165991</v>
      </c>
      <c r="P156">
        <f t="shared" si="63"/>
        <v>0.62739091841918337</v>
      </c>
      <c r="Q156">
        <f t="shared" si="74"/>
        <v>35.946851730255752</v>
      </c>
      <c r="R156">
        <f t="shared" si="64"/>
        <v>-0.71456545996569032</v>
      </c>
      <c r="S156">
        <f t="shared" si="75"/>
        <v>-40.941585041858445</v>
      </c>
      <c r="T156">
        <f t="shared" si="76"/>
        <v>1.3419563783848738</v>
      </c>
      <c r="U156">
        <f t="shared" si="77"/>
        <v>76.888436772114204</v>
      </c>
      <c r="V156">
        <f t="shared" si="69"/>
        <v>7.7580388280545156</v>
      </c>
      <c r="W156">
        <f t="shared" si="78"/>
        <v>26.471648087335524</v>
      </c>
      <c r="X156">
        <f t="shared" si="79"/>
        <v>17.119372161111343</v>
      </c>
      <c r="Y156">
        <f t="shared" si="65"/>
        <v>137.51922233162881</v>
      </c>
    </row>
    <row r="157" spans="5:25">
      <c r="E157">
        <f t="shared" si="70"/>
        <v>0.13700000000000009</v>
      </c>
      <c r="F157">
        <f t="shared" si="71"/>
        <v>0.69104353803062268</v>
      </c>
      <c r="G157">
        <f t="shared" si="73"/>
        <v>39.593878188942874</v>
      </c>
      <c r="H157">
        <f t="shared" si="72"/>
        <v>17.795566754653816</v>
      </c>
      <c r="I157">
        <f t="shared" si="66"/>
        <v>65.858053205862262</v>
      </c>
      <c r="J157">
        <f t="shared" si="67"/>
        <v>25.051087721570639</v>
      </c>
      <c r="K157">
        <f t="shared" si="59"/>
        <v>111.12936519910966</v>
      </c>
      <c r="L157">
        <f t="shared" si="68"/>
        <v>6.6937238770374136E-2</v>
      </c>
      <c r="M157">
        <f t="shared" si="60"/>
        <v>0.43084314594336998</v>
      </c>
      <c r="N157">
        <f t="shared" si="61"/>
        <v>25.752643245227969</v>
      </c>
      <c r="O157">
        <f t="shared" si="62"/>
        <v>11.929017808451961</v>
      </c>
      <c r="P157">
        <f t="shared" si="63"/>
        <v>0.62532030962767005</v>
      </c>
      <c r="Q157">
        <f t="shared" si="74"/>
        <v>35.828214585479351</v>
      </c>
      <c r="R157">
        <f t="shared" si="64"/>
        <v>-0.73229148910521125</v>
      </c>
      <c r="S157">
        <f t="shared" si="75"/>
        <v>-41.957211699078911</v>
      </c>
      <c r="T157">
        <f t="shared" si="76"/>
        <v>1.3576117987328813</v>
      </c>
      <c r="U157">
        <f t="shared" si="77"/>
        <v>77.785426284558255</v>
      </c>
      <c r="V157">
        <f t="shared" si="69"/>
        <v>7.7884729153487084</v>
      </c>
      <c r="W157">
        <f t="shared" si="78"/>
        <v>24.982874942643576</v>
      </c>
      <c r="X157">
        <f t="shared" si="79"/>
        <v>16.962328580447636</v>
      </c>
      <c r="Y157">
        <f t="shared" si="65"/>
        <v>138.60028968190113</v>
      </c>
    </row>
    <row r="158" spans="5:25">
      <c r="E158">
        <f t="shared" si="70"/>
        <v>0.13800000000000009</v>
      </c>
      <c r="F158">
        <f t="shared" si="71"/>
        <v>0.70883910478527645</v>
      </c>
      <c r="G158">
        <f t="shared" si="73"/>
        <v>40.613489058027859</v>
      </c>
      <c r="H158">
        <f t="shared" si="72"/>
        <v>17.861424807859677</v>
      </c>
      <c r="I158">
        <f t="shared" si="66"/>
        <v>62.109160054778783</v>
      </c>
      <c r="J158">
        <f t="shared" si="67"/>
        <v>23.625083662613303</v>
      </c>
      <c r="K158">
        <f t="shared" si="59"/>
        <v>104.45829281417029</v>
      </c>
      <c r="L158">
        <f t="shared" si="68"/>
        <v>6.291901042645201E-2</v>
      </c>
      <c r="M158">
        <f t="shared" si="60"/>
        <v>0.42682491759944785</v>
      </c>
      <c r="N158">
        <f t="shared" si="61"/>
        <v>25.6435431857617</v>
      </c>
      <c r="O158">
        <f t="shared" si="62"/>
        <v>11.809818297793225</v>
      </c>
      <c r="P158">
        <f t="shared" si="63"/>
        <v>0.62336950357944032</v>
      </c>
      <c r="Q158">
        <f t="shared" si="74"/>
        <v>35.716441632267191</v>
      </c>
      <c r="R158">
        <f t="shared" si="64"/>
        <v>-0.75008705585986546</v>
      </c>
      <c r="S158">
        <f t="shared" si="75"/>
        <v>-42.976822568163918</v>
      </c>
      <c r="T158">
        <f t="shared" si="76"/>
        <v>1.3734565594393058</v>
      </c>
      <c r="U158">
        <f t="shared" si="77"/>
        <v>78.693264200431116</v>
      </c>
      <c r="V158">
        <f t="shared" si="69"/>
        <v>7.8172965920949018</v>
      </c>
      <c r="W158">
        <f t="shared" si="78"/>
        <v>23.483158222156106</v>
      </c>
      <c r="X158">
        <f t="shared" si="79"/>
        <v>16.804130614151489</v>
      </c>
      <c r="Y158">
        <f t="shared" si="65"/>
        <v>139.62805528044078</v>
      </c>
    </row>
    <row r="159" spans="5:25">
      <c r="E159">
        <f t="shared" si="70"/>
        <v>0.1390000000000001</v>
      </c>
      <c r="F159">
        <f t="shared" si="71"/>
        <v>0.72670052959313614</v>
      </c>
      <c r="G159">
        <f t="shared" si="73"/>
        <v>41.636873315608483</v>
      </c>
      <c r="H159">
        <f t="shared" si="72"/>
        <v>17.923533967914455</v>
      </c>
      <c r="I159">
        <f t="shared" si="66"/>
        <v>58.294124151246912</v>
      </c>
      <c r="J159">
        <f t="shared" si="67"/>
        <v>22.173920222030286</v>
      </c>
      <c r="K159">
        <f t="shared" si="59"/>
        <v>97.741163247818321</v>
      </c>
      <c r="L159">
        <f t="shared" si="68"/>
        <v>5.887304017521508E-2</v>
      </c>
      <c r="M159">
        <f t="shared" si="60"/>
        <v>0.42277894734821092</v>
      </c>
      <c r="N159">
        <f t="shared" si="61"/>
        <v>25.53192388134072</v>
      </c>
      <c r="O159">
        <f t="shared" si="62"/>
        <v>11.692148862267986</v>
      </c>
      <c r="P159">
        <f t="shared" si="63"/>
        <v>0.62154447880083619</v>
      </c>
      <c r="Q159">
        <f t="shared" si="74"/>
        <v>35.611875414946375</v>
      </c>
      <c r="R159">
        <f t="shared" si="64"/>
        <v>-0.7679484806677247</v>
      </c>
      <c r="S159">
        <f t="shared" si="75"/>
        <v>-44.00020682574452</v>
      </c>
      <c r="T159">
        <f t="shared" si="76"/>
        <v>1.3894929594685608</v>
      </c>
      <c r="U159">
        <f t="shared" si="77"/>
        <v>79.612082240690896</v>
      </c>
      <c r="V159">
        <f t="shared" si="69"/>
        <v>7.8444795145356938</v>
      </c>
      <c r="W159">
        <f t="shared" si="78"/>
        <v>21.973087435473978</v>
      </c>
      <c r="X159">
        <f t="shared" si="79"/>
        <v>16.644840446779956</v>
      </c>
      <c r="Y159">
        <f t="shared" si="65"/>
        <v>140.60079503938962</v>
      </c>
    </row>
    <row r="160" spans="5:25">
      <c r="E160">
        <f t="shared" si="70"/>
        <v>0.1400000000000001</v>
      </c>
      <c r="F160">
        <f t="shared" si="71"/>
        <v>0.7446240635610506</v>
      </c>
      <c r="G160">
        <f t="shared" si="73"/>
        <v>42.663816165929354</v>
      </c>
      <c r="H160">
        <f t="shared" si="72"/>
        <v>17.981828092065701</v>
      </c>
      <c r="I160">
        <f t="shared" si="66"/>
        <v>54.416397029898739</v>
      </c>
      <c r="J160">
        <f t="shared" si="67"/>
        <v>20.698910294640577</v>
      </c>
      <c r="K160">
        <f t="shared" si="59"/>
        <v>90.980717768704594</v>
      </c>
      <c r="L160">
        <f t="shared" si="68"/>
        <v>5.4800979181986648E-2</v>
      </c>
      <c r="M160">
        <f t="shared" si="60"/>
        <v>0.41870688635498249</v>
      </c>
      <c r="N160">
        <f t="shared" si="61"/>
        <v>25.417821778324409</v>
      </c>
      <c r="O160">
        <f t="shared" si="62"/>
        <v>11.576093152210159</v>
      </c>
      <c r="P160">
        <f t="shared" si="63"/>
        <v>0.6198513566059134</v>
      </c>
      <c r="Q160">
        <f t="shared" si="74"/>
        <v>35.514866658977375</v>
      </c>
      <c r="R160">
        <f t="shared" si="64"/>
        <v>-0.78587201463563905</v>
      </c>
      <c r="S160">
        <f t="shared" si="75"/>
        <v>-45.027149676065378</v>
      </c>
      <c r="T160">
        <f t="shared" si="76"/>
        <v>1.4057233712415524</v>
      </c>
      <c r="U160">
        <f t="shared" si="77"/>
        <v>80.54201633504276</v>
      </c>
      <c r="V160">
        <f t="shared" si="69"/>
        <v>7.8699927343918255</v>
      </c>
      <c r="W160">
        <f t="shared" si="78"/>
        <v>20.453278844300531</v>
      </c>
      <c r="X160">
        <f t="shared" si="79"/>
        <v>16.484523084841829</v>
      </c>
      <c r="Y160">
        <f t="shared" si="65"/>
        <v>141.51685643563988</v>
      </c>
    </row>
    <row r="161" spans="5:25">
      <c r="E161">
        <f t="shared" si="70"/>
        <v>0.1410000000000001</v>
      </c>
      <c r="F161">
        <f t="shared" si="71"/>
        <v>0.76260589165311632</v>
      </c>
      <c r="G161">
        <f t="shared" si="73"/>
        <v>43.694099023534498</v>
      </c>
      <c r="H161">
        <f t="shared" si="72"/>
        <v>18.036244489095601</v>
      </c>
      <c r="I161">
        <f t="shared" si="66"/>
        <v>50.479697719687032</v>
      </c>
      <c r="J161">
        <f t="shared" si="67"/>
        <v>19.201468524758717</v>
      </c>
      <c r="K161">
        <f t="shared" si="59"/>
        <v>84.179816434161111</v>
      </c>
      <c r="L161">
        <f t="shared" si="68"/>
        <v>5.0704550162811973E-2</v>
      </c>
      <c r="M161">
        <f t="shared" si="60"/>
        <v>0.41461045733580781</v>
      </c>
      <c r="N161">
        <f t="shared" si="61"/>
        <v>25.301276853756427</v>
      </c>
      <c r="O161">
        <f t="shared" si="62"/>
        <v>11.46173374817683</v>
      </c>
      <c r="P161">
        <f t="shared" si="63"/>
        <v>0.61829639983326135</v>
      </c>
      <c r="Q161">
        <f t="shared" si="74"/>
        <v>35.425774198579134</v>
      </c>
      <c r="R161">
        <f t="shared" si="64"/>
        <v>-0.80385384272770466</v>
      </c>
      <c r="S161">
        <f t="shared" si="75"/>
        <v>-46.057432533670521</v>
      </c>
      <c r="T161">
        <f t="shared" si="76"/>
        <v>1.422150242560966</v>
      </c>
      <c r="U161">
        <f t="shared" si="77"/>
        <v>81.483206732249656</v>
      </c>
      <c r="V161">
        <f t="shared" si="69"/>
        <v>7.8938088139953262</v>
      </c>
      <c r="W161">
        <f t="shared" si="78"/>
        <v>18.924375415096755</v>
      </c>
      <c r="X161">
        <f t="shared" si="79"/>
        <v>16.323246351803459</v>
      </c>
      <c r="Y161">
        <f t="shared" si="65"/>
        <v>142.37466571939748</v>
      </c>
    </row>
    <row r="162" spans="5:25">
      <c r="E162">
        <f t="shared" si="70"/>
        <v>0.1420000000000001</v>
      </c>
      <c r="F162">
        <f t="shared" si="71"/>
        <v>0.7806421361422119</v>
      </c>
      <c r="G162">
        <f t="shared" si="73"/>
        <v>44.727499711025764</v>
      </c>
      <c r="H162">
        <f t="shared" si="72"/>
        <v>18.086724186815289</v>
      </c>
      <c r="I162">
        <f t="shared" si="66"/>
        <v>46.488016670952788</v>
      </c>
      <c r="J162">
        <f t="shared" si="67"/>
        <v>17.683112799972857</v>
      </c>
      <c r="K162">
        <f t="shared" si="59"/>
        <v>77.341437628954338</v>
      </c>
      <c r="L162">
        <f t="shared" si="68"/>
        <v>4.6585547106632735E-2</v>
      </c>
      <c r="M162">
        <f t="shared" si="60"/>
        <v>0.41049145427962858</v>
      </c>
      <c r="N162">
        <f t="shared" si="61"/>
        <v>25.182332584498905</v>
      </c>
      <c r="O162">
        <f t="shared" si="62"/>
        <v>11.34915198023144</v>
      </c>
      <c r="P162">
        <f t="shared" si="63"/>
        <v>0.61688601112559205</v>
      </c>
      <c r="Q162">
        <f t="shared" si="74"/>
        <v>35.344964878156773</v>
      </c>
      <c r="R162">
        <f t="shared" si="64"/>
        <v>-0.82189008721680046</v>
      </c>
      <c r="S162">
        <f t="shared" si="75"/>
        <v>-47.090833221161802</v>
      </c>
      <c r="T162">
        <f t="shared" si="76"/>
        <v>1.4387760983423925</v>
      </c>
      <c r="U162">
        <f t="shared" si="77"/>
        <v>82.435798099318561</v>
      </c>
      <c r="V162">
        <f t="shared" si="69"/>
        <v>7.9159019433620523</v>
      </c>
      <c r="W162">
        <f t="shared" si="78"/>
        <v>17.387046715388912</v>
      </c>
      <c r="X162">
        <f t="shared" si="79"/>
        <v>16.161080877150731</v>
      </c>
      <c r="Y162">
        <f t="shared" si="65"/>
        <v>143.17273513946458</v>
      </c>
    </row>
    <row r="163" spans="5:25">
      <c r="E163">
        <f t="shared" si="70"/>
        <v>0.1430000000000001</v>
      </c>
      <c r="F163">
        <f t="shared" si="71"/>
        <v>0.79872886032902723</v>
      </c>
      <c r="G163">
        <f t="shared" si="73"/>
        <v>45.763792672147467</v>
      </c>
      <c r="H163">
        <f t="shared" si="72"/>
        <v>18.133212203486242</v>
      </c>
      <c r="I163">
        <f t="shared" si="66"/>
        <v>42.445619136578088</v>
      </c>
      <c r="J163">
        <f t="shared" si="67"/>
        <v>16.14546553726775</v>
      </c>
      <c r="K163">
        <f t="shared" si="59"/>
        <v>70.468677344870912</v>
      </c>
      <c r="L163">
        <f t="shared" si="68"/>
        <v>4.2445834841355418E-2</v>
      </c>
      <c r="M163">
        <f t="shared" si="60"/>
        <v>0.40635174201435126</v>
      </c>
      <c r="N163">
        <f t="shared" si="61"/>
        <v>25.061035904763468</v>
      </c>
      <c r="O163">
        <f t="shared" si="62"/>
        <v>11.238427747292473</v>
      </c>
      <c r="P163">
        <f t="shared" si="63"/>
        <v>0.61562673071040441</v>
      </c>
      <c r="Q163">
        <f t="shared" si="74"/>
        <v>35.272813425143035</v>
      </c>
      <c r="R163">
        <f t="shared" si="64"/>
        <v>-0.83997681140361591</v>
      </c>
      <c r="S163">
        <f t="shared" si="75"/>
        <v>-48.127126182283511</v>
      </c>
      <c r="T163">
        <f t="shared" si="76"/>
        <v>1.4556035421140203</v>
      </c>
      <c r="U163">
        <f t="shared" si="77"/>
        <v>83.399939607426546</v>
      </c>
      <c r="V163">
        <f t="shared" si="69"/>
        <v>7.9362480589829723</v>
      </c>
      <c r="W163">
        <f t="shared" si="78"/>
        <v>15.841988751812966</v>
      </c>
      <c r="X163">
        <f t="shared" si="79"/>
        <v>15.998100079305168</v>
      </c>
      <c r="Y163">
        <f t="shared" si="65"/>
        <v>143.90967015304403</v>
      </c>
    </row>
    <row r="164" spans="5:25">
      <c r="E164">
        <f t="shared" si="70"/>
        <v>0.1440000000000001</v>
      </c>
      <c r="F164">
        <f t="shared" si="71"/>
        <v>0.81686207253251353</v>
      </c>
      <c r="G164">
        <f t="shared" si="73"/>
        <v>46.802749200422355</v>
      </c>
      <c r="H164">
        <f t="shared" si="72"/>
        <v>18.175657822622821</v>
      </c>
      <c r="I164">
        <f t="shared" si="66"/>
        <v>38.357047964007428</v>
      </c>
      <c r="J164">
        <f t="shared" si="67"/>
        <v>14.590254745053874</v>
      </c>
      <c r="K164">
        <f t="shared" si="59"/>
        <v>63.564748193042554</v>
      </c>
      <c r="L164">
        <f t="shared" si="68"/>
        <v>3.8287348438938856E-2</v>
      </c>
      <c r="M164">
        <f t="shared" si="60"/>
        <v>0.4021932556119347</v>
      </c>
      <c r="N164">
        <f t="shared" si="61"/>
        <v>24.937437151852059</v>
      </c>
      <c r="O164">
        <f t="shared" si="62"/>
        <v>11.129639337325649</v>
      </c>
      <c r="P164">
        <f t="shared" si="63"/>
        <v>0.61452523363725986</v>
      </c>
      <c r="Q164">
        <f t="shared" si="74"/>
        <v>35.209702291705838</v>
      </c>
      <c r="R164">
        <f t="shared" si="64"/>
        <v>-0.85811002360710242</v>
      </c>
      <c r="S164">
        <f t="shared" si="75"/>
        <v>-49.166082710558413</v>
      </c>
      <c r="T164">
        <f t="shared" si="76"/>
        <v>1.4726352572443622</v>
      </c>
      <c r="U164">
        <f t="shared" si="77"/>
        <v>84.375785002264237</v>
      </c>
      <c r="V164">
        <f t="shared" si="69"/>
        <v>7.9548249640952529</v>
      </c>
      <c r="W164">
        <f t="shared" si="78"/>
        <v>14.289923748076394</v>
      </c>
      <c r="X164">
        <f t="shared" si="79"/>
        <v>15.834380142202154</v>
      </c>
      <c r="Y164">
        <f t="shared" si="65"/>
        <v>144.58417658625319</v>
      </c>
    </row>
    <row r="165" spans="5:25">
      <c r="E165">
        <f t="shared" si="70"/>
        <v>0.1450000000000001</v>
      </c>
      <c r="F165">
        <f t="shared" si="71"/>
        <v>0.8350377303551364</v>
      </c>
      <c r="G165">
        <f t="shared" si="73"/>
        <v>47.844137683532587</v>
      </c>
      <c r="H165">
        <f t="shared" si="72"/>
        <v>18.21401487058683</v>
      </c>
      <c r="I165">
        <f t="shared" si="66"/>
        <v>34.227125753287361</v>
      </c>
      <c r="J165">
        <f t="shared" si="67"/>
        <v>13.019314844042619</v>
      </c>
      <c r="K165">
        <f t="shared" si="59"/>
        <v>56.632978141391064</v>
      </c>
      <c r="L165">
        <f t="shared" si="68"/>
        <v>3.4112092454911674E-2</v>
      </c>
      <c r="M165">
        <f t="shared" si="60"/>
        <v>0.39801799962790751</v>
      </c>
      <c r="N165">
        <f t="shared" si="61"/>
        <v>24.81158999997454</v>
      </c>
      <c r="O165">
        <f t="shared" si="62"/>
        <v>11.02286324918221</v>
      </c>
      <c r="P165">
        <f t="shared" si="63"/>
        <v>0.61358832642436356</v>
      </c>
      <c r="Q165">
        <f t="shared" si="74"/>
        <v>35.15602146261152</v>
      </c>
      <c r="R165">
        <f t="shared" si="64"/>
        <v>-0.87628568142972518</v>
      </c>
      <c r="S165">
        <f t="shared" si="75"/>
        <v>-50.207471193668624</v>
      </c>
      <c r="T165">
        <f t="shared" si="76"/>
        <v>1.4898740078540889</v>
      </c>
      <c r="U165">
        <f t="shared" si="77"/>
        <v>85.363492656280144</v>
      </c>
      <c r="V165">
        <f t="shared" si="69"/>
        <v>7.9716124501753063</v>
      </c>
      <c r="W165">
        <f t="shared" si="78"/>
        <v>12.731599861124517</v>
      </c>
      <c r="X165">
        <f t="shared" si="79"/>
        <v>15.669999985350691</v>
      </c>
      <c r="Y165">
        <f t="shared" si="65"/>
        <v>145.19506771004814</v>
      </c>
    </row>
    <row r="166" spans="5:25">
      <c r="E166">
        <f t="shared" si="70"/>
        <v>0.1460000000000001</v>
      </c>
      <c r="F166">
        <f t="shared" si="71"/>
        <v>0.85325174522572322</v>
      </c>
      <c r="G166">
        <f t="shared" si="73"/>
        <v>48.887723863605729</v>
      </c>
      <c r="H166">
        <f t="shared" si="72"/>
        <v>18.248241996340116</v>
      </c>
      <c r="I166">
        <f t="shared" si="66"/>
        <v>30.060956334462055</v>
      </c>
      <c r="J166">
        <f t="shared" si="67"/>
        <v>11.434587229218019</v>
      </c>
      <c r="K166">
        <f t="shared" si="59"/>
        <v>49.67680897007245</v>
      </c>
      <c r="L166">
        <f t="shared" si="68"/>
        <v>2.9922139998030367E-2</v>
      </c>
      <c r="M166">
        <f t="shared" si="60"/>
        <v>0.39382804717102621</v>
      </c>
      <c r="N166">
        <f t="shared" si="61"/>
        <v>24.683551382066828</v>
      </c>
      <c r="O166">
        <f t="shared" si="62"/>
        <v>10.918174016906196</v>
      </c>
      <c r="P166">
        <f t="shared" si="63"/>
        <v>0.61282294306425544</v>
      </c>
      <c r="Q166">
        <f t="shared" si="74"/>
        <v>35.112168226367785</v>
      </c>
      <c r="R166">
        <f t="shared" si="64"/>
        <v>-0.8944996963003119</v>
      </c>
      <c r="S166">
        <f t="shared" si="75"/>
        <v>-51.251057373741773</v>
      </c>
      <c r="T166">
        <f t="shared" si="76"/>
        <v>1.5073226393645673</v>
      </c>
      <c r="U166">
        <f t="shared" si="77"/>
        <v>86.363225600109558</v>
      </c>
      <c r="V166">
        <f t="shared" si="69"/>
        <v>7.9865924193763433</v>
      </c>
      <c r="W166">
        <f t="shared" si="78"/>
        <v>11.167790833910548</v>
      </c>
      <c r="X166">
        <f t="shared" si="79"/>
        <v>15.505041227205757</v>
      </c>
      <c r="Y166">
        <f t="shared" si="65"/>
        <v>145.74127119491502</v>
      </c>
    </row>
    <row r="167" spans="5:25">
      <c r="E167">
        <f t="shared" si="70"/>
        <v>0.1470000000000001</v>
      </c>
      <c r="F167">
        <f t="shared" si="71"/>
        <v>0.87149998722206334</v>
      </c>
      <c r="G167">
        <f t="shared" si="73"/>
        <v>49.933271113529408</v>
      </c>
      <c r="H167">
        <f t="shared" si="72"/>
        <v>18.278302952674579</v>
      </c>
      <c r="I167">
        <f t="shared" si="66"/>
        <v>25.863925515661741</v>
      </c>
      <c r="J167">
        <f t="shared" si="67"/>
        <v>9.8381205543946706</v>
      </c>
      <c r="K167">
        <f t="shared" si="59"/>
        <v>42.699794438344078</v>
      </c>
      <c r="L167">
        <f t="shared" si="68"/>
        <v>2.571963162611704E-2</v>
      </c>
      <c r="M167">
        <f t="shared" si="60"/>
        <v>0.38962553879911288</v>
      </c>
      <c r="N167">
        <f t="shared" si="61"/>
        <v>24.553381399592936</v>
      </c>
      <c r="O167">
        <f t="shared" si="62"/>
        <v>10.815644037349523</v>
      </c>
      <c r="P167">
        <f t="shared" si="63"/>
        <v>0.61223614033551454</v>
      </c>
      <c r="Q167">
        <f t="shared" si="74"/>
        <v>35.078546906604167</v>
      </c>
      <c r="R167">
        <f t="shared" si="64"/>
        <v>-0.91274793829665202</v>
      </c>
      <c r="S167">
        <f t="shared" si="75"/>
        <v>-52.296604623665445</v>
      </c>
      <c r="T167">
        <f t="shared" si="76"/>
        <v>1.5249840786321665</v>
      </c>
      <c r="U167">
        <f t="shared" si="77"/>
        <v>87.375151530269605</v>
      </c>
      <c r="V167">
        <f t="shared" si="69"/>
        <v>7.9997490076125235</v>
      </c>
      <c r="W167">
        <f t="shared" si="78"/>
        <v>9.5992955832909264</v>
      </c>
      <c r="X167">
        <f t="shared" si="79"/>
        <v>15.339588141697359</v>
      </c>
      <c r="Y167">
        <f t="shared" si="65"/>
        <v>146.22183590649954</v>
      </c>
    </row>
    <row r="168" spans="5:25">
      <c r="E168">
        <f t="shared" si="70"/>
        <v>0.1480000000000001</v>
      </c>
      <c r="F168">
        <f t="shared" si="71"/>
        <v>0.88977829017473797</v>
      </c>
      <c r="G168">
        <f t="shared" si="73"/>
        <v>50.980540729379172</v>
      </c>
      <c r="H168">
        <f t="shared" si="72"/>
        <v>0</v>
      </c>
      <c r="I168">
        <f t="shared" si="66"/>
        <v>0</v>
      </c>
      <c r="J168">
        <f t="shared" si="67"/>
        <v>8.2320707200054901</v>
      </c>
      <c r="K168">
        <f t="shared" si="59"/>
        <v>35.705598156845589</v>
      </c>
      <c r="L168">
        <f t="shared" si="68"/>
        <v>2.1506774064457196E-2</v>
      </c>
      <c r="M168">
        <f t="shared" si="60"/>
        <v>0.38541268123745304</v>
      </c>
      <c r="N168">
        <f t="shared" si="61"/>
        <v>24.421143220375939</v>
      </c>
      <c r="O168">
        <f t="shared" si="62"/>
        <v>10.71534340194486</v>
      </c>
      <c r="P168">
        <f t="shared" si="63"/>
        <v>0.61183509236450573</v>
      </c>
      <c r="Q168">
        <f t="shared" si="74"/>
        <v>35.055568550483081</v>
      </c>
      <c r="R168">
        <f t="shared" si="64"/>
        <v>-0.93102624124932676</v>
      </c>
      <c r="S168">
        <f t="shared" si="75"/>
        <v>-53.343874239515209</v>
      </c>
      <c r="T168">
        <f t="shared" si="76"/>
        <v>1.5428613336138324</v>
      </c>
      <c r="U168">
        <f t="shared" si="77"/>
        <v>88.39944278999829</v>
      </c>
      <c r="V168">
        <f t="shared" si="69"/>
        <v>7.9997490076125235</v>
      </c>
      <c r="W168">
        <f t="shared" si="78"/>
        <v>8.0269377216950488</v>
      </c>
      <c r="X168">
        <f t="shared" si="79"/>
        <v>15.173727607773742</v>
      </c>
      <c r="Y168">
        <f t="shared" si="65"/>
        <v>0</v>
      </c>
    </row>
    <row r="169" spans="5:25">
      <c r="E169">
        <f t="shared" si="70"/>
        <v>0.1490000000000001</v>
      </c>
      <c r="F169">
        <f t="shared" si="71"/>
        <v>0.88977829017473797</v>
      </c>
      <c r="G169">
        <f t="shared" si="73"/>
        <v>50.980540729379172</v>
      </c>
      <c r="H169">
        <f t="shared" si="72"/>
        <v>0</v>
      </c>
      <c r="I169">
        <f t="shared" si="66"/>
        <v>0</v>
      </c>
      <c r="J169">
        <f t="shared" si="67"/>
        <v>8.2320707200054901</v>
      </c>
      <c r="K169">
        <f t="shared" si="59"/>
        <v>35.705598156845589</v>
      </c>
      <c r="L169">
        <f t="shared" si="68"/>
        <v>2.1506774064457196E-2</v>
      </c>
      <c r="M169">
        <f t="shared" si="60"/>
        <v>0.38541268123745304</v>
      </c>
      <c r="N169">
        <f t="shared" si="61"/>
        <v>24.421143220375939</v>
      </c>
      <c r="O169">
        <f t="shared" si="62"/>
        <v>10.71534340194486</v>
      </c>
      <c r="P169">
        <f t="shared" si="63"/>
        <v>0.61183509236450573</v>
      </c>
      <c r="Q169">
        <f t="shared" si="74"/>
        <v>35.055568550483081</v>
      </c>
      <c r="R169">
        <f t="shared" si="64"/>
        <v>-0.93102624124932676</v>
      </c>
      <c r="S169">
        <f t="shared" si="75"/>
        <v>-53.343874239515209</v>
      </c>
      <c r="T169">
        <f t="shared" si="76"/>
        <v>1.5428613336138324</v>
      </c>
      <c r="U169">
        <f t="shared" si="77"/>
        <v>88.39944278999829</v>
      </c>
      <c r="V169">
        <f t="shared" si="69"/>
        <v>7.9997490076125235</v>
      </c>
      <c r="W169">
        <f t="shared" si="78"/>
        <v>8.0269377216950488</v>
      </c>
      <c r="X169">
        <f t="shared" si="79"/>
        <v>15.173727607773742</v>
      </c>
      <c r="Y169">
        <f t="shared" si="65"/>
        <v>0</v>
      </c>
    </row>
    <row r="170" spans="5:25">
      <c r="E170">
        <f t="shared" si="70"/>
        <v>0.15000000000000011</v>
      </c>
      <c r="F170">
        <f t="shared" si="71"/>
        <v>0.88977829017473797</v>
      </c>
      <c r="G170">
        <f t="shared" si="73"/>
        <v>50.980540729379172</v>
      </c>
      <c r="H170">
        <f t="shared" si="72"/>
        <v>0</v>
      </c>
      <c r="I170">
        <f t="shared" si="66"/>
        <v>0</v>
      </c>
      <c r="J170">
        <f t="shared" si="67"/>
        <v>8.2320707200054901</v>
      </c>
      <c r="K170">
        <f t="shared" si="59"/>
        <v>35.705598156845589</v>
      </c>
      <c r="L170">
        <f t="shared" si="68"/>
        <v>2.1506774064457196E-2</v>
      </c>
      <c r="M170">
        <f t="shared" si="60"/>
        <v>0.38541268123745304</v>
      </c>
      <c r="N170">
        <f t="shared" si="61"/>
        <v>24.421143220375939</v>
      </c>
      <c r="O170">
        <f t="shared" si="62"/>
        <v>10.71534340194486</v>
      </c>
      <c r="P170">
        <f t="shared" si="63"/>
        <v>0.61183509236450573</v>
      </c>
      <c r="Q170">
        <f t="shared" si="74"/>
        <v>35.055568550483081</v>
      </c>
      <c r="R170">
        <f t="shared" si="64"/>
        <v>-0.93102624124932676</v>
      </c>
      <c r="S170">
        <f t="shared" si="75"/>
        <v>-53.343874239515209</v>
      </c>
      <c r="T170">
        <f t="shared" si="76"/>
        <v>1.5428613336138324</v>
      </c>
      <c r="U170">
        <f t="shared" si="77"/>
        <v>88.39944278999829</v>
      </c>
      <c r="V170">
        <f t="shared" si="69"/>
        <v>7.9997490076125235</v>
      </c>
      <c r="W170">
        <f t="shared" si="78"/>
        <v>8.0269377216950488</v>
      </c>
      <c r="X170">
        <f t="shared" si="79"/>
        <v>15.173727607773742</v>
      </c>
      <c r="Y170">
        <f t="shared" si="65"/>
        <v>0</v>
      </c>
    </row>
    <row r="171" spans="5:25">
      <c r="E171">
        <f t="shared" si="70"/>
        <v>0.15100000000000011</v>
      </c>
      <c r="F171">
        <f t="shared" si="71"/>
        <v>0.88977829017473797</v>
      </c>
      <c r="G171">
        <f t="shared" si="73"/>
        <v>50.980540729379172</v>
      </c>
      <c r="H171">
        <f t="shared" si="72"/>
        <v>0</v>
      </c>
      <c r="I171">
        <f t="shared" si="66"/>
        <v>0</v>
      </c>
      <c r="J171">
        <f t="shared" si="67"/>
        <v>8.2320707200054901</v>
      </c>
      <c r="K171">
        <f t="shared" si="59"/>
        <v>35.705598156845589</v>
      </c>
      <c r="L171">
        <f t="shared" si="68"/>
        <v>2.1506774064457196E-2</v>
      </c>
      <c r="M171">
        <f t="shared" si="60"/>
        <v>0.38541268123745304</v>
      </c>
      <c r="N171">
        <f t="shared" si="61"/>
        <v>24.421143220375939</v>
      </c>
      <c r="O171">
        <f t="shared" si="62"/>
        <v>10.71534340194486</v>
      </c>
      <c r="P171">
        <f t="shared" si="63"/>
        <v>0.61183509236450573</v>
      </c>
      <c r="Q171">
        <f t="shared" si="74"/>
        <v>35.055568550483081</v>
      </c>
      <c r="R171">
        <f t="shared" si="64"/>
        <v>-0.93102624124932676</v>
      </c>
      <c r="S171">
        <f t="shared" si="75"/>
        <v>-53.343874239515209</v>
      </c>
      <c r="T171">
        <f t="shared" si="76"/>
        <v>1.5428613336138324</v>
      </c>
      <c r="U171">
        <f t="shared" si="77"/>
        <v>88.39944278999829</v>
      </c>
      <c r="V171">
        <f t="shared" si="69"/>
        <v>7.9997490076125235</v>
      </c>
      <c r="W171">
        <f t="shared" si="78"/>
        <v>8.0269377216950488</v>
      </c>
      <c r="X171">
        <f t="shared" si="79"/>
        <v>15.173727607773742</v>
      </c>
      <c r="Y171">
        <f t="shared" si="65"/>
        <v>0</v>
      </c>
    </row>
    <row r="172" spans="5:25">
      <c r="E172">
        <f t="shared" si="70"/>
        <v>0.15200000000000011</v>
      </c>
      <c r="F172">
        <f t="shared" si="71"/>
        <v>0.88977829017473797</v>
      </c>
      <c r="G172">
        <f t="shared" si="73"/>
        <v>50.980540729379172</v>
      </c>
      <c r="H172">
        <f t="shared" si="72"/>
        <v>0</v>
      </c>
      <c r="I172">
        <f t="shared" si="66"/>
        <v>0</v>
      </c>
      <c r="J172">
        <f t="shared" si="67"/>
        <v>8.2320707200054901</v>
      </c>
      <c r="K172">
        <f t="shared" si="59"/>
        <v>35.705598156845589</v>
      </c>
      <c r="L172">
        <f t="shared" si="68"/>
        <v>2.1506774064457196E-2</v>
      </c>
      <c r="M172">
        <f t="shared" si="60"/>
        <v>0.38541268123745304</v>
      </c>
      <c r="N172">
        <f t="shared" si="61"/>
        <v>24.421143220375939</v>
      </c>
      <c r="O172">
        <f t="shared" si="62"/>
        <v>10.71534340194486</v>
      </c>
      <c r="P172">
        <f t="shared" si="63"/>
        <v>0.61183509236450573</v>
      </c>
      <c r="Q172">
        <f t="shared" si="74"/>
        <v>35.055568550483081</v>
      </c>
      <c r="R172">
        <f t="shared" si="64"/>
        <v>-0.93102624124932676</v>
      </c>
      <c r="S172">
        <f t="shared" si="75"/>
        <v>-53.343874239515209</v>
      </c>
      <c r="T172">
        <f t="shared" si="76"/>
        <v>1.5428613336138324</v>
      </c>
      <c r="U172">
        <f t="shared" si="77"/>
        <v>88.39944278999829</v>
      </c>
      <c r="V172">
        <f t="shared" si="69"/>
        <v>7.9997490076125235</v>
      </c>
      <c r="W172">
        <f t="shared" si="78"/>
        <v>8.0269377216950488</v>
      </c>
      <c r="X172">
        <f t="shared" si="79"/>
        <v>15.173727607773742</v>
      </c>
      <c r="Y172">
        <f t="shared" si="65"/>
        <v>0</v>
      </c>
    </row>
    <row r="173" spans="5:25">
      <c r="E173">
        <f t="shared" si="70"/>
        <v>0.15300000000000011</v>
      </c>
      <c r="F173">
        <f t="shared" si="71"/>
        <v>0.88977829017473797</v>
      </c>
      <c r="G173">
        <f t="shared" si="73"/>
        <v>50.980540729379172</v>
      </c>
      <c r="H173">
        <f t="shared" si="72"/>
        <v>0</v>
      </c>
      <c r="I173">
        <f t="shared" si="66"/>
        <v>0</v>
      </c>
      <c r="J173">
        <f t="shared" si="67"/>
        <v>8.2320707200054901</v>
      </c>
      <c r="K173">
        <f t="shared" si="59"/>
        <v>35.705598156845589</v>
      </c>
      <c r="L173">
        <f t="shared" si="68"/>
        <v>2.1506774064457196E-2</v>
      </c>
      <c r="M173">
        <f t="shared" si="60"/>
        <v>0.38541268123745304</v>
      </c>
      <c r="N173">
        <f t="shared" si="61"/>
        <v>24.421143220375939</v>
      </c>
      <c r="O173">
        <f t="shared" si="62"/>
        <v>10.71534340194486</v>
      </c>
      <c r="P173">
        <f t="shared" si="63"/>
        <v>0.61183509236450573</v>
      </c>
      <c r="Q173">
        <f t="shared" si="74"/>
        <v>35.055568550483081</v>
      </c>
      <c r="R173">
        <f t="shared" si="64"/>
        <v>-0.93102624124932676</v>
      </c>
      <c r="S173">
        <f t="shared" si="75"/>
        <v>-53.343874239515209</v>
      </c>
      <c r="T173">
        <f t="shared" si="76"/>
        <v>1.5428613336138324</v>
      </c>
      <c r="U173">
        <f t="shared" si="77"/>
        <v>88.39944278999829</v>
      </c>
      <c r="V173">
        <f t="shared" si="69"/>
        <v>7.9997490076125235</v>
      </c>
      <c r="W173">
        <f t="shared" si="78"/>
        <v>8.0269377216950488</v>
      </c>
      <c r="X173">
        <f t="shared" si="79"/>
        <v>15.173727607773742</v>
      </c>
      <c r="Y173">
        <f t="shared" si="65"/>
        <v>0</v>
      </c>
    </row>
    <row r="174" spans="5:25">
      <c r="E174">
        <f t="shared" si="70"/>
        <v>0.15400000000000011</v>
      </c>
      <c r="F174">
        <f t="shared" si="71"/>
        <v>0.88977829017473797</v>
      </c>
      <c r="G174">
        <f t="shared" si="73"/>
        <v>50.980540729379172</v>
      </c>
      <c r="H174">
        <f t="shared" si="72"/>
        <v>0</v>
      </c>
      <c r="I174">
        <f t="shared" si="66"/>
        <v>0</v>
      </c>
      <c r="J174">
        <f t="shared" si="67"/>
        <v>8.2320707200054901</v>
      </c>
      <c r="K174">
        <f t="shared" si="59"/>
        <v>35.705598156845589</v>
      </c>
      <c r="L174">
        <f t="shared" si="68"/>
        <v>2.1506774064457196E-2</v>
      </c>
      <c r="M174">
        <f t="shared" si="60"/>
        <v>0.38541268123745304</v>
      </c>
      <c r="N174">
        <f t="shared" si="61"/>
        <v>24.421143220375939</v>
      </c>
      <c r="O174">
        <f t="shared" si="62"/>
        <v>10.71534340194486</v>
      </c>
      <c r="P174">
        <f t="shared" si="63"/>
        <v>0.61183509236450573</v>
      </c>
      <c r="Q174">
        <f t="shared" si="74"/>
        <v>35.055568550483081</v>
      </c>
      <c r="R174">
        <f t="shared" si="64"/>
        <v>-0.93102624124932676</v>
      </c>
      <c r="S174">
        <f t="shared" si="75"/>
        <v>-53.343874239515209</v>
      </c>
      <c r="T174">
        <f t="shared" si="76"/>
        <v>1.5428613336138324</v>
      </c>
      <c r="U174">
        <f t="shared" si="77"/>
        <v>88.39944278999829</v>
      </c>
      <c r="V174">
        <f t="shared" si="69"/>
        <v>7.9997490076125235</v>
      </c>
      <c r="W174">
        <f t="shared" si="78"/>
        <v>8.0269377216950488</v>
      </c>
      <c r="X174">
        <f t="shared" si="79"/>
        <v>15.173727607773742</v>
      </c>
      <c r="Y174">
        <f t="shared" si="65"/>
        <v>0</v>
      </c>
    </row>
    <row r="175" spans="5:25">
      <c r="E175">
        <f t="shared" si="70"/>
        <v>0.15500000000000011</v>
      </c>
      <c r="F175">
        <f t="shared" si="71"/>
        <v>0.88977829017473797</v>
      </c>
      <c r="G175">
        <f t="shared" si="73"/>
        <v>50.980540729379172</v>
      </c>
      <c r="H175">
        <f t="shared" si="72"/>
        <v>0</v>
      </c>
      <c r="I175">
        <f t="shared" si="66"/>
        <v>0</v>
      </c>
      <c r="J175">
        <f t="shared" si="67"/>
        <v>8.2320707200054901</v>
      </c>
      <c r="K175">
        <f t="shared" si="59"/>
        <v>35.705598156845589</v>
      </c>
      <c r="L175">
        <f t="shared" si="68"/>
        <v>2.1506774064457196E-2</v>
      </c>
      <c r="M175">
        <f t="shared" si="60"/>
        <v>0.38541268123745304</v>
      </c>
      <c r="N175">
        <f t="shared" si="61"/>
        <v>24.421143220375939</v>
      </c>
      <c r="O175">
        <f t="shared" si="62"/>
        <v>10.71534340194486</v>
      </c>
      <c r="P175">
        <f t="shared" si="63"/>
        <v>0.61183509236450573</v>
      </c>
      <c r="Q175">
        <f t="shared" si="74"/>
        <v>35.055568550483081</v>
      </c>
      <c r="R175">
        <f t="shared" si="64"/>
        <v>-0.93102624124932676</v>
      </c>
      <c r="S175">
        <f t="shared" si="75"/>
        <v>-53.343874239515209</v>
      </c>
      <c r="T175">
        <f t="shared" si="76"/>
        <v>1.5428613336138324</v>
      </c>
      <c r="U175">
        <f t="shared" si="77"/>
        <v>88.39944278999829</v>
      </c>
      <c r="V175">
        <f t="shared" si="69"/>
        <v>7.9997490076125235</v>
      </c>
      <c r="W175">
        <f t="shared" si="78"/>
        <v>8.0269377216950488</v>
      </c>
      <c r="X175">
        <f t="shared" si="79"/>
        <v>15.173727607773742</v>
      </c>
      <c r="Y175">
        <f t="shared" si="65"/>
        <v>0</v>
      </c>
    </row>
    <row r="176" spans="5:25">
      <c r="E176">
        <f t="shared" si="70"/>
        <v>0.15600000000000011</v>
      </c>
      <c r="F176">
        <f t="shared" si="71"/>
        <v>0.88977829017473797</v>
      </c>
      <c r="G176">
        <f t="shared" si="73"/>
        <v>50.980540729379172</v>
      </c>
      <c r="H176">
        <f t="shared" si="72"/>
        <v>0</v>
      </c>
      <c r="I176">
        <f t="shared" si="66"/>
        <v>0</v>
      </c>
      <c r="J176">
        <f t="shared" si="67"/>
        <v>8.2320707200054901</v>
      </c>
      <c r="K176">
        <f t="shared" si="59"/>
        <v>35.705598156845589</v>
      </c>
      <c r="L176">
        <f t="shared" si="68"/>
        <v>2.1506774064457196E-2</v>
      </c>
      <c r="M176">
        <f t="shared" si="60"/>
        <v>0.38541268123745304</v>
      </c>
      <c r="N176">
        <f t="shared" si="61"/>
        <v>24.421143220375939</v>
      </c>
      <c r="O176">
        <f t="shared" si="62"/>
        <v>10.71534340194486</v>
      </c>
      <c r="P176">
        <f t="shared" si="63"/>
        <v>0.61183509236450573</v>
      </c>
      <c r="Q176">
        <f t="shared" si="74"/>
        <v>35.055568550483081</v>
      </c>
      <c r="R176">
        <f t="shared" si="64"/>
        <v>-0.93102624124932676</v>
      </c>
      <c r="S176">
        <f t="shared" si="75"/>
        <v>-53.343874239515209</v>
      </c>
      <c r="T176">
        <f t="shared" si="76"/>
        <v>1.5428613336138324</v>
      </c>
      <c r="U176">
        <f t="shared" si="77"/>
        <v>88.39944278999829</v>
      </c>
      <c r="V176">
        <f t="shared" si="69"/>
        <v>7.9997490076125235</v>
      </c>
      <c r="W176">
        <f t="shared" si="78"/>
        <v>8.0269377216950488</v>
      </c>
      <c r="X176">
        <f t="shared" si="79"/>
        <v>15.173727607773742</v>
      </c>
      <c r="Y176">
        <f t="shared" si="65"/>
        <v>0</v>
      </c>
    </row>
    <row r="177" spans="5:25">
      <c r="E177">
        <f t="shared" si="70"/>
        <v>0.15700000000000011</v>
      </c>
      <c r="F177">
        <f t="shared" si="71"/>
        <v>0.88977829017473797</v>
      </c>
      <c r="G177">
        <f t="shared" si="73"/>
        <v>50.980540729379172</v>
      </c>
      <c r="H177">
        <f t="shared" si="72"/>
        <v>0</v>
      </c>
      <c r="I177">
        <f t="shared" si="66"/>
        <v>0</v>
      </c>
      <c r="J177">
        <f t="shared" si="67"/>
        <v>8.2320707200054901</v>
      </c>
      <c r="K177">
        <f t="shared" si="59"/>
        <v>35.705598156845589</v>
      </c>
      <c r="L177">
        <f t="shared" si="68"/>
        <v>2.1506774064457196E-2</v>
      </c>
      <c r="M177">
        <f t="shared" si="60"/>
        <v>0.38541268123745304</v>
      </c>
      <c r="N177">
        <f t="shared" si="61"/>
        <v>24.421143220375939</v>
      </c>
      <c r="O177">
        <f t="shared" si="62"/>
        <v>10.71534340194486</v>
      </c>
      <c r="P177">
        <f t="shared" si="63"/>
        <v>0.61183509236450573</v>
      </c>
      <c r="Q177">
        <f t="shared" si="74"/>
        <v>35.055568550483081</v>
      </c>
      <c r="R177">
        <f t="shared" si="64"/>
        <v>-0.93102624124932676</v>
      </c>
      <c r="S177">
        <f t="shared" si="75"/>
        <v>-53.343874239515209</v>
      </c>
      <c r="T177">
        <f t="shared" si="76"/>
        <v>1.5428613336138324</v>
      </c>
      <c r="U177">
        <f t="shared" si="77"/>
        <v>88.39944278999829</v>
      </c>
      <c r="V177">
        <f t="shared" si="69"/>
        <v>7.9997490076125235</v>
      </c>
      <c r="W177">
        <f t="shared" si="78"/>
        <v>8.0269377216950488</v>
      </c>
      <c r="X177">
        <f t="shared" si="79"/>
        <v>15.173727607773742</v>
      </c>
      <c r="Y177">
        <f t="shared" si="65"/>
        <v>0</v>
      </c>
    </row>
    <row r="178" spans="5:25">
      <c r="E178">
        <f t="shared" si="70"/>
        <v>0.15800000000000011</v>
      </c>
      <c r="F178">
        <f t="shared" si="71"/>
        <v>0.88977829017473797</v>
      </c>
      <c r="G178">
        <f t="shared" si="73"/>
        <v>50.980540729379172</v>
      </c>
      <c r="H178">
        <f t="shared" si="72"/>
        <v>0</v>
      </c>
      <c r="I178">
        <f t="shared" si="66"/>
        <v>0</v>
      </c>
      <c r="J178">
        <f t="shared" si="67"/>
        <v>8.2320707200054901</v>
      </c>
      <c r="K178">
        <f t="shared" si="59"/>
        <v>35.705598156845589</v>
      </c>
      <c r="L178">
        <f t="shared" si="68"/>
        <v>2.1506774064457196E-2</v>
      </c>
      <c r="M178">
        <f t="shared" si="60"/>
        <v>0.38541268123745304</v>
      </c>
      <c r="N178">
        <f t="shared" si="61"/>
        <v>24.421143220375939</v>
      </c>
      <c r="O178">
        <f t="shared" si="62"/>
        <v>10.71534340194486</v>
      </c>
      <c r="P178">
        <f t="shared" si="63"/>
        <v>0.61183509236450573</v>
      </c>
      <c r="Q178">
        <f t="shared" si="74"/>
        <v>35.055568550483081</v>
      </c>
      <c r="R178">
        <f t="shared" si="64"/>
        <v>-0.93102624124932676</v>
      </c>
      <c r="S178">
        <f t="shared" si="75"/>
        <v>-53.343874239515209</v>
      </c>
      <c r="T178">
        <f t="shared" si="76"/>
        <v>1.5428613336138324</v>
      </c>
      <c r="U178">
        <f t="shared" si="77"/>
        <v>88.39944278999829</v>
      </c>
      <c r="V178">
        <f t="shared" si="69"/>
        <v>7.9997490076125235</v>
      </c>
      <c r="W178">
        <f t="shared" si="78"/>
        <v>8.0269377216950488</v>
      </c>
      <c r="X178">
        <f t="shared" si="79"/>
        <v>15.173727607773742</v>
      </c>
      <c r="Y178">
        <f t="shared" si="65"/>
        <v>0</v>
      </c>
    </row>
    <row r="179" spans="5:25">
      <c r="E179">
        <f t="shared" si="70"/>
        <v>0.15900000000000011</v>
      </c>
      <c r="F179">
        <f t="shared" si="71"/>
        <v>0.88977829017473797</v>
      </c>
      <c r="G179">
        <f t="shared" si="73"/>
        <v>50.980540729379172</v>
      </c>
      <c r="H179">
        <f t="shared" si="72"/>
        <v>0</v>
      </c>
      <c r="I179">
        <f t="shared" si="66"/>
        <v>0</v>
      </c>
      <c r="J179">
        <f t="shared" si="67"/>
        <v>8.2320707200054901</v>
      </c>
      <c r="K179">
        <f t="shared" si="59"/>
        <v>35.705598156845589</v>
      </c>
      <c r="L179">
        <f t="shared" si="68"/>
        <v>2.1506774064457196E-2</v>
      </c>
      <c r="M179">
        <f t="shared" si="60"/>
        <v>0.38541268123745304</v>
      </c>
      <c r="N179">
        <f t="shared" si="61"/>
        <v>24.421143220375939</v>
      </c>
      <c r="O179">
        <f t="shared" si="62"/>
        <v>10.71534340194486</v>
      </c>
      <c r="P179">
        <f t="shared" si="63"/>
        <v>0.61183509236450573</v>
      </c>
      <c r="Q179">
        <f t="shared" si="74"/>
        <v>35.055568550483081</v>
      </c>
      <c r="R179">
        <f t="shared" si="64"/>
        <v>-0.93102624124932676</v>
      </c>
      <c r="S179">
        <f t="shared" si="75"/>
        <v>-53.343874239515209</v>
      </c>
      <c r="T179">
        <f t="shared" si="76"/>
        <v>1.5428613336138324</v>
      </c>
      <c r="U179">
        <f t="shared" si="77"/>
        <v>88.39944278999829</v>
      </c>
      <c r="V179">
        <f t="shared" si="69"/>
        <v>7.9997490076125235</v>
      </c>
      <c r="W179">
        <f t="shared" si="78"/>
        <v>8.0269377216950488</v>
      </c>
      <c r="X179">
        <f t="shared" si="79"/>
        <v>15.173727607773742</v>
      </c>
      <c r="Y179">
        <f t="shared" si="65"/>
        <v>0</v>
      </c>
    </row>
    <row r="180" spans="5:25">
      <c r="E180">
        <f t="shared" si="70"/>
        <v>0.16000000000000011</v>
      </c>
      <c r="F180">
        <f t="shared" si="71"/>
        <v>0.88977829017473797</v>
      </c>
      <c r="G180">
        <f t="shared" si="73"/>
        <v>50.980540729379172</v>
      </c>
      <c r="H180">
        <f t="shared" si="72"/>
        <v>0</v>
      </c>
      <c r="I180">
        <f t="shared" si="66"/>
        <v>0</v>
      </c>
      <c r="J180">
        <f t="shared" si="67"/>
        <v>8.2320707200054901</v>
      </c>
      <c r="K180">
        <f t="shared" si="59"/>
        <v>35.705598156845589</v>
      </c>
      <c r="L180">
        <f t="shared" si="68"/>
        <v>2.1506774064457196E-2</v>
      </c>
      <c r="M180">
        <f t="shared" si="60"/>
        <v>0.38541268123745304</v>
      </c>
      <c r="N180">
        <f t="shared" si="61"/>
        <v>24.421143220375939</v>
      </c>
      <c r="O180">
        <f t="shared" si="62"/>
        <v>10.71534340194486</v>
      </c>
      <c r="P180">
        <f t="shared" si="63"/>
        <v>0.61183509236450573</v>
      </c>
      <c r="Q180">
        <f t="shared" si="74"/>
        <v>35.055568550483081</v>
      </c>
      <c r="R180">
        <f t="shared" si="64"/>
        <v>-0.93102624124932676</v>
      </c>
      <c r="S180">
        <f t="shared" si="75"/>
        <v>-53.343874239515209</v>
      </c>
      <c r="T180">
        <f t="shared" si="76"/>
        <v>1.5428613336138324</v>
      </c>
      <c r="U180">
        <f t="shared" si="77"/>
        <v>88.39944278999829</v>
      </c>
      <c r="V180">
        <f t="shared" si="69"/>
        <v>7.9997490076125235</v>
      </c>
      <c r="W180">
        <f t="shared" si="78"/>
        <v>8.0269377216950488</v>
      </c>
      <c r="X180">
        <f t="shared" si="79"/>
        <v>15.173727607773742</v>
      </c>
      <c r="Y180">
        <f t="shared" si="65"/>
        <v>0</v>
      </c>
    </row>
    <row r="181" spans="5:25">
      <c r="E181">
        <f t="shared" si="70"/>
        <v>0.16100000000000012</v>
      </c>
      <c r="F181">
        <f t="shared" si="71"/>
        <v>0.88977829017473797</v>
      </c>
      <c r="G181">
        <f t="shared" si="73"/>
        <v>50.980540729379172</v>
      </c>
      <c r="H181">
        <f t="shared" si="72"/>
        <v>0</v>
      </c>
      <c r="I181">
        <f t="shared" si="66"/>
        <v>0</v>
      </c>
      <c r="J181">
        <f t="shared" si="67"/>
        <v>8.2320707200054901</v>
      </c>
      <c r="K181">
        <f t="shared" si="59"/>
        <v>35.705598156845589</v>
      </c>
      <c r="L181">
        <f t="shared" si="68"/>
        <v>2.1506774064457196E-2</v>
      </c>
      <c r="M181">
        <f t="shared" si="60"/>
        <v>0.38541268123745304</v>
      </c>
      <c r="N181">
        <f t="shared" si="61"/>
        <v>24.421143220375939</v>
      </c>
      <c r="O181">
        <f t="shared" si="62"/>
        <v>10.71534340194486</v>
      </c>
      <c r="P181">
        <f t="shared" si="63"/>
        <v>0.61183509236450573</v>
      </c>
      <c r="Q181">
        <f t="shared" si="74"/>
        <v>35.055568550483081</v>
      </c>
      <c r="R181">
        <f t="shared" si="64"/>
        <v>-0.93102624124932676</v>
      </c>
      <c r="S181">
        <f t="shared" si="75"/>
        <v>-53.343874239515209</v>
      </c>
      <c r="T181">
        <f t="shared" si="76"/>
        <v>1.5428613336138324</v>
      </c>
      <c r="U181">
        <f t="shared" si="77"/>
        <v>88.39944278999829</v>
      </c>
      <c r="V181">
        <f t="shared" si="69"/>
        <v>7.9997490076125235</v>
      </c>
      <c r="W181">
        <f t="shared" si="78"/>
        <v>8.0269377216950488</v>
      </c>
      <c r="X181">
        <f t="shared" si="79"/>
        <v>15.173727607773742</v>
      </c>
      <c r="Y181">
        <f t="shared" si="65"/>
        <v>0</v>
      </c>
    </row>
    <row r="182" spans="5:25">
      <c r="E182">
        <f t="shared" si="70"/>
        <v>0.16200000000000012</v>
      </c>
      <c r="F182">
        <f t="shared" si="71"/>
        <v>0.88977829017473797</v>
      </c>
      <c r="G182">
        <f t="shared" si="73"/>
        <v>50.980540729379172</v>
      </c>
      <c r="H182">
        <f t="shared" si="72"/>
        <v>0</v>
      </c>
      <c r="I182">
        <f t="shared" si="66"/>
        <v>0</v>
      </c>
      <c r="J182">
        <f t="shared" si="67"/>
        <v>8.2320707200054901</v>
      </c>
      <c r="K182">
        <f t="shared" si="59"/>
        <v>35.705598156845589</v>
      </c>
      <c r="L182">
        <f t="shared" si="68"/>
        <v>2.1506774064457196E-2</v>
      </c>
      <c r="M182">
        <f t="shared" si="60"/>
        <v>0.38541268123745304</v>
      </c>
      <c r="N182">
        <f t="shared" si="61"/>
        <v>24.421143220375939</v>
      </c>
      <c r="O182">
        <f t="shared" si="62"/>
        <v>10.71534340194486</v>
      </c>
      <c r="P182">
        <f t="shared" si="63"/>
        <v>0.61183509236450573</v>
      </c>
      <c r="Q182">
        <f t="shared" si="74"/>
        <v>35.055568550483081</v>
      </c>
      <c r="R182">
        <f t="shared" si="64"/>
        <v>-0.93102624124932676</v>
      </c>
      <c r="S182">
        <f t="shared" si="75"/>
        <v>-53.343874239515209</v>
      </c>
      <c r="T182">
        <f t="shared" si="76"/>
        <v>1.5428613336138324</v>
      </c>
      <c r="U182">
        <f t="shared" si="77"/>
        <v>88.39944278999829</v>
      </c>
      <c r="V182">
        <f t="shared" si="69"/>
        <v>7.9997490076125235</v>
      </c>
      <c r="W182">
        <f t="shared" si="78"/>
        <v>8.0269377216950488</v>
      </c>
      <c r="X182">
        <f t="shared" si="79"/>
        <v>15.173727607773742</v>
      </c>
      <c r="Y182">
        <f t="shared" si="65"/>
        <v>0</v>
      </c>
    </row>
    <row r="183" spans="5:25">
      <c r="E183">
        <f t="shared" si="70"/>
        <v>0.16300000000000012</v>
      </c>
      <c r="F183">
        <f t="shared" si="71"/>
        <v>0.88977829017473797</v>
      </c>
      <c r="G183">
        <f t="shared" si="73"/>
        <v>50.980540729379172</v>
      </c>
      <c r="H183">
        <f t="shared" si="72"/>
        <v>0</v>
      </c>
      <c r="I183">
        <f t="shared" si="66"/>
        <v>0</v>
      </c>
      <c r="J183">
        <f t="shared" si="67"/>
        <v>8.2320707200054901</v>
      </c>
      <c r="K183">
        <f t="shared" si="59"/>
        <v>35.705598156845589</v>
      </c>
      <c r="L183">
        <f t="shared" si="68"/>
        <v>2.1506774064457196E-2</v>
      </c>
      <c r="M183">
        <f t="shared" si="60"/>
        <v>0.38541268123745304</v>
      </c>
      <c r="N183">
        <f t="shared" si="61"/>
        <v>24.421143220375939</v>
      </c>
      <c r="O183">
        <f t="shared" si="62"/>
        <v>10.71534340194486</v>
      </c>
      <c r="P183">
        <f t="shared" si="63"/>
        <v>0.61183509236450573</v>
      </c>
      <c r="Q183">
        <f t="shared" si="74"/>
        <v>35.055568550483081</v>
      </c>
      <c r="R183">
        <f t="shared" si="64"/>
        <v>-0.93102624124932676</v>
      </c>
      <c r="S183">
        <f t="shared" si="75"/>
        <v>-53.343874239515209</v>
      </c>
      <c r="T183">
        <f t="shared" si="76"/>
        <v>1.5428613336138324</v>
      </c>
      <c r="U183">
        <f t="shared" si="77"/>
        <v>88.39944278999829</v>
      </c>
      <c r="V183">
        <f t="shared" si="69"/>
        <v>7.9997490076125235</v>
      </c>
      <c r="W183">
        <f t="shared" si="78"/>
        <v>8.0269377216950488</v>
      </c>
      <c r="X183">
        <f t="shared" si="79"/>
        <v>15.173727607773742</v>
      </c>
      <c r="Y183">
        <f t="shared" si="65"/>
        <v>0</v>
      </c>
    </row>
    <row r="184" spans="5:25">
      <c r="E184">
        <f t="shared" si="70"/>
        <v>0.16400000000000012</v>
      </c>
      <c r="F184">
        <f t="shared" si="71"/>
        <v>0.88977829017473797</v>
      </c>
      <c r="G184">
        <f t="shared" si="73"/>
        <v>50.980540729379172</v>
      </c>
      <c r="H184">
        <f t="shared" si="72"/>
        <v>0</v>
      </c>
      <c r="I184">
        <f t="shared" si="66"/>
        <v>0</v>
      </c>
      <c r="J184">
        <f t="shared" si="67"/>
        <v>8.2320707200054901</v>
      </c>
      <c r="K184">
        <f t="shared" si="59"/>
        <v>35.705598156845589</v>
      </c>
      <c r="L184">
        <f t="shared" si="68"/>
        <v>2.1506774064457196E-2</v>
      </c>
      <c r="M184">
        <f t="shared" si="60"/>
        <v>0.38541268123745304</v>
      </c>
      <c r="N184">
        <f t="shared" si="61"/>
        <v>24.421143220375939</v>
      </c>
      <c r="O184">
        <f t="shared" si="62"/>
        <v>10.71534340194486</v>
      </c>
      <c r="P184">
        <f t="shared" si="63"/>
        <v>0.61183509236450573</v>
      </c>
      <c r="Q184">
        <f t="shared" si="74"/>
        <v>35.055568550483081</v>
      </c>
      <c r="R184">
        <f t="shared" si="64"/>
        <v>-0.93102624124932676</v>
      </c>
      <c r="S184">
        <f t="shared" si="75"/>
        <v>-53.343874239515209</v>
      </c>
      <c r="T184">
        <f t="shared" si="76"/>
        <v>1.5428613336138324</v>
      </c>
      <c r="U184">
        <f t="shared" si="77"/>
        <v>88.39944278999829</v>
      </c>
      <c r="V184">
        <f t="shared" si="69"/>
        <v>7.9997490076125235</v>
      </c>
      <c r="W184">
        <f t="shared" si="78"/>
        <v>8.0269377216950488</v>
      </c>
      <c r="X184">
        <f t="shared" si="79"/>
        <v>15.173727607773742</v>
      </c>
      <c r="Y184">
        <f t="shared" si="65"/>
        <v>0</v>
      </c>
    </row>
    <row r="185" spans="5:25">
      <c r="E185">
        <f t="shared" si="70"/>
        <v>0.16500000000000012</v>
      </c>
      <c r="F185">
        <f t="shared" si="71"/>
        <v>0.88977829017473797</v>
      </c>
      <c r="G185">
        <f t="shared" si="73"/>
        <v>50.980540729379172</v>
      </c>
      <c r="H185">
        <f t="shared" si="72"/>
        <v>0</v>
      </c>
      <c r="I185">
        <f t="shared" si="66"/>
        <v>0</v>
      </c>
      <c r="J185">
        <f t="shared" si="67"/>
        <v>8.2320707200054901</v>
      </c>
      <c r="K185">
        <f t="shared" si="59"/>
        <v>35.705598156845589</v>
      </c>
      <c r="L185">
        <f t="shared" si="68"/>
        <v>2.1506774064457196E-2</v>
      </c>
      <c r="M185">
        <f t="shared" si="60"/>
        <v>0.38541268123745304</v>
      </c>
      <c r="N185">
        <f t="shared" si="61"/>
        <v>24.421143220375939</v>
      </c>
      <c r="O185">
        <f t="shared" si="62"/>
        <v>10.71534340194486</v>
      </c>
      <c r="P185">
        <f t="shared" si="63"/>
        <v>0.61183509236450573</v>
      </c>
      <c r="Q185">
        <f t="shared" si="74"/>
        <v>35.055568550483081</v>
      </c>
      <c r="R185">
        <f t="shared" si="64"/>
        <v>-0.93102624124932676</v>
      </c>
      <c r="S185">
        <f t="shared" si="75"/>
        <v>-53.343874239515209</v>
      </c>
      <c r="T185">
        <f t="shared" si="76"/>
        <v>1.5428613336138324</v>
      </c>
      <c r="U185">
        <f t="shared" si="77"/>
        <v>88.39944278999829</v>
      </c>
      <c r="V185">
        <f t="shared" si="69"/>
        <v>7.9997490076125235</v>
      </c>
      <c r="W185">
        <f t="shared" si="78"/>
        <v>8.0269377216950488</v>
      </c>
      <c r="X185">
        <f t="shared" si="79"/>
        <v>15.173727607773742</v>
      </c>
      <c r="Y185">
        <f t="shared" si="65"/>
        <v>0</v>
      </c>
    </row>
    <row r="186" spans="5:25">
      <c r="E186">
        <f t="shared" si="70"/>
        <v>0.16600000000000012</v>
      </c>
      <c r="F186">
        <f t="shared" si="71"/>
        <v>0.88977829017473797</v>
      </c>
      <c r="G186">
        <f t="shared" si="73"/>
        <v>50.980540729379172</v>
      </c>
      <c r="H186">
        <f t="shared" si="72"/>
        <v>0</v>
      </c>
      <c r="I186">
        <f t="shared" si="66"/>
        <v>0</v>
      </c>
      <c r="J186">
        <f t="shared" si="67"/>
        <v>8.2320707200054901</v>
      </c>
      <c r="K186">
        <f t="shared" si="59"/>
        <v>35.705598156845589</v>
      </c>
      <c r="L186">
        <f t="shared" si="68"/>
        <v>2.1506774064457196E-2</v>
      </c>
      <c r="M186">
        <f t="shared" si="60"/>
        <v>0.38541268123745304</v>
      </c>
      <c r="N186">
        <f t="shared" si="61"/>
        <v>24.421143220375939</v>
      </c>
      <c r="O186">
        <f t="shared" si="62"/>
        <v>10.71534340194486</v>
      </c>
      <c r="P186">
        <f t="shared" si="63"/>
        <v>0.61183509236450573</v>
      </c>
      <c r="Q186">
        <f t="shared" si="74"/>
        <v>35.055568550483081</v>
      </c>
      <c r="R186">
        <f t="shared" si="64"/>
        <v>-0.93102624124932676</v>
      </c>
      <c r="S186">
        <f t="shared" si="75"/>
        <v>-53.343874239515209</v>
      </c>
      <c r="T186">
        <f t="shared" si="76"/>
        <v>1.5428613336138324</v>
      </c>
      <c r="U186">
        <f t="shared" si="77"/>
        <v>88.39944278999829</v>
      </c>
      <c r="V186">
        <f t="shared" si="69"/>
        <v>7.9997490076125235</v>
      </c>
      <c r="W186">
        <f t="shared" si="78"/>
        <v>8.0269377216950488</v>
      </c>
      <c r="X186">
        <f t="shared" si="79"/>
        <v>15.173727607773742</v>
      </c>
      <c r="Y186">
        <f t="shared" si="65"/>
        <v>0</v>
      </c>
    </row>
    <row r="187" spans="5:25">
      <c r="E187">
        <f t="shared" si="70"/>
        <v>0.16700000000000012</v>
      </c>
      <c r="F187">
        <f t="shared" si="71"/>
        <v>0.88977829017473797</v>
      </c>
      <c r="G187">
        <f t="shared" si="73"/>
        <v>50.980540729379172</v>
      </c>
      <c r="H187">
        <f t="shared" si="72"/>
        <v>0</v>
      </c>
      <c r="I187">
        <f t="shared" si="66"/>
        <v>0</v>
      </c>
      <c r="J187">
        <f t="shared" si="67"/>
        <v>8.2320707200054901</v>
      </c>
      <c r="K187">
        <f t="shared" si="59"/>
        <v>35.705598156845589</v>
      </c>
      <c r="L187">
        <f t="shared" si="68"/>
        <v>2.1506774064457196E-2</v>
      </c>
      <c r="M187">
        <f t="shared" si="60"/>
        <v>0.38541268123745304</v>
      </c>
      <c r="N187">
        <f t="shared" si="61"/>
        <v>24.421143220375939</v>
      </c>
      <c r="O187">
        <f t="shared" si="62"/>
        <v>10.71534340194486</v>
      </c>
      <c r="P187">
        <f t="shared" si="63"/>
        <v>0.61183509236450573</v>
      </c>
      <c r="Q187">
        <f t="shared" si="74"/>
        <v>35.055568550483081</v>
      </c>
      <c r="R187">
        <f t="shared" si="64"/>
        <v>-0.93102624124932676</v>
      </c>
      <c r="S187">
        <f t="shared" si="75"/>
        <v>-53.343874239515209</v>
      </c>
      <c r="T187">
        <f t="shared" si="76"/>
        <v>1.5428613336138324</v>
      </c>
      <c r="U187">
        <f t="shared" si="77"/>
        <v>88.39944278999829</v>
      </c>
      <c r="V187">
        <f t="shared" si="69"/>
        <v>7.9997490076125235</v>
      </c>
      <c r="W187">
        <f t="shared" si="78"/>
        <v>8.0269377216950488</v>
      </c>
      <c r="X187">
        <f t="shared" si="79"/>
        <v>15.173727607773742</v>
      </c>
      <c r="Y187">
        <f t="shared" si="65"/>
        <v>0</v>
      </c>
    </row>
    <row r="188" spans="5:25">
      <c r="E188">
        <f t="shared" si="70"/>
        <v>0.16800000000000012</v>
      </c>
      <c r="F188">
        <f t="shared" si="71"/>
        <v>0.88977829017473797</v>
      </c>
      <c r="G188">
        <f t="shared" si="73"/>
        <v>50.980540729379172</v>
      </c>
      <c r="H188">
        <f t="shared" si="72"/>
        <v>0</v>
      </c>
      <c r="I188">
        <f t="shared" si="66"/>
        <v>0</v>
      </c>
      <c r="J188">
        <f t="shared" si="67"/>
        <v>8.2320707200054901</v>
      </c>
      <c r="K188">
        <f t="shared" si="59"/>
        <v>35.705598156845589</v>
      </c>
      <c r="L188">
        <f t="shared" si="68"/>
        <v>2.1506774064457196E-2</v>
      </c>
      <c r="M188">
        <f t="shared" si="60"/>
        <v>0.38541268123745304</v>
      </c>
      <c r="N188">
        <f t="shared" si="61"/>
        <v>24.421143220375939</v>
      </c>
      <c r="O188">
        <f t="shared" si="62"/>
        <v>10.71534340194486</v>
      </c>
      <c r="P188">
        <f t="shared" si="63"/>
        <v>0.61183509236450573</v>
      </c>
      <c r="Q188">
        <f t="shared" si="74"/>
        <v>35.055568550483081</v>
      </c>
      <c r="R188">
        <f t="shared" si="64"/>
        <v>-0.93102624124932676</v>
      </c>
      <c r="S188">
        <f t="shared" si="75"/>
        <v>-53.343874239515209</v>
      </c>
      <c r="T188">
        <f t="shared" si="76"/>
        <v>1.5428613336138324</v>
      </c>
      <c r="U188">
        <f t="shared" si="77"/>
        <v>88.39944278999829</v>
      </c>
      <c r="V188">
        <f t="shared" si="69"/>
        <v>7.9997490076125235</v>
      </c>
      <c r="W188">
        <f t="shared" si="78"/>
        <v>8.0269377216950488</v>
      </c>
      <c r="X188">
        <f t="shared" si="79"/>
        <v>15.173727607773742</v>
      </c>
      <c r="Y188">
        <f t="shared" si="65"/>
        <v>0</v>
      </c>
    </row>
    <row r="189" spans="5:25">
      <c r="E189">
        <f t="shared" si="70"/>
        <v>0.16900000000000012</v>
      </c>
      <c r="F189">
        <f t="shared" si="71"/>
        <v>0.88977829017473797</v>
      </c>
      <c r="G189">
        <f t="shared" si="73"/>
        <v>50.980540729379172</v>
      </c>
      <c r="H189">
        <f t="shared" si="72"/>
        <v>0</v>
      </c>
      <c r="I189">
        <f t="shared" si="66"/>
        <v>0</v>
      </c>
      <c r="J189">
        <f t="shared" si="67"/>
        <v>8.2320707200054901</v>
      </c>
      <c r="K189">
        <f t="shared" si="59"/>
        <v>35.705598156845589</v>
      </c>
      <c r="L189">
        <f t="shared" si="68"/>
        <v>2.1506774064457196E-2</v>
      </c>
      <c r="M189">
        <f t="shared" si="60"/>
        <v>0.38541268123745304</v>
      </c>
      <c r="N189">
        <f t="shared" si="61"/>
        <v>24.421143220375939</v>
      </c>
      <c r="O189">
        <f t="shared" si="62"/>
        <v>10.71534340194486</v>
      </c>
      <c r="P189">
        <f t="shared" si="63"/>
        <v>0.61183509236450573</v>
      </c>
      <c r="Q189">
        <f t="shared" si="74"/>
        <v>35.055568550483081</v>
      </c>
      <c r="R189">
        <f t="shared" si="64"/>
        <v>-0.93102624124932676</v>
      </c>
      <c r="S189">
        <f t="shared" si="75"/>
        <v>-53.343874239515209</v>
      </c>
      <c r="T189">
        <f t="shared" si="76"/>
        <v>1.5428613336138324</v>
      </c>
      <c r="U189">
        <f t="shared" si="77"/>
        <v>88.39944278999829</v>
      </c>
      <c r="V189">
        <f t="shared" si="69"/>
        <v>7.9997490076125235</v>
      </c>
      <c r="W189">
        <f t="shared" si="78"/>
        <v>8.0269377216950488</v>
      </c>
      <c r="X189">
        <f t="shared" si="79"/>
        <v>15.173727607773742</v>
      </c>
      <c r="Y189">
        <f t="shared" si="65"/>
        <v>0</v>
      </c>
    </row>
    <row r="190" spans="5:25">
      <c r="E190">
        <f t="shared" si="70"/>
        <v>0.17000000000000012</v>
      </c>
      <c r="F190">
        <f t="shared" si="71"/>
        <v>0.88977829017473797</v>
      </c>
      <c r="G190">
        <f t="shared" si="73"/>
        <v>50.980540729379172</v>
      </c>
      <c r="H190">
        <f t="shared" si="72"/>
        <v>0</v>
      </c>
      <c r="I190">
        <f t="shared" si="66"/>
        <v>0</v>
      </c>
      <c r="J190">
        <f t="shared" si="67"/>
        <v>8.2320707200054901</v>
      </c>
      <c r="K190">
        <f t="shared" si="59"/>
        <v>35.705598156845589</v>
      </c>
      <c r="L190">
        <f t="shared" si="68"/>
        <v>2.1506774064457196E-2</v>
      </c>
      <c r="M190">
        <f t="shared" si="60"/>
        <v>0.38541268123745304</v>
      </c>
      <c r="N190">
        <f t="shared" si="61"/>
        <v>24.421143220375939</v>
      </c>
      <c r="O190">
        <f t="shared" si="62"/>
        <v>10.71534340194486</v>
      </c>
      <c r="P190">
        <f t="shared" si="63"/>
        <v>0.61183509236450573</v>
      </c>
      <c r="Q190">
        <f t="shared" si="74"/>
        <v>35.055568550483081</v>
      </c>
      <c r="R190">
        <f t="shared" si="64"/>
        <v>-0.93102624124932676</v>
      </c>
      <c r="S190">
        <f t="shared" si="75"/>
        <v>-53.343874239515209</v>
      </c>
      <c r="T190">
        <f t="shared" si="76"/>
        <v>1.5428613336138324</v>
      </c>
      <c r="U190">
        <f t="shared" si="77"/>
        <v>88.39944278999829</v>
      </c>
      <c r="V190">
        <f t="shared" si="69"/>
        <v>7.9997490076125235</v>
      </c>
      <c r="W190">
        <f t="shared" si="78"/>
        <v>8.0269377216950488</v>
      </c>
      <c r="X190">
        <f t="shared" si="79"/>
        <v>15.173727607773742</v>
      </c>
      <c r="Y190">
        <f t="shared" si="65"/>
        <v>0</v>
      </c>
    </row>
    <row r="191" spans="5:25">
      <c r="E191">
        <f t="shared" si="70"/>
        <v>0.17100000000000012</v>
      </c>
      <c r="F191">
        <f t="shared" si="71"/>
        <v>0.88977829017473797</v>
      </c>
      <c r="G191">
        <f t="shared" si="73"/>
        <v>50.980540729379172</v>
      </c>
      <c r="H191">
        <f t="shared" si="72"/>
        <v>0</v>
      </c>
      <c r="I191">
        <f t="shared" si="66"/>
        <v>0</v>
      </c>
      <c r="J191">
        <f t="shared" si="67"/>
        <v>8.2320707200054901</v>
      </c>
      <c r="K191">
        <f t="shared" si="59"/>
        <v>35.705598156845589</v>
      </c>
      <c r="L191">
        <f t="shared" si="68"/>
        <v>2.1506774064457196E-2</v>
      </c>
      <c r="M191">
        <f t="shared" si="60"/>
        <v>0.38541268123745304</v>
      </c>
      <c r="N191">
        <f t="shared" si="61"/>
        <v>24.421143220375939</v>
      </c>
      <c r="O191">
        <f t="shared" si="62"/>
        <v>10.71534340194486</v>
      </c>
      <c r="P191">
        <f t="shared" si="63"/>
        <v>0.61183509236450573</v>
      </c>
      <c r="Q191">
        <f t="shared" si="74"/>
        <v>35.055568550483081</v>
      </c>
      <c r="R191">
        <f t="shared" si="64"/>
        <v>-0.93102624124932676</v>
      </c>
      <c r="S191">
        <f t="shared" si="75"/>
        <v>-53.343874239515209</v>
      </c>
      <c r="T191">
        <f t="shared" si="76"/>
        <v>1.5428613336138324</v>
      </c>
      <c r="U191">
        <f t="shared" si="77"/>
        <v>88.39944278999829</v>
      </c>
      <c r="V191">
        <f t="shared" si="69"/>
        <v>7.9997490076125235</v>
      </c>
      <c r="W191">
        <f t="shared" si="78"/>
        <v>8.0269377216950488</v>
      </c>
      <c r="X191">
        <f t="shared" si="79"/>
        <v>15.173727607773742</v>
      </c>
      <c r="Y191">
        <f t="shared" si="65"/>
        <v>0</v>
      </c>
    </row>
    <row r="192" spans="5:25">
      <c r="E192">
        <f t="shared" si="70"/>
        <v>0.17200000000000013</v>
      </c>
      <c r="F192">
        <f t="shared" si="71"/>
        <v>0.88977829017473797</v>
      </c>
      <c r="G192">
        <f t="shared" si="73"/>
        <v>50.980540729379172</v>
      </c>
      <c r="H192">
        <f t="shared" si="72"/>
        <v>0</v>
      </c>
      <c r="I192">
        <f t="shared" si="66"/>
        <v>0</v>
      </c>
      <c r="J192">
        <f t="shared" si="67"/>
        <v>8.2320707200054901</v>
      </c>
      <c r="K192">
        <f t="shared" si="59"/>
        <v>35.705598156845589</v>
      </c>
      <c r="L192">
        <f t="shared" si="68"/>
        <v>2.1506774064457196E-2</v>
      </c>
      <c r="M192">
        <f t="shared" si="60"/>
        <v>0.38541268123745304</v>
      </c>
      <c r="N192">
        <f t="shared" si="61"/>
        <v>24.421143220375939</v>
      </c>
      <c r="O192">
        <f t="shared" si="62"/>
        <v>10.71534340194486</v>
      </c>
      <c r="P192">
        <f t="shared" si="63"/>
        <v>0.61183509236450573</v>
      </c>
      <c r="Q192">
        <f t="shared" si="74"/>
        <v>35.055568550483081</v>
      </c>
      <c r="R192">
        <f t="shared" si="64"/>
        <v>-0.93102624124932676</v>
      </c>
      <c r="S192">
        <f t="shared" si="75"/>
        <v>-53.343874239515209</v>
      </c>
      <c r="T192">
        <f t="shared" si="76"/>
        <v>1.5428613336138324</v>
      </c>
      <c r="U192">
        <f t="shared" si="77"/>
        <v>88.39944278999829</v>
      </c>
      <c r="V192">
        <f t="shared" si="69"/>
        <v>7.9997490076125235</v>
      </c>
      <c r="W192">
        <f t="shared" si="78"/>
        <v>8.0269377216950488</v>
      </c>
      <c r="X192">
        <f t="shared" si="79"/>
        <v>15.173727607773742</v>
      </c>
      <c r="Y192">
        <f t="shared" si="65"/>
        <v>0</v>
      </c>
    </row>
    <row r="193" spans="5:25">
      <c r="E193">
        <f t="shared" si="70"/>
        <v>0.17300000000000013</v>
      </c>
      <c r="F193">
        <f t="shared" si="71"/>
        <v>0.88977829017473797</v>
      </c>
      <c r="G193">
        <f t="shared" si="73"/>
        <v>50.980540729379172</v>
      </c>
      <c r="H193">
        <f t="shared" si="72"/>
        <v>0</v>
      </c>
      <c r="I193">
        <f t="shared" si="66"/>
        <v>0</v>
      </c>
      <c r="J193">
        <f t="shared" si="67"/>
        <v>8.2320707200054901</v>
      </c>
      <c r="K193">
        <f t="shared" si="59"/>
        <v>35.705598156845589</v>
      </c>
      <c r="L193">
        <f t="shared" si="68"/>
        <v>2.1506774064457196E-2</v>
      </c>
      <c r="M193">
        <f t="shared" si="60"/>
        <v>0.38541268123745304</v>
      </c>
      <c r="N193">
        <f t="shared" si="61"/>
        <v>24.421143220375939</v>
      </c>
      <c r="O193">
        <f t="shared" si="62"/>
        <v>10.71534340194486</v>
      </c>
      <c r="P193">
        <f t="shared" si="63"/>
        <v>0.61183509236450573</v>
      </c>
      <c r="Q193">
        <f t="shared" si="74"/>
        <v>35.055568550483081</v>
      </c>
      <c r="R193">
        <f t="shared" si="64"/>
        <v>-0.93102624124932676</v>
      </c>
      <c r="S193">
        <f t="shared" si="75"/>
        <v>-53.343874239515209</v>
      </c>
      <c r="T193">
        <f t="shared" si="76"/>
        <v>1.5428613336138324</v>
      </c>
      <c r="U193">
        <f t="shared" si="77"/>
        <v>88.39944278999829</v>
      </c>
      <c r="V193">
        <f t="shared" si="69"/>
        <v>7.9997490076125235</v>
      </c>
      <c r="W193">
        <f t="shared" si="78"/>
        <v>8.0269377216950488</v>
      </c>
      <c r="X193">
        <f t="shared" si="79"/>
        <v>15.173727607773742</v>
      </c>
      <c r="Y193">
        <f t="shared" si="65"/>
        <v>0</v>
      </c>
    </row>
    <row r="194" spans="5:25">
      <c r="E194">
        <f t="shared" si="70"/>
        <v>0.17400000000000013</v>
      </c>
      <c r="F194">
        <f t="shared" si="71"/>
        <v>0.88977829017473797</v>
      </c>
      <c r="G194">
        <f t="shared" si="73"/>
        <v>50.980540729379172</v>
      </c>
      <c r="H194">
        <f t="shared" si="72"/>
        <v>0</v>
      </c>
      <c r="I194">
        <f t="shared" si="66"/>
        <v>0</v>
      </c>
      <c r="J194">
        <f t="shared" si="67"/>
        <v>8.2320707200054901</v>
      </c>
      <c r="K194">
        <f t="shared" si="59"/>
        <v>35.705598156845589</v>
      </c>
      <c r="L194">
        <f t="shared" si="68"/>
        <v>2.1506774064457196E-2</v>
      </c>
      <c r="M194">
        <f t="shared" si="60"/>
        <v>0.38541268123745304</v>
      </c>
      <c r="N194">
        <f t="shared" si="61"/>
        <v>24.421143220375939</v>
      </c>
      <c r="O194">
        <f t="shared" si="62"/>
        <v>10.71534340194486</v>
      </c>
      <c r="P194">
        <f t="shared" si="63"/>
        <v>0.61183509236450573</v>
      </c>
      <c r="Q194">
        <f t="shared" si="74"/>
        <v>35.055568550483081</v>
      </c>
      <c r="R194">
        <f t="shared" si="64"/>
        <v>-0.93102624124932676</v>
      </c>
      <c r="S194">
        <f t="shared" si="75"/>
        <v>-53.343874239515209</v>
      </c>
      <c r="T194">
        <f t="shared" si="76"/>
        <v>1.5428613336138324</v>
      </c>
      <c r="U194">
        <f t="shared" si="77"/>
        <v>88.39944278999829</v>
      </c>
      <c r="V194">
        <f t="shared" si="69"/>
        <v>7.9997490076125235</v>
      </c>
      <c r="W194">
        <f t="shared" si="78"/>
        <v>8.0269377216950488</v>
      </c>
      <c r="X194">
        <f t="shared" si="79"/>
        <v>15.173727607773742</v>
      </c>
      <c r="Y194">
        <f t="shared" si="65"/>
        <v>0</v>
      </c>
    </row>
    <row r="195" spans="5:25">
      <c r="E195">
        <f t="shared" si="70"/>
        <v>0.17500000000000013</v>
      </c>
      <c r="F195">
        <f t="shared" si="71"/>
        <v>0.88977829017473797</v>
      </c>
      <c r="G195">
        <f t="shared" si="73"/>
        <v>50.980540729379172</v>
      </c>
      <c r="H195">
        <f t="shared" si="72"/>
        <v>0</v>
      </c>
      <c r="I195">
        <f t="shared" si="66"/>
        <v>0</v>
      </c>
      <c r="J195">
        <f t="shared" si="67"/>
        <v>8.2320707200054901</v>
      </c>
      <c r="K195">
        <f t="shared" si="59"/>
        <v>35.705598156845589</v>
      </c>
      <c r="L195">
        <f t="shared" si="68"/>
        <v>2.1506774064457196E-2</v>
      </c>
      <c r="M195">
        <f t="shared" si="60"/>
        <v>0.38541268123745304</v>
      </c>
      <c r="N195">
        <f t="shared" si="61"/>
        <v>24.421143220375939</v>
      </c>
      <c r="O195">
        <f t="shared" si="62"/>
        <v>10.71534340194486</v>
      </c>
      <c r="P195">
        <f t="shared" si="63"/>
        <v>0.61183509236450573</v>
      </c>
      <c r="Q195">
        <f t="shared" si="74"/>
        <v>35.055568550483081</v>
      </c>
      <c r="R195">
        <f t="shared" si="64"/>
        <v>-0.93102624124932676</v>
      </c>
      <c r="S195">
        <f t="shared" si="75"/>
        <v>-53.343874239515209</v>
      </c>
      <c r="T195">
        <f t="shared" si="76"/>
        <v>1.5428613336138324</v>
      </c>
      <c r="U195">
        <f t="shared" si="77"/>
        <v>88.39944278999829</v>
      </c>
      <c r="V195">
        <f t="shared" si="69"/>
        <v>7.9997490076125235</v>
      </c>
      <c r="W195">
        <f t="shared" si="78"/>
        <v>8.0269377216950488</v>
      </c>
      <c r="X195">
        <f t="shared" si="79"/>
        <v>15.173727607773742</v>
      </c>
      <c r="Y195">
        <f t="shared" si="65"/>
        <v>0</v>
      </c>
    </row>
    <row r="196" spans="5:25">
      <c r="E196">
        <f t="shared" si="70"/>
        <v>0.17600000000000013</v>
      </c>
      <c r="F196">
        <f t="shared" si="71"/>
        <v>0.88977829017473797</v>
      </c>
      <c r="G196">
        <f t="shared" si="73"/>
        <v>50.980540729379172</v>
      </c>
      <c r="H196">
        <f t="shared" si="72"/>
        <v>0</v>
      </c>
      <c r="I196">
        <f t="shared" si="66"/>
        <v>0</v>
      </c>
      <c r="J196">
        <f t="shared" si="67"/>
        <v>8.2320707200054901</v>
      </c>
      <c r="K196">
        <f t="shared" si="59"/>
        <v>35.705598156845589</v>
      </c>
      <c r="L196">
        <f t="shared" si="68"/>
        <v>2.1506774064457196E-2</v>
      </c>
      <c r="M196">
        <f t="shared" si="60"/>
        <v>0.38541268123745304</v>
      </c>
      <c r="N196">
        <f t="shared" si="61"/>
        <v>24.421143220375939</v>
      </c>
      <c r="O196">
        <f t="shared" si="62"/>
        <v>10.71534340194486</v>
      </c>
      <c r="P196">
        <f t="shared" si="63"/>
        <v>0.61183509236450573</v>
      </c>
      <c r="Q196">
        <f t="shared" si="74"/>
        <v>35.055568550483081</v>
      </c>
      <c r="R196">
        <f t="shared" si="64"/>
        <v>-0.93102624124932676</v>
      </c>
      <c r="S196">
        <f t="shared" si="75"/>
        <v>-53.343874239515209</v>
      </c>
      <c r="T196">
        <f t="shared" si="76"/>
        <v>1.5428613336138324</v>
      </c>
      <c r="U196">
        <f t="shared" si="77"/>
        <v>88.39944278999829</v>
      </c>
      <c r="V196">
        <f t="shared" si="69"/>
        <v>7.9997490076125235</v>
      </c>
      <c r="W196">
        <f t="shared" si="78"/>
        <v>8.0269377216950488</v>
      </c>
      <c r="X196">
        <f t="shared" si="79"/>
        <v>15.173727607773742</v>
      </c>
      <c r="Y196">
        <f t="shared" si="65"/>
        <v>0</v>
      </c>
    </row>
    <row r="197" spans="5:25">
      <c r="E197">
        <f t="shared" si="70"/>
        <v>0.17700000000000013</v>
      </c>
      <c r="F197">
        <f t="shared" si="71"/>
        <v>0.88977829017473797</v>
      </c>
      <c r="G197">
        <f t="shared" si="73"/>
        <v>50.980540729379172</v>
      </c>
      <c r="H197">
        <f t="shared" si="72"/>
        <v>0</v>
      </c>
      <c r="I197">
        <f t="shared" si="66"/>
        <v>0</v>
      </c>
      <c r="J197">
        <f t="shared" si="67"/>
        <v>8.2320707200054901</v>
      </c>
      <c r="K197">
        <f t="shared" si="59"/>
        <v>35.705598156845589</v>
      </c>
      <c r="L197">
        <f t="shared" si="68"/>
        <v>2.1506774064457196E-2</v>
      </c>
      <c r="M197">
        <f t="shared" si="60"/>
        <v>0.38541268123745304</v>
      </c>
      <c r="N197">
        <f t="shared" si="61"/>
        <v>24.421143220375939</v>
      </c>
      <c r="O197">
        <f t="shared" si="62"/>
        <v>10.71534340194486</v>
      </c>
      <c r="P197">
        <f t="shared" si="63"/>
        <v>0.61183509236450573</v>
      </c>
      <c r="Q197">
        <f t="shared" si="74"/>
        <v>35.055568550483081</v>
      </c>
      <c r="R197">
        <f t="shared" si="64"/>
        <v>-0.93102624124932676</v>
      </c>
      <c r="S197">
        <f t="shared" si="75"/>
        <v>-53.343874239515209</v>
      </c>
      <c r="T197">
        <f t="shared" si="76"/>
        <v>1.5428613336138324</v>
      </c>
      <c r="U197">
        <f t="shared" si="77"/>
        <v>88.39944278999829</v>
      </c>
      <c r="V197">
        <f t="shared" si="69"/>
        <v>7.9997490076125235</v>
      </c>
      <c r="W197">
        <f t="shared" si="78"/>
        <v>8.0269377216950488</v>
      </c>
      <c r="X197">
        <f t="shared" si="79"/>
        <v>15.173727607773742</v>
      </c>
      <c r="Y197">
        <f t="shared" si="65"/>
        <v>0</v>
      </c>
    </row>
    <row r="198" spans="5:25">
      <c r="E198">
        <f t="shared" si="70"/>
        <v>0.17800000000000013</v>
      </c>
      <c r="F198">
        <f t="shared" si="71"/>
        <v>0.88977829017473797</v>
      </c>
      <c r="G198">
        <f t="shared" si="73"/>
        <v>50.980540729379172</v>
      </c>
      <c r="H198">
        <f t="shared" si="72"/>
        <v>0</v>
      </c>
      <c r="I198">
        <f t="shared" si="66"/>
        <v>0</v>
      </c>
      <c r="J198">
        <f t="shared" si="67"/>
        <v>8.2320707200054901</v>
      </c>
      <c r="K198">
        <f t="shared" si="59"/>
        <v>35.705598156845589</v>
      </c>
      <c r="L198">
        <f t="shared" si="68"/>
        <v>2.1506774064457196E-2</v>
      </c>
      <c r="M198">
        <f t="shared" si="60"/>
        <v>0.38541268123745304</v>
      </c>
      <c r="N198">
        <f t="shared" si="61"/>
        <v>24.421143220375939</v>
      </c>
      <c r="O198">
        <f t="shared" si="62"/>
        <v>10.71534340194486</v>
      </c>
      <c r="P198">
        <f t="shared" si="63"/>
        <v>0.61183509236450573</v>
      </c>
      <c r="Q198">
        <f t="shared" si="74"/>
        <v>35.055568550483081</v>
      </c>
      <c r="R198">
        <f t="shared" si="64"/>
        <v>-0.93102624124932676</v>
      </c>
      <c r="S198">
        <f t="shared" si="75"/>
        <v>-53.343874239515209</v>
      </c>
      <c r="T198">
        <f t="shared" si="76"/>
        <v>1.5428613336138324</v>
      </c>
      <c r="U198">
        <f t="shared" si="77"/>
        <v>88.39944278999829</v>
      </c>
      <c r="V198">
        <f t="shared" si="69"/>
        <v>7.9997490076125235</v>
      </c>
      <c r="W198">
        <f t="shared" si="78"/>
        <v>8.0269377216950488</v>
      </c>
      <c r="X198">
        <f t="shared" si="79"/>
        <v>15.173727607773742</v>
      </c>
      <c r="Y198">
        <f t="shared" si="65"/>
        <v>0</v>
      </c>
    </row>
    <row r="199" spans="5:25">
      <c r="E199">
        <f t="shared" si="70"/>
        <v>0.17900000000000013</v>
      </c>
      <c r="F199">
        <f t="shared" si="71"/>
        <v>0.88977829017473797</v>
      </c>
      <c r="G199">
        <f t="shared" si="73"/>
        <v>50.980540729379172</v>
      </c>
      <c r="H199">
        <f t="shared" si="72"/>
        <v>0</v>
      </c>
      <c r="I199">
        <f t="shared" si="66"/>
        <v>0</v>
      </c>
      <c r="J199">
        <f t="shared" si="67"/>
        <v>8.2320707200054901</v>
      </c>
      <c r="K199">
        <f t="shared" si="59"/>
        <v>35.705598156845589</v>
      </c>
      <c r="L199">
        <f t="shared" si="68"/>
        <v>2.1506774064457196E-2</v>
      </c>
      <c r="M199">
        <f t="shared" si="60"/>
        <v>0.38541268123745304</v>
      </c>
      <c r="N199">
        <f t="shared" si="61"/>
        <v>24.421143220375939</v>
      </c>
      <c r="O199">
        <f t="shared" si="62"/>
        <v>10.71534340194486</v>
      </c>
      <c r="P199">
        <f t="shared" si="63"/>
        <v>0.61183509236450573</v>
      </c>
      <c r="Q199">
        <f t="shared" si="74"/>
        <v>35.055568550483081</v>
      </c>
      <c r="R199">
        <f t="shared" si="64"/>
        <v>-0.93102624124932676</v>
      </c>
      <c r="S199">
        <f t="shared" si="75"/>
        <v>-53.343874239515209</v>
      </c>
      <c r="T199">
        <f t="shared" si="76"/>
        <v>1.5428613336138324</v>
      </c>
      <c r="U199">
        <f t="shared" si="77"/>
        <v>88.39944278999829</v>
      </c>
      <c r="V199">
        <f t="shared" si="69"/>
        <v>7.9997490076125235</v>
      </c>
      <c r="W199">
        <f t="shared" si="78"/>
        <v>8.0269377216950488</v>
      </c>
      <c r="X199">
        <f t="shared" si="79"/>
        <v>15.173727607773742</v>
      </c>
      <c r="Y199">
        <f t="shared" si="65"/>
        <v>0</v>
      </c>
    </row>
    <row r="200" spans="5:25">
      <c r="E200">
        <f t="shared" si="70"/>
        <v>0.18000000000000013</v>
      </c>
      <c r="F200">
        <f t="shared" si="71"/>
        <v>0.88977829017473797</v>
      </c>
      <c r="G200">
        <f t="shared" si="73"/>
        <v>50.980540729379172</v>
      </c>
      <c r="H200">
        <f t="shared" si="72"/>
        <v>0</v>
      </c>
      <c r="I200">
        <f t="shared" si="66"/>
        <v>0</v>
      </c>
      <c r="J200">
        <f t="shared" si="67"/>
        <v>8.2320707200054901</v>
      </c>
      <c r="K200">
        <f t="shared" si="59"/>
        <v>35.705598156845589</v>
      </c>
      <c r="L200">
        <f t="shared" si="68"/>
        <v>2.1506774064457196E-2</v>
      </c>
      <c r="M200">
        <f t="shared" si="60"/>
        <v>0.38541268123745304</v>
      </c>
      <c r="N200">
        <f t="shared" si="61"/>
        <v>24.421143220375939</v>
      </c>
      <c r="O200">
        <f t="shared" si="62"/>
        <v>10.71534340194486</v>
      </c>
      <c r="P200">
        <f t="shared" si="63"/>
        <v>0.61183509236450573</v>
      </c>
      <c r="Q200">
        <f t="shared" si="74"/>
        <v>35.055568550483081</v>
      </c>
      <c r="R200">
        <f t="shared" si="64"/>
        <v>-0.93102624124932676</v>
      </c>
      <c r="S200">
        <f t="shared" si="75"/>
        <v>-53.343874239515209</v>
      </c>
      <c r="T200">
        <f t="shared" si="76"/>
        <v>1.5428613336138324</v>
      </c>
      <c r="U200">
        <f t="shared" si="77"/>
        <v>88.39944278999829</v>
      </c>
      <c r="V200">
        <f t="shared" si="69"/>
        <v>7.9997490076125235</v>
      </c>
      <c r="W200">
        <f t="shared" si="78"/>
        <v>8.0269377216950488</v>
      </c>
      <c r="X200">
        <f t="shared" si="79"/>
        <v>15.173727607773742</v>
      </c>
      <c r="Y200">
        <f t="shared" si="65"/>
        <v>0</v>
      </c>
    </row>
    <row r="201" spans="5:25">
      <c r="E201">
        <f t="shared" si="70"/>
        <v>0.18100000000000013</v>
      </c>
      <c r="F201">
        <f t="shared" si="71"/>
        <v>0.88977829017473797</v>
      </c>
      <c r="G201">
        <f t="shared" si="73"/>
        <v>50.980540729379172</v>
      </c>
      <c r="H201">
        <f t="shared" si="72"/>
        <v>0</v>
      </c>
      <c r="I201">
        <f t="shared" si="66"/>
        <v>0</v>
      </c>
      <c r="J201">
        <f t="shared" si="67"/>
        <v>8.2320707200054901</v>
      </c>
      <c r="K201">
        <f t="shared" si="59"/>
        <v>35.705598156845589</v>
      </c>
      <c r="L201">
        <f t="shared" si="68"/>
        <v>2.1506774064457196E-2</v>
      </c>
      <c r="M201">
        <f t="shared" si="60"/>
        <v>0.38541268123745304</v>
      </c>
      <c r="N201">
        <f t="shared" si="61"/>
        <v>24.421143220375939</v>
      </c>
      <c r="O201">
        <f t="shared" si="62"/>
        <v>10.71534340194486</v>
      </c>
      <c r="P201">
        <f t="shared" si="63"/>
        <v>0.61183509236450573</v>
      </c>
      <c r="Q201">
        <f t="shared" si="74"/>
        <v>35.055568550483081</v>
      </c>
      <c r="R201">
        <f t="shared" si="64"/>
        <v>-0.93102624124932676</v>
      </c>
      <c r="S201">
        <f t="shared" si="75"/>
        <v>-53.343874239515209</v>
      </c>
      <c r="T201">
        <f t="shared" si="76"/>
        <v>1.5428613336138324</v>
      </c>
      <c r="U201">
        <f t="shared" si="77"/>
        <v>88.39944278999829</v>
      </c>
      <c r="V201">
        <f t="shared" si="69"/>
        <v>7.9997490076125235</v>
      </c>
      <c r="W201">
        <f t="shared" si="78"/>
        <v>8.0269377216950488</v>
      </c>
      <c r="X201">
        <f t="shared" si="79"/>
        <v>15.173727607773742</v>
      </c>
      <c r="Y201">
        <f t="shared" si="65"/>
        <v>0</v>
      </c>
    </row>
    <row r="202" spans="5:25">
      <c r="E202">
        <f t="shared" si="70"/>
        <v>0.18200000000000013</v>
      </c>
      <c r="F202">
        <f t="shared" si="71"/>
        <v>0.88977829017473797</v>
      </c>
      <c r="G202">
        <f t="shared" si="73"/>
        <v>50.980540729379172</v>
      </c>
      <c r="H202">
        <f t="shared" si="72"/>
        <v>0</v>
      </c>
      <c r="I202">
        <f t="shared" si="66"/>
        <v>0</v>
      </c>
      <c r="J202">
        <f t="shared" si="67"/>
        <v>8.2320707200054901</v>
      </c>
      <c r="K202">
        <f t="shared" si="59"/>
        <v>35.705598156845589</v>
      </c>
      <c r="L202">
        <f t="shared" si="68"/>
        <v>2.1506774064457196E-2</v>
      </c>
      <c r="M202">
        <f t="shared" si="60"/>
        <v>0.38541268123745304</v>
      </c>
      <c r="N202">
        <f t="shared" si="61"/>
        <v>24.421143220375939</v>
      </c>
      <c r="O202">
        <f t="shared" si="62"/>
        <v>10.71534340194486</v>
      </c>
      <c r="P202">
        <f t="shared" si="63"/>
        <v>0.61183509236450573</v>
      </c>
      <c r="Q202">
        <f t="shared" si="74"/>
        <v>35.055568550483081</v>
      </c>
      <c r="R202">
        <f t="shared" si="64"/>
        <v>-0.93102624124932676</v>
      </c>
      <c r="S202">
        <f t="shared" si="75"/>
        <v>-53.343874239515209</v>
      </c>
      <c r="T202">
        <f t="shared" si="76"/>
        <v>1.5428613336138324</v>
      </c>
      <c r="U202">
        <f t="shared" si="77"/>
        <v>88.39944278999829</v>
      </c>
      <c r="V202">
        <f t="shared" si="69"/>
        <v>7.9997490076125235</v>
      </c>
      <c r="W202">
        <f t="shared" si="78"/>
        <v>8.0269377216950488</v>
      </c>
      <c r="X202">
        <f t="shared" si="79"/>
        <v>15.173727607773742</v>
      </c>
      <c r="Y202">
        <f t="shared" si="65"/>
        <v>0</v>
      </c>
    </row>
    <row r="203" spans="5:25">
      <c r="E203">
        <f t="shared" si="70"/>
        <v>0.18300000000000013</v>
      </c>
      <c r="F203">
        <f t="shared" si="71"/>
        <v>0.88977829017473797</v>
      </c>
      <c r="G203">
        <f t="shared" si="73"/>
        <v>50.980540729379172</v>
      </c>
      <c r="H203">
        <f t="shared" si="72"/>
        <v>0</v>
      </c>
      <c r="I203">
        <f t="shared" si="66"/>
        <v>0</v>
      </c>
      <c r="J203">
        <f t="shared" si="67"/>
        <v>8.2320707200054901</v>
      </c>
      <c r="K203">
        <f t="shared" si="59"/>
        <v>35.705598156845589</v>
      </c>
      <c r="L203">
        <f t="shared" si="68"/>
        <v>2.1506774064457196E-2</v>
      </c>
      <c r="M203">
        <f t="shared" si="60"/>
        <v>0.38541268123745304</v>
      </c>
      <c r="N203">
        <f t="shared" si="61"/>
        <v>24.421143220375939</v>
      </c>
      <c r="O203">
        <f t="shared" si="62"/>
        <v>10.71534340194486</v>
      </c>
      <c r="P203">
        <f t="shared" si="63"/>
        <v>0.61183509236450573</v>
      </c>
      <c r="Q203">
        <f t="shared" si="74"/>
        <v>35.055568550483081</v>
      </c>
      <c r="R203">
        <f t="shared" si="64"/>
        <v>-0.93102624124932676</v>
      </c>
      <c r="S203">
        <f t="shared" si="75"/>
        <v>-53.343874239515209</v>
      </c>
      <c r="T203">
        <f t="shared" si="76"/>
        <v>1.5428613336138324</v>
      </c>
      <c r="U203">
        <f t="shared" si="77"/>
        <v>88.39944278999829</v>
      </c>
      <c r="V203">
        <f t="shared" si="69"/>
        <v>7.9997490076125235</v>
      </c>
      <c r="W203">
        <f t="shared" si="78"/>
        <v>8.0269377216950488</v>
      </c>
      <c r="X203">
        <f t="shared" si="79"/>
        <v>15.173727607773742</v>
      </c>
      <c r="Y203">
        <f t="shared" si="65"/>
        <v>0</v>
      </c>
    </row>
    <row r="204" spans="5:25">
      <c r="E204">
        <f t="shared" si="70"/>
        <v>0.18400000000000014</v>
      </c>
      <c r="F204">
        <f t="shared" si="71"/>
        <v>0.88977829017473797</v>
      </c>
      <c r="G204">
        <f t="shared" si="73"/>
        <v>50.980540729379172</v>
      </c>
      <c r="H204">
        <f t="shared" si="72"/>
        <v>0</v>
      </c>
      <c r="I204">
        <f t="shared" si="66"/>
        <v>0</v>
      </c>
      <c r="J204">
        <f t="shared" si="67"/>
        <v>8.2320707200054901</v>
      </c>
      <c r="K204">
        <f t="shared" si="59"/>
        <v>35.705598156845589</v>
      </c>
      <c r="L204">
        <f t="shared" si="68"/>
        <v>2.1506774064457196E-2</v>
      </c>
      <c r="M204">
        <f t="shared" si="60"/>
        <v>0.38541268123745304</v>
      </c>
      <c r="N204">
        <f t="shared" si="61"/>
        <v>24.421143220375939</v>
      </c>
      <c r="O204">
        <f t="shared" si="62"/>
        <v>10.71534340194486</v>
      </c>
      <c r="P204">
        <f t="shared" si="63"/>
        <v>0.61183509236450573</v>
      </c>
      <c r="Q204">
        <f t="shared" si="74"/>
        <v>35.055568550483081</v>
      </c>
      <c r="R204">
        <f t="shared" si="64"/>
        <v>-0.93102624124932676</v>
      </c>
      <c r="S204">
        <f t="shared" si="75"/>
        <v>-53.343874239515209</v>
      </c>
      <c r="T204">
        <f t="shared" si="76"/>
        <v>1.5428613336138324</v>
      </c>
      <c r="U204">
        <f t="shared" si="77"/>
        <v>88.39944278999829</v>
      </c>
      <c r="V204">
        <f t="shared" si="69"/>
        <v>7.9997490076125235</v>
      </c>
      <c r="W204">
        <f t="shared" si="78"/>
        <v>8.0269377216950488</v>
      </c>
      <c r="X204">
        <f t="shared" si="79"/>
        <v>15.173727607773742</v>
      </c>
      <c r="Y204">
        <f t="shared" si="65"/>
        <v>0</v>
      </c>
    </row>
    <row r="205" spans="5:25">
      <c r="E205">
        <f t="shared" si="70"/>
        <v>0.18500000000000014</v>
      </c>
      <c r="F205">
        <f t="shared" si="71"/>
        <v>0.88977829017473797</v>
      </c>
      <c r="G205">
        <f t="shared" si="73"/>
        <v>50.980540729379172</v>
      </c>
      <c r="H205">
        <f t="shared" si="72"/>
        <v>0</v>
      </c>
      <c r="I205">
        <f t="shared" si="66"/>
        <v>0</v>
      </c>
      <c r="J205">
        <f t="shared" si="67"/>
        <v>8.2320707200054901</v>
      </c>
      <c r="K205">
        <f t="shared" si="59"/>
        <v>35.705598156845589</v>
      </c>
      <c r="L205">
        <f t="shared" si="68"/>
        <v>2.1506774064457196E-2</v>
      </c>
      <c r="M205">
        <f t="shared" si="60"/>
        <v>0.38541268123745304</v>
      </c>
      <c r="N205">
        <f t="shared" si="61"/>
        <v>24.421143220375939</v>
      </c>
      <c r="O205">
        <f t="shared" si="62"/>
        <v>10.71534340194486</v>
      </c>
      <c r="P205">
        <f t="shared" si="63"/>
        <v>0.61183509236450573</v>
      </c>
      <c r="Q205">
        <f t="shared" si="74"/>
        <v>35.055568550483081</v>
      </c>
      <c r="R205">
        <f t="shared" si="64"/>
        <v>-0.93102624124932676</v>
      </c>
      <c r="S205">
        <f t="shared" si="75"/>
        <v>-53.343874239515209</v>
      </c>
      <c r="T205">
        <f t="shared" si="76"/>
        <v>1.5428613336138324</v>
      </c>
      <c r="U205">
        <f t="shared" si="77"/>
        <v>88.39944278999829</v>
      </c>
      <c r="V205">
        <f t="shared" si="69"/>
        <v>7.9997490076125235</v>
      </c>
      <c r="W205">
        <f t="shared" si="78"/>
        <v>8.0269377216950488</v>
      </c>
      <c r="X205">
        <f t="shared" si="79"/>
        <v>15.173727607773742</v>
      </c>
      <c r="Y205">
        <f t="shared" si="65"/>
        <v>0</v>
      </c>
    </row>
    <row r="206" spans="5:25">
      <c r="E206">
        <f t="shared" si="70"/>
        <v>0.18600000000000014</v>
      </c>
      <c r="F206">
        <f t="shared" si="71"/>
        <v>0.88977829017473797</v>
      </c>
      <c r="G206">
        <f t="shared" si="73"/>
        <v>50.980540729379172</v>
      </c>
      <c r="H206">
        <f t="shared" si="72"/>
        <v>0</v>
      </c>
      <c r="I206">
        <f t="shared" si="66"/>
        <v>0</v>
      </c>
      <c r="J206">
        <f t="shared" si="67"/>
        <v>8.2320707200054901</v>
      </c>
      <c r="K206">
        <f t="shared" si="59"/>
        <v>35.705598156845589</v>
      </c>
      <c r="L206">
        <f t="shared" si="68"/>
        <v>2.1506774064457196E-2</v>
      </c>
      <c r="M206">
        <f t="shared" si="60"/>
        <v>0.38541268123745304</v>
      </c>
      <c r="N206">
        <f t="shared" si="61"/>
        <v>24.421143220375939</v>
      </c>
      <c r="O206">
        <f t="shared" si="62"/>
        <v>10.71534340194486</v>
      </c>
      <c r="P206">
        <f t="shared" si="63"/>
        <v>0.61183509236450573</v>
      </c>
      <c r="Q206">
        <f t="shared" si="74"/>
        <v>35.055568550483081</v>
      </c>
      <c r="R206">
        <f t="shared" si="64"/>
        <v>-0.93102624124932676</v>
      </c>
      <c r="S206">
        <f t="shared" si="75"/>
        <v>-53.343874239515209</v>
      </c>
      <c r="T206">
        <f t="shared" si="76"/>
        <v>1.5428613336138324</v>
      </c>
      <c r="U206">
        <f t="shared" si="77"/>
        <v>88.39944278999829</v>
      </c>
      <c r="V206">
        <f t="shared" si="69"/>
        <v>7.9997490076125235</v>
      </c>
      <c r="W206">
        <f t="shared" si="78"/>
        <v>8.0269377216950488</v>
      </c>
      <c r="X206">
        <f t="shared" si="79"/>
        <v>15.173727607773742</v>
      </c>
      <c r="Y206">
        <f t="shared" si="65"/>
        <v>0</v>
      </c>
    </row>
    <row r="207" spans="5:25">
      <c r="E207">
        <f t="shared" si="70"/>
        <v>0.18700000000000014</v>
      </c>
      <c r="F207">
        <f t="shared" si="71"/>
        <v>0.88977829017473797</v>
      </c>
      <c r="G207">
        <f t="shared" si="73"/>
        <v>50.980540729379172</v>
      </c>
      <c r="H207">
        <f t="shared" si="72"/>
        <v>0</v>
      </c>
      <c r="I207">
        <f t="shared" si="66"/>
        <v>0</v>
      </c>
      <c r="J207">
        <f t="shared" si="67"/>
        <v>8.2320707200054901</v>
      </c>
      <c r="K207">
        <f t="shared" si="59"/>
        <v>35.705598156845589</v>
      </c>
      <c r="L207">
        <f t="shared" si="68"/>
        <v>2.1506774064457196E-2</v>
      </c>
      <c r="M207">
        <f t="shared" si="60"/>
        <v>0.38541268123745304</v>
      </c>
      <c r="N207">
        <f t="shared" si="61"/>
        <v>24.421143220375939</v>
      </c>
      <c r="O207">
        <f t="shared" si="62"/>
        <v>10.71534340194486</v>
      </c>
      <c r="P207">
        <f t="shared" si="63"/>
        <v>0.61183509236450573</v>
      </c>
      <c r="Q207">
        <f t="shared" si="74"/>
        <v>35.055568550483081</v>
      </c>
      <c r="R207">
        <f t="shared" si="64"/>
        <v>-0.93102624124932676</v>
      </c>
      <c r="S207">
        <f t="shared" si="75"/>
        <v>-53.343874239515209</v>
      </c>
      <c r="T207">
        <f t="shared" si="76"/>
        <v>1.5428613336138324</v>
      </c>
      <c r="U207">
        <f t="shared" si="77"/>
        <v>88.39944278999829</v>
      </c>
      <c r="V207">
        <f t="shared" si="69"/>
        <v>7.9997490076125235</v>
      </c>
      <c r="W207">
        <f t="shared" si="78"/>
        <v>8.0269377216950488</v>
      </c>
      <c r="X207">
        <f t="shared" si="79"/>
        <v>15.173727607773742</v>
      </c>
      <c r="Y207">
        <f t="shared" si="65"/>
        <v>0</v>
      </c>
    </row>
    <row r="208" spans="5:25">
      <c r="E208">
        <f t="shared" si="70"/>
        <v>0.18800000000000014</v>
      </c>
      <c r="F208">
        <f t="shared" si="71"/>
        <v>0.88977829017473797</v>
      </c>
      <c r="G208">
        <f t="shared" si="73"/>
        <v>50.980540729379172</v>
      </c>
      <c r="H208">
        <f t="shared" si="72"/>
        <v>0</v>
      </c>
      <c r="I208">
        <f t="shared" si="66"/>
        <v>0</v>
      </c>
      <c r="J208">
        <f t="shared" si="67"/>
        <v>8.2320707200054901</v>
      </c>
      <c r="K208">
        <f t="shared" si="59"/>
        <v>35.705598156845589</v>
      </c>
      <c r="L208">
        <f t="shared" si="68"/>
        <v>2.1506774064457196E-2</v>
      </c>
      <c r="M208">
        <f t="shared" si="60"/>
        <v>0.38541268123745304</v>
      </c>
      <c r="N208">
        <f t="shared" si="61"/>
        <v>24.421143220375939</v>
      </c>
      <c r="O208">
        <f t="shared" si="62"/>
        <v>10.71534340194486</v>
      </c>
      <c r="P208">
        <f t="shared" si="63"/>
        <v>0.61183509236450573</v>
      </c>
      <c r="Q208">
        <f t="shared" si="74"/>
        <v>35.055568550483081</v>
      </c>
      <c r="R208">
        <f t="shared" si="64"/>
        <v>-0.93102624124932676</v>
      </c>
      <c r="S208">
        <f t="shared" si="75"/>
        <v>-53.343874239515209</v>
      </c>
      <c r="T208">
        <f t="shared" si="76"/>
        <v>1.5428613336138324</v>
      </c>
      <c r="U208">
        <f t="shared" si="77"/>
        <v>88.39944278999829</v>
      </c>
      <c r="V208">
        <f t="shared" si="69"/>
        <v>7.9997490076125235</v>
      </c>
      <c r="W208">
        <f t="shared" si="78"/>
        <v>8.0269377216950488</v>
      </c>
      <c r="X208">
        <f t="shared" si="79"/>
        <v>15.173727607773742</v>
      </c>
      <c r="Y208">
        <f t="shared" si="65"/>
        <v>0</v>
      </c>
    </row>
    <row r="209" spans="5:25">
      <c r="E209">
        <f t="shared" si="70"/>
        <v>0.18900000000000014</v>
      </c>
      <c r="F209">
        <f t="shared" si="71"/>
        <v>0.88977829017473797</v>
      </c>
      <c r="G209">
        <f t="shared" si="73"/>
        <v>50.980540729379172</v>
      </c>
      <c r="H209">
        <f t="shared" si="72"/>
        <v>0</v>
      </c>
      <c r="I209">
        <f t="shared" si="66"/>
        <v>0</v>
      </c>
      <c r="J209">
        <f t="shared" si="67"/>
        <v>8.2320707200054901</v>
      </c>
      <c r="K209">
        <f t="shared" si="59"/>
        <v>35.705598156845589</v>
      </c>
      <c r="L209">
        <f t="shared" si="68"/>
        <v>2.1506774064457196E-2</v>
      </c>
      <c r="M209">
        <f t="shared" si="60"/>
        <v>0.38541268123745304</v>
      </c>
      <c r="N209">
        <f t="shared" si="61"/>
        <v>24.421143220375939</v>
      </c>
      <c r="O209">
        <f t="shared" si="62"/>
        <v>10.71534340194486</v>
      </c>
      <c r="P209">
        <f t="shared" si="63"/>
        <v>0.61183509236450573</v>
      </c>
      <c r="Q209">
        <f t="shared" si="74"/>
        <v>35.055568550483081</v>
      </c>
      <c r="R209">
        <f t="shared" si="64"/>
        <v>-0.93102624124932676</v>
      </c>
      <c r="S209">
        <f t="shared" si="75"/>
        <v>-53.343874239515209</v>
      </c>
      <c r="T209">
        <f t="shared" si="76"/>
        <v>1.5428613336138324</v>
      </c>
      <c r="U209">
        <f t="shared" si="77"/>
        <v>88.39944278999829</v>
      </c>
      <c r="V209">
        <f t="shared" si="69"/>
        <v>7.9997490076125235</v>
      </c>
      <c r="W209">
        <f t="shared" si="78"/>
        <v>8.0269377216950488</v>
      </c>
      <c r="X209">
        <f t="shared" si="79"/>
        <v>15.173727607773742</v>
      </c>
      <c r="Y209">
        <f t="shared" si="65"/>
        <v>0</v>
      </c>
    </row>
    <row r="210" spans="5:25">
      <c r="E210">
        <f t="shared" si="70"/>
        <v>0.19000000000000014</v>
      </c>
      <c r="F210">
        <f t="shared" si="71"/>
        <v>0.88977829017473797</v>
      </c>
      <c r="G210">
        <f t="shared" si="73"/>
        <v>50.980540729379172</v>
      </c>
      <c r="H210">
        <f t="shared" si="72"/>
        <v>0</v>
      </c>
      <c r="I210">
        <f t="shared" si="66"/>
        <v>0</v>
      </c>
      <c r="J210">
        <f t="shared" si="67"/>
        <v>8.2320707200054901</v>
      </c>
      <c r="K210">
        <f t="shared" si="59"/>
        <v>35.705598156845589</v>
      </c>
      <c r="L210">
        <f t="shared" si="68"/>
        <v>2.1506774064457196E-2</v>
      </c>
      <c r="M210">
        <f t="shared" si="60"/>
        <v>0.38541268123745304</v>
      </c>
      <c r="N210">
        <f t="shared" si="61"/>
        <v>24.421143220375939</v>
      </c>
      <c r="O210">
        <f t="shared" si="62"/>
        <v>10.71534340194486</v>
      </c>
      <c r="P210">
        <f t="shared" si="63"/>
        <v>0.61183509236450573</v>
      </c>
      <c r="Q210">
        <f t="shared" si="74"/>
        <v>35.055568550483081</v>
      </c>
      <c r="R210">
        <f t="shared" si="64"/>
        <v>-0.93102624124932676</v>
      </c>
      <c r="S210">
        <f t="shared" si="75"/>
        <v>-53.343874239515209</v>
      </c>
      <c r="T210">
        <f t="shared" si="76"/>
        <v>1.5428613336138324</v>
      </c>
      <c r="U210">
        <f t="shared" si="77"/>
        <v>88.39944278999829</v>
      </c>
      <c r="V210">
        <f t="shared" si="69"/>
        <v>7.9997490076125235</v>
      </c>
      <c r="W210">
        <f t="shared" si="78"/>
        <v>8.0269377216950488</v>
      </c>
      <c r="X210">
        <f t="shared" si="79"/>
        <v>15.173727607773742</v>
      </c>
      <c r="Y210">
        <f t="shared" si="65"/>
        <v>0</v>
      </c>
    </row>
    <row r="211" spans="5:25">
      <c r="E211">
        <f t="shared" si="70"/>
        <v>0.19100000000000014</v>
      </c>
      <c r="F211">
        <f t="shared" si="71"/>
        <v>0.88977829017473797</v>
      </c>
      <c r="G211">
        <f t="shared" si="73"/>
        <v>50.980540729379172</v>
      </c>
      <c r="H211">
        <f t="shared" si="72"/>
        <v>0</v>
      </c>
      <c r="I211">
        <f t="shared" si="66"/>
        <v>0</v>
      </c>
      <c r="J211">
        <f t="shared" si="67"/>
        <v>8.2320707200054901</v>
      </c>
      <c r="K211">
        <f t="shared" si="59"/>
        <v>35.705598156845589</v>
      </c>
      <c r="L211">
        <f t="shared" si="68"/>
        <v>2.1506774064457196E-2</v>
      </c>
      <c r="M211">
        <f t="shared" si="60"/>
        <v>0.38541268123745304</v>
      </c>
      <c r="N211">
        <f t="shared" si="61"/>
        <v>24.421143220375939</v>
      </c>
      <c r="O211">
        <f t="shared" si="62"/>
        <v>10.71534340194486</v>
      </c>
      <c r="P211">
        <f t="shared" si="63"/>
        <v>0.61183509236450573</v>
      </c>
      <c r="Q211">
        <f t="shared" si="74"/>
        <v>35.055568550483081</v>
      </c>
      <c r="R211">
        <f t="shared" si="64"/>
        <v>-0.93102624124932676</v>
      </c>
      <c r="S211">
        <f t="shared" si="75"/>
        <v>-53.343874239515209</v>
      </c>
      <c r="T211">
        <f t="shared" si="76"/>
        <v>1.5428613336138324</v>
      </c>
      <c r="U211">
        <f t="shared" si="77"/>
        <v>88.39944278999829</v>
      </c>
      <c r="V211">
        <f t="shared" si="69"/>
        <v>7.9997490076125235</v>
      </c>
      <c r="W211">
        <f t="shared" si="78"/>
        <v>8.0269377216950488</v>
      </c>
      <c r="X211">
        <f t="shared" si="79"/>
        <v>15.173727607773742</v>
      </c>
      <c r="Y211">
        <f t="shared" si="65"/>
        <v>0</v>
      </c>
    </row>
    <row r="212" spans="5:25">
      <c r="E212">
        <f t="shared" si="70"/>
        <v>0.19200000000000014</v>
      </c>
      <c r="F212">
        <f t="shared" si="71"/>
        <v>0.88977829017473797</v>
      </c>
      <c r="G212">
        <f t="shared" si="73"/>
        <v>50.980540729379172</v>
      </c>
      <c r="H212">
        <f t="shared" si="72"/>
        <v>0</v>
      </c>
      <c r="I212">
        <f t="shared" si="66"/>
        <v>0</v>
      </c>
      <c r="J212">
        <f t="shared" si="67"/>
        <v>8.2320707200054901</v>
      </c>
      <c r="K212">
        <f t="shared" ref="K212:K262" si="80">IF(L212&gt;0,L212*$B$92,0)</f>
        <v>35.705598156845589</v>
      </c>
      <c r="L212">
        <f t="shared" si="68"/>
        <v>2.1506774064457196E-2</v>
      </c>
      <c r="M212">
        <f t="shared" ref="M212:M262" si="81">0.01*2.54*SQRT(($B$40-(N212))^2+($B$42-(O212))^2)</f>
        <v>0.38541268123745304</v>
      </c>
      <c r="N212">
        <f t="shared" ref="N212:N262" si="82">$B$34+COS(F212)*$B$80+SIN(F212)*$B$82</f>
        <v>24.421143220375939</v>
      </c>
      <c r="O212">
        <f t="shared" ref="O212:O262" si="83">$B$36+COS(F212)*$B$82-SIN(F212)*$B$80</f>
        <v>10.71534340194486</v>
      </c>
      <c r="P212">
        <f t="shared" ref="P212:P262" si="84">ATAN2((N212-$B$40),(O212-$B$42))</f>
        <v>0.61183509236450573</v>
      </c>
      <c r="Q212">
        <f t="shared" si="74"/>
        <v>35.055568550483081</v>
      </c>
      <c r="R212">
        <f t="shared" ref="R212:R262" si="85">ATAN2((N212-$B$34),(O212-$B$36))</f>
        <v>-0.93102624124932676</v>
      </c>
      <c r="S212">
        <f t="shared" si="75"/>
        <v>-53.343874239515209</v>
      </c>
      <c r="T212">
        <f t="shared" si="76"/>
        <v>1.5428613336138324</v>
      </c>
      <c r="U212">
        <f t="shared" si="77"/>
        <v>88.39944278999829</v>
      </c>
      <c r="V212">
        <f t="shared" si="69"/>
        <v>7.9997490076125235</v>
      </c>
      <c r="W212">
        <f t="shared" si="78"/>
        <v>8.0269377216950488</v>
      </c>
      <c r="X212">
        <f t="shared" si="79"/>
        <v>15.173727607773742</v>
      </c>
      <c r="Y212">
        <f t="shared" ref="Y212:Y262" si="86">H212^2*$B$73</f>
        <v>0</v>
      </c>
    </row>
    <row r="213" spans="5:25">
      <c r="E213">
        <f t="shared" si="70"/>
        <v>0.19300000000000014</v>
      </c>
      <c r="F213">
        <f t="shared" si="71"/>
        <v>0.88977829017473797</v>
      </c>
      <c r="G213">
        <f t="shared" si="73"/>
        <v>50.980540729379172</v>
      </c>
      <c r="H213">
        <f t="shared" si="72"/>
        <v>0</v>
      </c>
      <c r="I213">
        <f t="shared" si="66"/>
        <v>0</v>
      </c>
      <c r="J213">
        <f t="shared" si="67"/>
        <v>8.2320707200054901</v>
      </c>
      <c r="K213">
        <f t="shared" si="80"/>
        <v>35.705598156845589</v>
      </c>
      <c r="L213">
        <f t="shared" si="68"/>
        <v>2.1506774064457196E-2</v>
      </c>
      <c r="M213">
        <f t="shared" si="81"/>
        <v>0.38541268123745304</v>
      </c>
      <c r="N213">
        <f t="shared" si="82"/>
        <v>24.421143220375939</v>
      </c>
      <c r="O213">
        <f t="shared" si="83"/>
        <v>10.71534340194486</v>
      </c>
      <c r="P213">
        <f t="shared" si="84"/>
        <v>0.61183509236450573</v>
      </c>
      <c r="Q213">
        <f t="shared" si="74"/>
        <v>35.055568550483081</v>
      </c>
      <c r="R213">
        <f t="shared" si="85"/>
        <v>-0.93102624124932676</v>
      </c>
      <c r="S213">
        <f t="shared" si="75"/>
        <v>-53.343874239515209</v>
      </c>
      <c r="T213">
        <f t="shared" si="76"/>
        <v>1.5428613336138324</v>
      </c>
      <c r="U213">
        <f t="shared" si="77"/>
        <v>88.39944278999829</v>
      </c>
      <c r="V213">
        <f t="shared" si="69"/>
        <v>7.9997490076125235</v>
      </c>
      <c r="W213">
        <f t="shared" si="78"/>
        <v>8.0269377216950488</v>
      </c>
      <c r="X213">
        <f t="shared" si="79"/>
        <v>15.173727607773742</v>
      </c>
      <c r="Y213">
        <f t="shared" si="86"/>
        <v>0</v>
      </c>
    </row>
    <row r="214" spans="5:25">
      <c r="E214">
        <f t="shared" si="70"/>
        <v>0.19400000000000014</v>
      </c>
      <c r="F214">
        <f t="shared" si="71"/>
        <v>0.88977829017473797</v>
      </c>
      <c r="G214">
        <f t="shared" si="73"/>
        <v>50.980540729379172</v>
      </c>
      <c r="H214">
        <f t="shared" si="72"/>
        <v>0</v>
      </c>
      <c r="I214">
        <f t="shared" ref="I214:I262" si="87">IF(F214&lt;$B$26,J214/$B$76,0)</f>
        <v>0</v>
      </c>
      <c r="J214">
        <f t="shared" ref="J214:J262" si="88">IF(E214&gt;0,$B$84*K214*SIN(T214),0)</f>
        <v>8.2320707200054901</v>
      </c>
      <c r="K214">
        <f t="shared" si="80"/>
        <v>35.705598156845589</v>
      </c>
      <c r="L214">
        <f t="shared" ref="L214:L262" si="89">M214-$B$32-$B$29</f>
        <v>2.1506774064457196E-2</v>
      </c>
      <c r="M214">
        <f t="shared" si="81"/>
        <v>0.38541268123745304</v>
      </c>
      <c r="N214">
        <f t="shared" si="82"/>
        <v>24.421143220375939</v>
      </c>
      <c r="O214">
        <f t="shared" si="83"/>
        <v>10.71534340194486</v>
      </c>
      <c r="P214">
        <f t="shared" si="84"/>
        <v>0.61183509236450573</v>
      </c>
      <c r="Q214">
        <f t="shared" si="74"/>
        <v>35.055568550483081</v>
      </c>
      <c r="R214">
        <f t="shared" si="85"/>
        <v>-0.93102624124932676</v>
      </c>
      <c r="S214">
        <f t="shared" si="75"/>
        <v>-53.343874239515209</v>
      </c>
      <c r="T214">
        <f t="shared" si="76"/>
        <v>1.5428613336138324</v>
      </c>
      <c r="U214">
        <f t="shared" si="77"/>
        <v>88.39944278999829</v>
      </c>
      <c r="V214">
        <f t="shared" ref="V214:V262" si="90">IF(F214&lt;$B$26,$B$73*H214,V213)</f>
        <v>7.9997490076125235</v>
      </c>
      <c r="W214">
        <f t="shared" si="78"/>
        <v>8.0269377216950488</v>
      </c>
      <c r="X214">
        <f t="shared" si="79"/>
        <v>15.173727607773742</v>
      </c>
      <c r="Y214">
        <f t="shared" si="86"/>
        <v>0</v>
      </c>
    </row>
    <row r="215" spans="5:25">
      <c r="E215">
        <f t="shared" ref="E215:E262" si="91">E214+$B$20</f>
        <v>0.19500000000000015</v>
      </c>
      <c r="F215">
        <f t="shared" ref="F215:F262" si="92">F214+$B$20*H214</f>
        <v>0.88977829017473797</v>
      </c>
      <c r="G215">
        <f t="shared" si="73"/>
        <v>50.980540729379172</v>
      </c>
      <c r="H215">
        <f t="shared" si="72"/>
        <v>0</v>
      </c>
      <c r="I215">
        <f t="shared" si="87"/>
        <v>0</v>
      </c>
      <c r="J215">
        <f t="shared" si="88"/>
        <v>8.2320707200054901</v>
      </c>
      <c r="K215">
        <f t="shared" si="80"/>
        <v>35.705598156845589</v>
      </c>
      <c r="L215">
        <f t="shared" si="89"/>
        <v>2.1506774064457196E-2</v>
      </c>
      <c r="M215">
        <f t="shared" si="81"/>
        <v>0.38541268123745304</v>
      </c>
      <c r="N215">
        <f t="shared" si="82"/>
        <v>24.421143220375939</v>
      </c>
      <c r="O215">
        <f t="shared" si="83"/>
        <v>10.71534340194486</v>
      </c>
      <c r="P215">
        <f t="shared" si="84"/>
        <v>0.61183509236450573</v>
      </c>
      <c r="Q215">
        <f t="shared" si="74"/>
        <v>35.055568550483081</v>
      </c>
      <c r="R215">
        <f t="shared" si="85"/>
        <v>-0.93102624124932676</v>
      </c>
      <c r="S215">
        <f t="shared" si="75"/>
        <v>-53.343874239515209</v>
      </c>
      <c r="T215">
        <f t="shared" si="76"/>
        <v>1.5428613336138324</v>
      </c>
      <c r="U215">
        <f t="shared" si="77"/>
        <v>88.39944278999829</v>
      </c>
      <c r="V215">
        <f t="shared" si="90"/>
        <v>7.9997490076125235</v>
      </c>
      <c r="W215">
        <f t="shared" si="78"/>
        <v>8.0269377216950488</v>
      </c>
      <c r="X215">
        <f t="shared" si="79"/>
        <v>15.173727607773742</v>
      </c>
      <c r="Y215">
        <f t="shared" si="86"/>
        <v>0</v>
      </c>
    </row>
    <row r="216" spans="5:25">
      <c r="E216">
        <f t="shared" si="91"/>
        <v>0.19600000000000015</v>
      </c>
      <c r="F216">
        <f t="shared" si="92"/>
        <v>0.88977829017473797</v>
      </c>
      <c r="G216">
        <f t="shared" si="73"/>
        <v>50.980540729379172</v>
      </c>
      <c r="H216">
        <f t="shared" ref="H216:H262" si="93">IF(F216&lt;$B$26,H215+$B$20*I215,0)</f>
        <v>0</v>
      </c>
      <c r="I216">
        <f t="shared" si="87"/>
        <v>0</v>
      </c>
      <c r="J216">
        <f t="shared" si="88"/>
        <v>8.2320707200054901</v>
      </c>
      <c r="K216">
        <f t="shared" si="80"/>
        <v>35.705598156845589</v>
      </c>
      <c r="L216">
        <f t="shared" si="89"/>
        <v>2.1506774064457196E-2</v>
      </c>
      <c r="M216">
        <f t="shared" si="81"/>
        <v>0.38541268123745304</v>
      </c>
      <c r="N216">
        <f t="shared" si="82"/>
        <v>24.421143220375939</v>
      </c>
      <c r="O216">
        <f t="shared" si="83"/>
        <v>10.71534340194486</v>
      </c>
      <c r="P216">
        <f t="shared" si="84"/>
        <v>0.61183509236450573</v>
      </c>
      <c r="Q216">
        <f t="shared" si="74"/>
        <v>35.055568550483081</v>
      </c>
      <c r="R216">
        <f t="shared" si="85"/>
        <v>-0.93102624124932676</v>
      </c>
      <c r="S216">
        <f t="shared" si="75"/>
        <v>-53.343874239515209</v>
      </c>
      <c r="T216">
        <f t="shared" si="76"/>
        <v>1.5428613336138324</v>
      </c>
      <c r="U216">
        <f t="shared" si="77"/>
        <v>88.39944278999829</v>
      </c>
      <c r="V216">
        <f t="shared" si="90"/>
        <v>7.9997490076125235</v>
      </c>
      <c r="W216">
        <f t="shared" si="78"/>
        <v>8.0269377216950488</v>
      </c>
      <c r="X216">
        <f t="shared" si="79"/>
        <v>15.173727607773742</v>
      </c>
      <c r="Y216">
        <f t="shared" si="86"/>
        <v>0</v>
      </c>
    </row>
    <row r="217" spans="5:25">
      <c r="E217">
        <f t="shared" si="91"/>
        <v>0.19700000000000015</v>
      </c>
      <c r="F217">
        <f t="shared" si="92"/>
        <v>0.88977829017473797</v>
      </c>
      <c r="G217">
        <f t="shared" si="73"/>
        <v>50.980540729379172</v>
      </c>
      <c r="H217">
        <f t="shared" si="93"/>
        <v>0</v>
      </c>
      <c r="I217">
        <f t="shared" si="87"/>
        <v>0</v>
      </c>
      <c r="J217">
        <f t="shared" si="88"/>
        <v>8.2320707200054901</v>
      </c>
      <c r="K217">
        <f t="shared" si="80"/>
        <v>35.705598156845589</v>
      </c>
      <c r="L217">
        <f t="shared" si="89"/>
        <v>2.1506774064457196E-2</v>
      </c>
      <c r="M217">
        <f t="shared" si="81"/>
        <v>0.38541268123745304</v>
      </c>
      <c r="N217">
        <f t="shared" si="82"/>
        <v>24.421143220375939</v>
      </c>
      <c r="O217">
        <f t="shared" si="83"/>
        <v>10.71534340194486</v>
      </c>
      <c r="P217">
        <f t="shared" si="84"/>
        <v>0.61183509236450573</v>
      </c>
      <c r="Q217">
        <f t="shared" si="74"/>
        <v>35.055568550483081</v>
      </c>
      <c r="R217">
        <f t="shared" si="85"/>
        <v>-0.93102624124932676</v>
      </c>
      <c r="S217">
        <f t="shared" si="75"/>
        <v>-53.343874239515209</v>
      </c>
      <c r="T217">
        <f t="shared" si="76"/>
        <v>1.5428613336138324</v>
      </c>
      <c r="U217">
        <f t="shared" si="77"/>
        <v>88.39944278999829</v>
      </c>
      <c r="V217">
        <f t="shared" si="90"/>
        <v>7.9997490076125235</v>
      </c>
      <c r="W217">
        <f t="shared" si="78"/>
        <v>8.0269377216950488</v>
      </c>
      <c r="X217">
        <f t="shared" si="79"/>
        <v>15.173727607773742</v>
      </c>
      <c r="Y217">
        <f t="shared" si="86"/>
        <v>0</v>
      </c>
    </row>
    <row r="218" spans="5:25">
      <c r="E218">
        <f t="shared" si="91"/>
        <v>0.19800000000000015</v>
      </c>
      <c r="F218">
        <f t="shared" si="92"/>
        <v>0.88977829017473797</v>
      </c>
      <c r="G218">
        <f t="shared" ref="G218:G262" si="94">F218*180/PI()</f>
        <v>50.980540729379172</v>
      </c>
      <c r="H218">
        <f t="shared" si="93"/>
        <v>0</v>
      </c>
      <c r="I218">
        <f t="shared" si="87"/>
        <v>0</v>
      </c>
      <c r="J218">
        <f t="shared" si="88"/>
        <v>8.2320707200054901</v>
      </c>
      <c r="K218">
        <f t="shared" si="80"/>
        <v>35.705598156845589</v>
      </c>
      <c r="L218">
        <f t="shared" si="89"/>
        <v>2.1506774064457196E-2</v>
      </c>
      <c r="M218">
        <f t="shared" si="81"/>
        <v>0.38541268123745304</v>
      </c>
      <c r="N218">
        <f t="shared" si="82"/>
        <v>24.421143220375939</v>
      </c>
      <c r="O218">
        <f t="shared" si="83"/>
        <v>10.71534340194486</v>
      </c>
      <c r="P218">
        <f t="shared" si="84"/>
        <v>0.61183509236450573</v>
      </c>
      <c r="Q218">
        <f t="shared" ref="Q218:Q262" si="95">P218*180/PI()</f>
        <v>35.055568550483081</v>
      </c>
      <c r="R218">
        <f t="shared" si="85"/>
        <v>-0.93102624124932676</v>
      </c>
      <c r="S218">
        <f t="shared" ref="S218:S262" si="96">R218*180/PI()</f>
        <v>-53.343874239515209</v>
      </c>
      <c r="T218">
        <f t="shared" ref="T218:T262" si="97">P218-R218</f>
        <v>1.5428613336138324</v>
      </c>
      <c r="U218">
        <f t="shared" ref="U218:U262" si="98">T218*180/PI()</f>
        <v>88.39944278999829</v>
      </c>
      <c r="V218">
        <f t="shared" si="90"/>
        <v>7.9997490076125235</v>
      </c>
      <c r="W218">
        <f t="shared" ref="W218:W262" si="99">K218/4.44822165</f>
        <v>8.0269377216950488</v>
      </c>
      <c r="X218">
        <f t="shared" ref="X218:X262" si="100">M218*100/2.54</f>
        <v>15.173727607773742</v>
      </c>
      <c r="Y218">
        <f t="shared" si="86"/>
        <v>0</v>
      </c>
    </row>
    <row r="219" spans="5:25">
      <c r="E219">
        <f t="shared" si="91"/>
        <v>0.19900000000000015</v>
      </c>
      <c r="F219">
        <f t="shared" si="92"/>
        <v>0.88977829017473797</v>
      </c>
      <c r="G219">
        <f t="shared" si="94"/>
        <v>50.980540729379172</v>
      </c>
      <c r="H219">
        <f t="shared" si="93"/>
        <v>0</v>
      </c>
      <c r="I219">
        <f t="shared" si="87"/>
        <v>0</v>
      </c>
      <c r="J219">
        <f t="shared" si="88"/>
        <v>8.2320707200054901</v>
      </c>
      <c r="K219">
        <f t="shared" si="80"/>
        <v>35.705598156845589</v>
      </c>
      <c r="L219">
        <f t="shared" si="89"/>
        <v>2.1506774064457196E-2</v>
      </c>
      <c r="M219">
        <f t="shared" si="81"/>
        <v>0.38541268123745304</v>
      </c>
      <c r="N219">
        <f t="shared" si="82"/>
        <v>24.421143220375939</v>
      </c>
      <c r="O219">
        <f t="shared" si="83"/>
        <v>10.71534340194486</v>
      </c>
      <c r="P219">
        <f t="shared" si="84"/>
        <v>0.61183509236450573</v>
      </c>
      <c r="Q219">
        <f t="shared" si="95"/>
        <v>35.055568550483081</v>
      </c>
      <c r="R219">
        <f t="shared" si="85"/>
        <v>-0.93102624124932676</v>
      </c>
      <c r="S219">
        <f t="shared" si="96"/>
        <v>-53.343874239515209</v>
      </c>
      <c r="T219">
        <f t="shared" si="97"/>
        <v>1.5428613336138324</v>
      </c>
      <c r="U219">
        <f t="shared" si="98"/>
        <v>88.39944278999829</v>
      </c>
      <c r="V219">
        <f t="shared" si="90"/>
        <v>7.9997490076125235</v>
      </c>
      <c r="W219">
        <f t="shared" si="99"/>
        <v>8.0269377216950488</v>
      </c>
      <c r="X219">
        <f t="shared" si="100"/>
        <v>15.173727607773742</v>
      </c>
      <c r="Y219">
        <f t="shared" si="86"/>
        <v>0</v>
      </c>
    </row>
    <row r="220" spans="5:25">
      <c r="E220">
        <f t="shared" si="91"/>
        <v>0.20000000000000015</v>
      </c>
      <c r="F220">
        <f t="shared" si="92"/>
        <v>0.88977829017473797</v>
      </c>
      <c r="G220">
        <f t="shared" si="94"/>
        <v>50.980540729379172</v>
      </c>
      <c r="H220">
        <f t="shared" si="93"/>
        <v>0</v>
      </c>
      <c r="I220">
        <f t="shared" si="87"/>
        <v>0</v>
      </c>
      <c r="J220">
        <f t="shared" si="88"/>
        <v>8.2320707200054901</v>
      </c>
      <c r="K220">
        <f t="shared" si="80"/>
        <v>35.705598156845589</v>
      </c>
      <c r="L220">
        <f t="shared" si="89"/>
        <v>2.1506774064457196E-2</v>
      </c>
      <c r="M220">
        <f t="shared" si="81"/>
        <v>0.38541268123745304</v>
      </c>
      <c r="N220">
        <f t="shared" si="82"/>
        <v>24.421143220375939</v>
      </c>
      <c r="O220">
        <f t="shared" si="83"/>
        <v>10.71534340194486</v>
      </c>
      <c r="P220">
        <f t="shared" si="84"/>
        <v>0.61183509236450573</v>
      </c>
      <c r="Q220">
        <f t="shared" si="95"/>
        <v>35.055568550483081</v>
      </c>
      <c r="R220">
        <f t="shared" si="85"/>
        <v>-0.93102624124932676</v>
      </c>
      <c r="S220">
        <f t="shared" si="96"/>
        <v>-53.343874239515209</v>
      </c>
      <c r="T220">
        <f t="shared" si="97"/>
        <v>1.5428613336138324</v>
      </c>
      <c r="U220">
        <f t="shared" si="98"/>
        <v>88.39944278999829</v>
      </c>
      <c r="V220">
        <f t="shared" si="90"/>
        <v>7.9997490076125235</v>
      </c>
      <c r="W220">
        <f t="shared" si="99"/>
        <v>8.0269377216950488</v>
      </c>
      <c r="X220">
        <f t="shared" si="100"/>
        <v>15.173727607773742</v>
      </c>
      <c r="Y220">
        <f t="shared" si="86"/>
        <v>0</v>
      </c>
    </row>
    <row r="221" spans="5:25">
      <c r="E221">
        <f t="shared" si="91"/>
        <v>0.20100000000000015</v>
      </c>
      <c r="F221">
        <f t="shared" si="92"/>
        <v>0.88977829017473797</v>
      </c>
      <c r="G221">
        <f t="shared" si="94"/>
        <v>50.980540729379172</v>
      </c>
      <c r="H221">
        <f t="shared" si="93"/>
        <v>0</v>
      </c>
      <c r="I221">
        <f t="shared" si="87"/>
        <v>0</v>
      </c>
      <c r="J221">
        <f t="shared" si="88"/>
        <v>8.2320707200054901</v>
      </c>
      <c r="K221">
        <f t="shared" si="80"/>
        <v>35.705598156845589</v>
      </c>
      <c r="L221">
        <f t="shared" si="89"/>
        <v>2.1506774064457196E-2</v>
      </c>
      <c r="M221">
        <f t="shared" si="81"/>
        <v>0.38541268123745304</v>
      </c>
      <c r="N221">
        <f t="shared" si="82"/>
        <v>24.421143220375939</v>
      </c>
      <c r="O221">
        <f t="shared" si="83"/>
        <v>10.71534340194486</v>
      </c>
      <c r="P221">
        <f t="shared" si="84"/>
        <v>0.61183509236450573</v>
      </c>
      <c r="Q221">
        <f t="shared" si="95"/>
        <v>35.055568550483081</v>
      </c>
      <c r="R221">
        <f t="shared" si="85"/>
        <v>-0.93102624124932676</v>
      </c>
      <c r="S221">
        <f t="shared" si="96"/>
        <v>-53.343874239515209</v>
      </c>
      <c r="T221">
        <f t="shared" si="97"/>
        <v>1.5428613336138324</v>
      </c>
      <c r="U221">
        <f t="shared" si="98"/>
        <v>88.39944278999829</v>
      </c>
      <c r="V221">
        <f t="shared" si="90"/>
        <v>7.9997490076125235</v>
      </c>
      <c r="W221">
        <f t="shared" si="99"/>
        <v>8.0269377216950488</v>
      </c>
      <c r="X221">
        <f t="shared" si="100"/>
        <v>15.173727607773742</v>
      </c>
      <c r="Y221">
        <f t="shared" si="86"/>
        <v>0</v>
      </c>
    </row>
    <row r="222" spans="5:25">
      <c r="E222">
        <f t="shared" si="91"/>
        <v>0.20200000000000015</v>
      </c>
      <c r="F222">
        <f t="shared" si="92"/>
        <v>0.88977829017473797</v>
      </c>
      <c r="G222">
        <f t="shared" si="94"/>
        <v>50.980540729379172</v>
      </c>
      <c r="H222">
        <f t="shared" si="93"/>
        <v>0</v>
      </c>
      <c r="I222">
        <f t="shared" si="87"/>
        <v>0</v>
      </c>
      <c r="J222">
        <f t="shared" si="88"/>
        <v>8.2320707200054901</v>
      </c>
      <c r="K222">
        <f t="shared" si="80"/>
        <v>35.705598156845589</v>
      </c>
      <c r="L222">
        <f t="shared" si="89"/>
        <v>2.1506774064457196E-2</v>
      </c>
      <c r="M222">
        <f t="shared" si="81"/>
        <v>0.38541268123745304</v>
      </c>
      <c r="N222">
        <f t="shared" si="82"/>
        <v>24.421143220375939</v>
      </c>
      <c r="O222">
        <f t="shared" si="83"/>
        <v>10.71534340194486</v>
      </c>
      <c r="P222">
        <f t="shared" si="84"/>
        <v>0.61183509236450573</v>
      </c>
      <c r="Q222">
        <f t="shared" si="95"/>
        <v>35.055568550483081</v>
      </c>
      <c r="R222">
        <f t="shared" si="85"/>
        <v>-0.93102624124932676</v>
      </c>
      <c r="S222">
        <f t="shared" si="96"/>
        <v>-53.343874239515209</v>
      </c>
      <c r="T222">
        <f t="shared" si="97"/>
        <v>1.5428613336138324</v>
      </c>
      <c r="U222">
        <f t="shared" si="98"/>
        <v>88.39944278999829</v>
      </c>
      <c r="V222">
        <f t="shared" si="90"/>
        <v>7.9997490076125235</v>
      </c>
      <c r="W222">
        <f t="shared" si="99"/>
        <v>8.0269377216950488</v>
      </c>
      <c r="X222">
        <f t="shared" si="100"/>
        <v>15.173727607773742</v>
      </c>
      <c r="Y222">
        <f t="shared" si="86"/>
        <v>0</v>
      </c>
    </row>
    <row r="223" spans="5:25">
      <c r="E223">
        <f t="shared" si="91"/>
        <v>0.20300000000000015</v>
      </c>
      <c r="F223">
        <f t="shared" si="92"/>
        <v>0.88977829017473797</v>
      </c>
      <c r="G223">
        <f t="shared" si="94"/>
        <v>50.980540729379172</v>
      </c>
      <c r="H223">
        <f t="shared" si="93"/>
        <v>0</v>
      </c>
      <c r="I223">
        <f t="shared" si="87"/>
        <v>0</v>
      </c>
      <c r="J223">
        <f t="shared" si="88"/>
        <v>8.2320707200054901</v>
      </c>
      <c r="K223">
        <f t="shared" si="80"/>
        <v>35.705598156845589</v>
      </c>
      <c r="L223">
        <f t="shared" si="89"/>
        <v>2.1506774064457196E-2</v>
      </c>
      <c r="M223">
        <f t="shared" si="81"/>
        <v>0.38541268123745304</v>
      </c>
      <c r="N223">
        <f t="shared" si="82"/>
        <v>24.421143220375939</v>
      </c>
      <c r="O223">
        <f t="shared" si="83"/>
        <v>10.71534340194486</v>
      </c>
      <c r="P223">
        <f t="shared" si="84"/>
        <v>0.61183509236450573</v>
      </c>
      <c r="Q223">
        <f t="shared" si="95"/>
        <v>35.055568550483081</v>
      </c>
      <c r="R223">
        <f t="shared" si="85"/>
        <v>-0.93102624124932676</v>
      </c>
      <c r="S223">
        <f t="shared" si="96"/>
        <v>-53.343874239515209</v>
      </c>
      <c r="T223">
        <f t="shared" si="97"/>
        <v>1.5428613336138324</v>
      </c>
      <c r="U223">
        <f t="shared" si="98"/>
        <v>88.39944278999829</v>
      </c>
      <c r="V223">
        <f t="shared" si="90"/>
        <v>7.9997490076125235</v>
      </c>
      <c r="W223">
        <f t="shared" si="99"/>
        <v>8.0269377216950488</v>
      </c>
      <c r="X223">
        <f t="shared" si="100"/>
        <v>15.173727607773742</v>
      </c>
      <c r="Y223">
        <f t="shared" si="86"/>
        <v>0</v>
      </c>
    </row>
    <row r="224" spans="5:25">
      <c r="E224">
        <f t="shared" si="91"/>
        <v>0.20400000000000015</v>
      </c>
      <c r="F224">
        <f t="shared" si="92"/>
        <v>0.88977829017473797</v>
      </c>
      <c r="G224">
        <f t="shared" si="94"/>
        <v>50.980540729379172</v>
      </c>
      <c r="H224">
        <f t="shared" si="93"/>
        <v>0</v>
      </c>
      <c r="I224">
        <f t="shared" si="87"/>
        <v>0</v>
      </c>
      <c r="J224">
        <f t="shared" si="88"/>
        <v>8.2320707200054901</v>
      </c>
      <c r="K224">
        <f t="shared" si="80"/>
        <v>35.705598156845589</v>
      </c>
      <c r="L224">
        <f t="shared" si="89"/>
        <v>2.1506774064457196E-2</v>
      </c>
      <c r="M224">
        <f t="shared" si="81"/>
        <v>0.38541268123745304</v>
      </c>
      <c r="N224">
        <f t="shared" si="82"/>
        <v>24.421143220375939</v>
      </c>
      <c r="O224">
        <f t="shared" si="83"/>
        <v>10.71534340194486</v>
      </c>
      <c r="P224">
        <f t="shared" si="84"/>
        <v>0.61183509236450573</v>
      </c>
      <c r="Q224">
        <f t="shared" si="95"/>
        <v>35.055568550483081</v>
      </c>
      <c r="R224">
        <f t="shared" si="85"/>
        <v>-0.93102624124932676</v>
      </c>
      <c r="S224">
        <f t="shared" si="96"/>
        <v>-53.343874239515209</v>
      </c>
      <c r="T224">
        <f t="shared" si="97"/>
        <v>1.5428613336138324</v>
      </c>
      <c r="U224">
        <f t="shared" si="98"/>
        <v>88.39944278999829</v>
      </c>
      <c r="V224">
        <f t="shared" si="90"/>
        <v>7.9997490076125235</v>
      </c>
      <c r="W224">
        <f t="shared" si="99"/>
        <v>8.0269377216950488</v>
      </c>
      <c r="X224">
        <f t="shared" si="100"/>
        <v>15.173727607773742</v>
      </c>
      <c r="Y224">
        <f t="shared" si="86"/>
        <v>0</v>
      </c>
    </row>
    <row r="225" spans="5:25">
      <c r="E225">
        <f t="shared" si="91"/>
        <v>0.20500000000000015</v>
      </c>
      <c r="F225">
        <f t="shared" si="92"/>
        <v>0.88977829017473797</v>
      </c>
      <c r="G225">
        <f t="shared" si="94"/>
        <v>50.980540729379172</v>
      </c>
      <c r="H225">
        <f t="shared" si="93"/>
        <v>0</v>
      </c>
      <c r="I225">
        <f t="shared" si="87"/>
        <v>0</v>
      </c>
      <c r="J225">
        <f t="shared" si="88"/>
        <v>8.2320707200054901</v>
      </c>
      <c r="K225">
        <f t="shared" si="80"/>
        <v>35.705598156845589</v>
      </c>
      <c r="L225">
        <f t="shared" si="89"/>
        <v>2.1506774064457196E-2</v>
      </c>
      <c r="M225">
        <f t="shared" si="81"/>
        <v>0.38541268123745304</v>
      </c>
      <c r="N225">
        <f t="shared" si="82"/>
        <v>24.421143220375939</v>
      </c>
      <c r="O225">
        <f t="shared" si="83"/>
        <v>10.71534340194486</v>
      </c>
      <c r="P225">
        <f t="shared" si="84"/>
        <v>0.61183509236450573</v>
      </c>
      <c r="Q225">
        <f t="shared" si="95"/>
        <v>35.055568550483081</v>
      </c>
      <c r="R225">
        <f t="shared" si="85"/>
        <v>-0.93102624124932676</v>
      </c>
      <c r="S225">
        <f t="shared" si="96"/>
        <v>-53.343874239515209</v>
      </c>
      <c r="T225">
        <f t="shared" si="97"/>
        <v>1.5428613336138324</v>
      </c>
      <c r="U225">
        <f t="shared" si="98"/>
        <v>88.39944278999829</v>
      </c>
      <c r="V225">
        <f t="shared" si="90"/>
        <v>7.9997490076125235</v>
      </c>
      <c r="W225">
        <f t="shared" si="99"/>
        <v>8.0269377216950488</v>
      </c>
      <c r="X225">
        <f t="shared" si="100"/>
        <v>15.173727607773742</v>
      </c>
      <c r="Y225">
        <f t="shared" si="86"/>
        <v>0</v>
      </c>
    </row>
    <row r="226" spans="5:25">
      <c r="E226">
        <f t="shared" si="91"/>
        <v>0.20600000000000016</v>
      </c>
      <c r="F226">
        <f t="shared" si="92"/>
        <v>0.88977829017473797</v>
      </c>
      <c r="G226">
        <f t="shared" si="94"/>
        <v>50.980540729379172</v>
      </c>
      <c r="H226">
        <f t="shared" si="93"/>
        <v>0</v>
      </c>
      <c r="I226">
        <f t="shared" si="87"/>
        <v>0</v>
      </c>
      <c r="J226">
        <f t="shared" si="88"/>
        <v>8.2320707200054901</v>
      </c>
      <c r="K226">
        <f t="shared" si="80"/>
        <v>35.705598156845589</v>
      </c>
      <c r="L226">
        <f t="shared" si="89"/>
        <v>2.1506774064457196E-2</v>
      </c>
      <c r="M226">
        <f t="shared" si="81"/>
        <v>0.38541268123745304</v>
      </c>
      <c r="N226">
        <f t="shared" si="82"/>
        <v>24.421143220375939</v>
      </c>
      <c r="O226">
        <f t="shared" si="83"/>
        <v>10.71534340194486</v>
      </c>
      <c r="P226">
        <f t="shared" si="84"/>
        <v>0.61183509236450573</v>
      </c>
      <c r="Q226">
        <f t="shared" si="95"/>
        <v>35.055568550483081</v>
      </c>
      <c r="R226">
        <f t="shared" si="85"/>
        <v>-0.93102624124932676</v>
      </c>
      <c r="S226">
        <f t="shared" si="96"/>
        <v>-53.343874239515209</v>
      </c>
      <c r="T226">
        <f t="shared" si="97"/>
        <v>1.5428613336138324</v>
      </c>
      <c r="U226">
        <f t="shared" si="98"/>
        <v>88.39944278999829</v>
      </c>
      <c r="V226">
        <f t="shared" si="90"/>
        <v>7.9997490076125235</v>
      </c>
      <c r="W226">
        <f t="shared" si="99"/>
        <v>8.0269377216950488</v>
      </c>
      <c r="X226">
        <f t="shared" si="100"/>
        <v>15.173727607773742</v>
      </c>
      <c r="Y226">
        <f t="shared" si="86"/>
        <v>0</v>
      </c>
    </row>
    <row r="227" spans="5:25">
      <c r="E227">
        <f t="shared" si="91"/>
        <v>0.20700000000000016</v>
      </c>
      <c r="F227">
        <f t="shared" si="92"/>
        <v>0.88977829017473797</v>
      </c>
      <c r="G227">
        <f t="shared" si="94"/>
        <v>50.980540729379172</v>
      </c>
      <c r="H227">
        <f t="shared" si="93"/>
        <v>0</v>
      </c>
      <c r="I227">
        <f t="shared" si="87"/>
        <v>0</v>
      </c>
      <c r="J227">
        <f t="shared" si="88"/>
        <v>8.2320707200054901</v>
      </c>
      <c r="K227">
        <f t="shared" si="80"/>
        <v>35.705598156845589</v>
      </c>
      <c r="L227">
        <f t="shared" si="89"/>
        <v>2.1506774064457196E-2</v>
      </c>
      <c r="M227">
        <f t="shared" si="81"/>
        <v>0.38541268123745304</v>
      </c>
      <c r="N227">
        <f t="shared" si="82"/>
        <v>24.421143220375939</v>
      </c>
      <c r="O227">
        <f t="shared" si="83"/>
        <v>10.71534340194486</v>
      </c>
      <c r="P227">
        <f t="shared" si="84"/>
        <v>0.61183509236450573</v>
      </c>
      <c r="Q227">
        <f t="shared" si="95"/>
        <v>35.055568550483081</v>
      </c>
      <c r="R227">
        <f t="shared" si="85"/>
        <v>-0.93102624124932676</v>
      </c>
      <c r="S227">
        <f t="shared" si="96"/>
        <v>-53.343874239515209</v>
      </c>
      <c r="T227">
        <f t="shared" si="97"/>
        <v>1.5428613336138324</v>
      </c>
      <c r="U227">
        <f t="shared" si="98"/>
        <v>88.39944278999829</v>
      </c>
      <c r="V227">
        <f t="shared" si="90"/>
        <v>7.9997490076125235</v>
      </c>
      <c r="W227">
        <f t="shared" si="99"/>
        <v>8.0269377216950488</v>
      </c>
      <c r="X227">
        <f t="shared" si="100"/>
        <v>15.173727607773742</v>
      </c>
      <c r="Y227">
        <f t="shared" si="86"/>
        <v>0</v>
      </c>
    </row>
    <row r="228" spans="5:25">
      <c r="E228">
        <f t="shared" si="91"/>
        <v>0.20800000000000016</v>
      </c>
      <c r="F228">
        <f t="shared" si="92"/>
        <v>0.88977829017473797</v>
      </c>
      <c r="G228">
        <f t="shared" si="94"/>
        <v>50.980540729379172</v>
      </c>
      <c r="H228">
        <f t="shared" si="93"/>
        <v>0</v>
      </c>
      <c r="I228">
        <f t="shared" si="87"/>
        <v>0</v>
      </c>
      <c r="J228">
        <f t="shared" si="88"/>
        <v>8.2320707200054901</v>
      </c>
      <c r="K228">
        <f t="shared" si="80"/>
        <v>35.705598156845589</v>
      </c>
      <c r="L228">
        <f t="shared" si="89"/>
        <v>2.1506774064457196E-2</v>
      </c>
      <c r="M228">
        <f t="shared" si="81"/>
        <v>0.38541268123745304</v>
      </c>
      <c r="N228">
        <f t="shared" si="82"/>
        <v>24.421143220375939</v>
      </c>
      <c r="O228">
        <f t="shared" si="83"/>
        <v>10.71534340194486</v>
      </c>
      <c r="P228">
        <f t="shared" si="84"/>
        <v>0.61183509236450573</v>
      </c>
      <c r="Q228">
        <f t="shared" si="95"/>
        <v>35.055568550483081</v>
      </c>
      <c r="R228">
        <f t="shared" si="85"/>
        <v>-0.93102624124932676</v>
      </c>
      <c r="S228">
        <f t="shared" si="96"/>
        <v>-53.343874239515209</v>
      </c>
      <c r="T228">
        <f t="shared" si="97"/>
        <v>1.5428613336138324</v>
      </c>
      <c r="U228">
        <f t="shared" si="98"/>
        <v>88.39944278999829</v>
      </c>
      <c r="V228">
        <f t="shared" si="90"/>
        <v>7.9997490076125235</v>
      </c>
      <c r="W228">
        <f t="shared" si="99"/>
        <v>8.0269377216950488</v>
      </c>
      <c r="X228">
        <f t="shared" si="100"/>
        <v>15.173727607773742</v>
      </c>
      <c r="Y228">
        <f t="shared" si="86"/>
        <v>0</v>
      </c>
    </row>
    <row r="229" spans="5:25">
      <c r="E229">
        <f t="shared" si="91"/>
        <v>0.20900000000000016</v>
      </c>
      <c r="F229">
        <f t="shared" si="92"/>
        <v>0.88977829017473797</v>
      </c>
      <c r="G229">
        <f t="shared" si="94"/>
        <v>50.980540729379172</v>
      </c>
      <c r="H229">
        <f t="shared" si="93"/>
        <v>0</v>
      </c>
      <c r="I229">
        <f t="shared" si="87"/>
        <v>0</v>
      </c>
      <c r="J229">
        <f t="shared" si="88"/>
        <v>8.2320707200054901</v>
      </c>
      <c r="K229">
        <f t="shared" si="80"/>
        <v>35.705598156845589</v>
      </c>
      <c r="L229">
        <f t="shared" si="89"/>
        <v>2.1506774064457196E-2</v>
      </c>
      <c r="M229">
        <f t="shared" si="81"/>
        <v>0.38541268123745304</v>
      </c>
      <c r="N229">
        <f t="shared" si="82"/>
        <v>24.421143220375939</v>
      </c>
      <c r="O229">
        <f t="shared" si="83"/>
        <v>10.71534340194486</v>
      </c>
      <c r="P229">
        <f t="shared" si="84"/>
        <v>0.61183509236450573</v>
      </c>
      <c r="Q229">
        <f t="shared" si="95"/>
        <v>35.055568550483081</v>
      </c>
      <c r="R229">
        <f t="shared" si="85"/>
        <v>-0.93102624124932676</v>
      </c>
      <c r="S229">
        <f t="shared" si="96"/>
        <v>-53.343874239515209</v>
      </c>
      <c r="T229">
        <f t="shared" si="97"/>
        <v>1.5428613336138324</v>
      </c>
      <c r="U229">
        <f t="shared" si="98"/>
        <v>88.39944278999829</v>
      </c>
      <c r="V229">
        <f t="shared" si="90"/>
        <v>7.9997490076125235</v>
      </c>
      <c r="W229">
        <f t="shared" si="99"/>
        <v>8.0269377216950488</v>
      </c>
      <c r="X229">
        <f t="shared" si="100"/>
        <v>15.173727607773742</v>
      </c>
      <c r="Y229">
        <f t="shared" si="86"/>
        <v>0</v>
      </c>
    </row>
    <row r="230" spans="5:25">
      <c r="E230">
        <f t="shared" si="91"/>
        <v>0.21000000000000016</v>
      </c>
      <c r="F230">
        <f t="shared" si="92"/>
        <v>0.88977829017473797</v>
      </c>
      <c r="G230">
        <f t="shared" si="94"/>
        <v>50.980540729379172</v>
      </c>
      <c r="H230">
        <f t="shared" si="93"/>
        <v>0</v>
      </c>
      <c r="I230">
        <f t="shared" si="87"/>
        <v>0</v>
      </c>
      <c r="J230">
        <f t="shared" si="88"/>
        <v>8.2320707200054901</v>
      </c>
      <c r="K230">
        <f t="shared" si="80"/>
        <v>35.705598156845589</v>
      </c>
      <c r="L230">
        <f t="shared" si="89"/>
        <v>2.1506774064457196E-2</v>
      </c>
      <c r="M230">
        <f t="shared" si="81"/>
        <v>0.38541268123745304</v>
      </c>
      <c r="N230">
        <f t="shared" si="82"/>
        <v>24.421143220375939</v>
      </c>
      <c r="O230">
        <f t="shared" si="83"/>
        <v>10.71534340194486</v>
      </c>
      <c r="P230">
        <f t="shared" si="84"/>
        <v>0.61183509236450573</v>
      </c>
      <c r="Q230">
        <f t="shared" si="95"/>
        <v>35.055568550483081</v>
      </c>
      <c r="R230">
        <f t="shared" si="85"/>
        <v>-0.93102624124932676</v>
      </c>
      <c r="S230">
        <f t="shared" si="96"/>
        <v>-53.343874239515209</v>
      </c>
      <c r="T230">
        <f t="shared" si="97"/>
        <v>1.5428613336138324</v>
      </c>
      <c r="U230">
        <f t="shared" si="98"/>
        <v>88.39944278999829</v>
      </c>
      <c r="V230">
        <f t="shared" si="90"/>
        <v>7.9997490076125235</v>
      </c>
      <c r="W230">
        <f t="shared" si="99"/>
        <v>8.0269377216950488</v>
      </c>
      <c r="X230">
        <f t="shared" si="100"/>
        <v>15.173727607773742</v>
      </c>
      <c r="Y230">
        <f t="shared" si="86"/>
        <v>0</v>
      </c>
    </row>
    <row r="231" spans="5:25">
      <c r="E231">
        <f t="shared" si="91"/>
        <v>0.21100000000000016</v>
      </c>
      <c r="F231">
        <f t="shared" si="92"/>
        <v>0.88977829017473797</v>
      </c>
      <c r="G231">
        <f t="shared" si="94"/>
        <v>50.980540729379172</v>
      </c>
      <c r="H231">
        <f t="shared" si="93"/>
        <v>0</v>
      </c>
      <c r="I231">
        <f t="shared" si="87"/>
        <v>0</v>
      </c>
      <c r="J231">
        <f t="shared" si="88"/>
        <v>8.2320707200054901</v>
      </c>
      <c r="K231">
        <f t="shared" si="80"/>
        <v>35.705598156845589</v>
      </c>
      <c r="L231">
        <f t="shared" si="89"/>
        <v>2.1506774064457196E-2</v>
      </c>
      <c r="M231">
        <f t="shared" si="81"/>
        <v>0.38541268123745304</v>
      </c>
      <c r="N231">
        <f t="shared" si="82"/>
        <v>24.421143220375939</v>
      </c>
      <c r="O231">
        <f t="shared" si="83"/>
        <v>10.71534340194486</v>
      </c>
      <c r="P231">
        <f t="shared" si="84"/>
        <v>0.61183509236450573</v>
      </c>
      <c r="Q231">
        <f t="shared" si="95"/>
        <v>35.055568550483081</v>
      </c>
      <c r="R231">
        <f t="shared" si="85"/>
        <v>-0.93102624124932676</v>
      </c>
      <c r="S231">
        <f t="shared" si="96"/>
        <v>-53.343874239515209</v>
      </c>
      <c r="T231">
        <f t="shared" si="97"/>
        <v>1.5428613336138324</v>
      </c>
      <c r="U231">
        <f t="shared" si="98"/>
        <v>88.39944278999829</v>
      </c>
      <c r="V231">
        <f t="shared" si="90"/>
        <v>7.9997490076125235</v>
      </c>
      <c r="W231">
        <f t="shared" si="99"/>
        <v>8.0269377216950488</v>
      </c>
      <c r="X231">
        <f t="shared" si="100"/>
        <v>15.173727607773742</v>
      </c>
      <c r="Y231">
        <f t="shared" si="86"/>
        <v>0</v>
      </c>
    </row>
    <row r="232" spans="5:25">
      <c r="E232">
        <f t="shared" si="91"/>
        <v>0.21200000000000016</v>
      </c>
      <c r="F232">
        <f t="shared" si="92"/>
        <v>0.88977829017473797</v>
      </c>
      <c r="G232">
        <f t="shared" si="94"/>
        <v>50.980540729379172</v>
      </c>
      <c r="H232">
        <f t="shared" si="93"/>
        <v>0</v>
      </c>
      <c r="I232">
        <f t="shared" si="87"/>
        <v>0</v>
      </c>
      <c r="J232">
        <f t="shared" si="88"/>
        <v>8.2320707200054901</v>
      </c>
      <c r="K232">
        <f t="shared" si="80"/>
        <v>35.705598156845589</v>
      </c>
      <c r="L232">
        <f t="shared" si="89"/>
        <v>2.1506774064457196E-2</v>
      </c>
      <c r="M232">
        <f t="shared" si="81"/>
        <v>0.38541268123745304</v>
      </c>
      <c r="N232">
        <f t="shared" si="82"/>
        <v>24.421143220375939</v>
      </c>
      <c r="O232">
        <f t="shared" si="83"/>
        <v>10.71534340194486</v>
      </c>
      <c r="P232">
        <f t="shared" si="84"/>
        <v>0.61183509236450573</v>
      </c>
      <c r="Q232">
        <f t="shared" si="95"/>
        <v>35.055568550483081</v>
      </c>
      <c r="R232">
        <f t="shared" si="85"/>
        <v>-0.93102624124932676</v>
      </c>
      <c r="S232">
        <f t="shared" si="96"/>
        <v>-53.343874239515209</v>
      </c>
      <c r="T232">
        <f t="shared" si="97"/>
        <v>1.5428613336138324</v>
      </c>
      <c r="U232">
        <f t="shared" si="98"/>
        <v>88.39944278999829</v>
      </c>
      <c r="V232">
        <f t="shared" si="90"/>
        <v>7.9997490076125235</v>
      </c>
      <c r="W232">
        <f t="shared" si="99"/>
        <v>8.0269377216950488</v>
      </c>
      <c r="X232">
        <f t="shared" si="100"/>
        <v>15.173727607773742</v>
      </c>
      <c r="Y232">
        <f t="shared" si="86"/>
        <v>0</v>
      </c>
    </row>
    <row r="233" spans="5:25">
      <c r="E233">
        <f t="shared" si="91"/>
        <v>0.21300000000000016</v>
      </c>
      <c r="F233">
        <f t="shared" si="92"/>
        <v>0.88977829017473797</v>
      </c>
      <c r="G233">
        <f t="shared" si="94"/>
        <v>50.980540729379172</v>
      </c>
      <c r="H233">
        <f t="shared" si="93"/>
        <v>0</v>
      </c>
      <c r="I233">
        <f t="shared" si="87"/>
        <v>0</v>
      </c>
      <c r="J233">
        <f t="shared" si="88"/>
        <v>8.2320707200054901</v>
      </c>
      <c r="K233">
        <f t="shared" si="80"/>
        <v>35.705598156845589</v>
      </c>
      <c r="L233">
        <f t="shared" si="89"/>
        <v>2.1506774064457196E-2</v>
      </c>
      <c r="M233">
        <f t="shared" si="81"/>
        <v>0.38541268123745304</v>
      </c>
      <c r="N233">
        <f t="shared" si="82"/>
        <v>24.421143220375939</v>
      </c>
      <c r="O233">
        <f t="shared" si="83"/>
        <v>10.71534340194486</v>
      </c>
      <c r="P233">
        <f t="shared" si="84"/>
        <v>0.61183509236450573</v>
      </c>
      <c r="Q233">
        <f t="shared" si="95"/>
        <v>35.055568550483081</v>
      </c>
      <c r="R233">
        <f t="shared" si="85"/>
        <v>-0.93102624124932676</v>
      </c>
      <c r="S233">
        <f t="shared" si="96"/>
        <v>-53.343874239515209</v>
      </c>
      <c r="T233">
        <f t="shared" si="97"/>
        <v>1.5428613336138324</v>
      </c>
      <c r="U233">
        <f t="shared" si="98"/>
        <v>88.39944278999829</v>
      </c>
      <c r="V233">
        <f t="shared" si="90"/>
        <v>7.9997490076125235</v>
      </c>
      <c r="W233">
        <f t="shared" si="99"/>
        <v>8.0269377216950488</v>
      </c>
      <c r="X233">
        <f t="shared" si="100"/>
        <v>15.173727607773742</v>
      </c>
      <c r="Y233">
        <f t="shared" si="86"/>
        <v>0</v>
      </c>
    </row>
    <row r="234" spans="5:25">
      <c r="E234">
        <f t="shared" si="91"/>
        <v>0.21400000000000016</v>
      </c>
      <c r="F234">
        <f t="shared" si="92"/>
        <v>0.88977829017473797</v>
      </c>
      <c r="G234">
        <f t="shared" si="94"/>
        <v>50.980540729379172</v>
      </c>
      <c r="H234">
        <f t="shared" si="93"/>
        <v>0</v>
      </c>
      <c r="I234">
        <f t="shared" si="87"/>
        <v>0</v>
      </c>
      <c r="J234">
        <f t="shared" si="88"/>
        <v>8.2320707200054901</v>
      </c>
      <c r="K234">
        <f t="shared" si="80"/>
        <v>35.705598156845589</v>
      </c>
      <c r="L234">
        <f t="shared" si="89"/>
        <v>2.1506774064457196E-2</v>
      </c>
      <c r="M234">
        <f t="shared" si="81"/>
        <v>0.38541268123745304</v>
      </c>
      <c r="N234">
        <f t="shared" si="82"/>
        <v>24.421143220375939</v>
      </c>
      <c r="O234">
        <f t="shared" si="83"/>
        <v>10.71534340194486</v>
      </c>
      <c r="P234">
        <f t="shared" si="84"/>
        <v>0.61183509236450573</v>
      </c>
      <c r="Q234">
        <f t="shared" si="95"/>
        <v>35.055568550483081</v>
      </c>
      <c r="R234">
        <f t="shared" si="85"/>
        <v>-0.93102624124932676</v>
      </c>
      <c r="S234">
        <f t="shared" si="96"/>
        <v>-53.343874239515209</v>
      </c>
      <c r="T234">
        <f t="shared" si="97"/>
        <v>1.5428613336138324</v>
      </c>
      <c r="U234">
        <f t="shared" si="98"/>
        <v>88.39944278999829</v>
      </c>
      <c r="V234">
        <f t="shared" si="90"/>
        <v>7.9997490076125235</v>
      </c>
      <c r="W234">
        <f t="shared" si="99"/>
        <v>8.0269377216950488</v>
      </c>
      <c r="X234">
        <f t="shared" si="100"/>
        <v>15.173727607773742</v>
      </c>
      <c r="Y234">
        <f t="shared" si="86"/>
        <v>0</v>
      </c>
    </row>
    <row r="235" spans="5:25">
      <c r="E235">
        <f t="shared" si="91"/>
        <v>0.21500000000000016</v>
      </c>
      <c r="F235">
        <f t="shared" si="92"/>
        <v>0.88977829017473797</v>
      </c>
      <c r="G235">
        <f t="shared" si="94"/>
        <v>50.980540729379172</v>
      </c>
      <c r="H235">
        <f t="shared" si="93"/>
        <v>0</v>
      </c>
      <c r="I235">
        <f t="shared" si="87"/>
        <v>0</v>
      </c>
      <c r="J235">
        <f t="shared" si="88"/>
        <v>8.2320707200054901</v>
      </c>
      <c r="K235">
        <f t="shared" si="80"/>
        <v>35.705598156845589</v>
      </c>
      <c r="L235">
        <f t="shared" si="89"/>
        <v>2.1506774064457196E-2</v>
      </c>
      <c r="M235">
        <f t="shared" si="81"/>
        <v>0.38541268123745304</v>
      </c>
      <c r="N235">
        <f t="shared" si="82"/>
        <v>24.421143220375939</v>
      </c>
      <c r="O235">
        <f t="shared" si="83"/>
        <v>10.71534340194486</v>
      </c>
      <c r="P235">
        <f t="shared" si="84"/>
        <v>0.61183509236450573</v>
      </c>
      <c r="Q235">
        <f t="shared" si="95"/>
        <v>35.055568550483081</v>
      </c>
      <c r="R235">
        <f t="shared" si="85"/>
        <v>-0.93102624124932676</v>
      </c>
      <c r="S235">
        <f t="shared" si="96"/>
        <v>-53.343874239515209</v>
      </c>
      <c r="T235">
        <f t="shared" si="97"/>
        <v>1.5428613336138324</v>
      </c>
      <c r="U235">
        <f t="shared" si="98"/>
        <v>88.39944278999829</v>
      </c>
      <c r="V235">
        <f t="shared" si="90"/>
        <v>7.9997490076125235</v>
      </c>
      <c r="W235">
        <f t="shared" si="99"/>
        <v>8.0269377216950488</v>
      </c>
      <c r="X235">
        <f t="shared" si="100"/>
        <v>15.173727607773742</v>
      </c>
      <c r="Y235">
        <f t="shared" si="86"/>
        <v>0</v>
      </c>
    </row>
    <row r="236" spans="5:25">
      <c r="E236">
        <f t="shared" si="91"/>
        <v>0.21600000000000016</v>
      </c>
      <c r="F236">
        <f t="shared" si="92"/>
        <v>0.88977829017473797</v>
      </c>
      <c r="G236">
        <f t="shared" si="94"/>
        <v>50.980540729379172</v>
      </c>
      <c r="H236">
        <f t="shared" si="93"/>
        <v>0</v>
      </c>
      <c r="I236">
        <f t="shared" si="87"/>
        <v>0</v>
      </c>
      <c r="J236">
        <f t="shared" si="88"/>
        <v>8.2320707200054901</v>
      </c>
      <c r="K236">
        <f t="shared" si="80"/>
        <v>35.705598156845589</v>
      </c>
      <c r="L236">
        <f t="shared" si="89"/>
        <v>2.1506774064457196E-2</v>
      </c>
      <c r="M236">
        <f t="shared" si="81"/>
        <v>0.38541268123745304</v>
      </c>
      <c r="N236">
        <f t="shared" si="82"/>
        <v>24.421143220375939</v>
      </c>
      <c r="O236">
        <f t="shared" si="83"/>
        <v>10.71534340194486</v>
      </c>
      <c r="P236">
        <f t="shared" si="84"/>
        <v>0.61183509236450573</v>
      </c>
      <c r="Q236">
        <f t="shared" si="95"/>
        <v>35.055568550483081</v>
      </c>
      <c r="R236">
        <f t="shared" si="85"/>
        <v>-0.93102624124932676</v>
      </c>
      <c r="S236">
        <f t="shared" si="96"/>
        <v>-53.343874239515209</v>
      </c>
      <c r="T236">
        <f t="shared" si="97"/>
        <v>1.5428613336138324</v>
      </c>
      <c r="U236">
        <f t="shared" si="98"/>
        <v>88.39944278999829</v>
      </c>
      <c r="V236">
        <f t="shared" si="90"/>
        <v>7.9997490076125235</v>
      </c>
      <c r="W236">
        <f t="shared" si="99"/>
        <v>8.0269377216950488</v>
      </c>
      <c r="X236">
        <f t="shared" si="100"/>
        <v>15.173727607773742</v>
      </c>
      <c r="Y236">
        <f t="shared" si="86"/>
        <v>0</v>
      </c>
    </row>
    <row r="237" spans="5:25">
      <c r="E237">
        <f t="shared" si="91"/>
        <v>0.21700000000000016</v>
      </c>
      <c r="F237">
        <f t="shared" si="92"/>
        <v>0.88977829017473797</v>
      </c>
      <c r="G237">
        <f t="shared" si="94"/>
        <v>50.980540729379172</v>
      </c>
      <c r="H237">
        <f t="shared" si="93"/>
        <v>0</v>
      </c>
      <c r="I237">
        <f t="shared" si="87"/>
        <v>0</v>
      </c>
      <c r="J237">
        <f t="shared" si="88"/>
        <v>8.2320707200054901</v>
      </c>
      <c r="K237">
        <f t="shared" si="80"/>
        <v>35.705598156845589</v>
      </c>
      <c r="L237">
        <f t="shared" si="89"/>
        <v>2.1506774064457196E-2</v>
      </c>
      <c r="M237">
        <f t="shared" si="81"/>
        <v>0.38541268123745304</v>
      </c>
      <c r="N237">
        <f t="shared" si="82"/>
        <v>24.421143220375939</v>
      </c>
      <c r="O237">
        <f t="shared" si="83"/>
        <v>10.71534340194486</v>
      </c>
      <c r="P237">
        <f t="shared" si="84"/>
        <v>0.61183509236450573</v>
      </c>
      <c r="Q237">
        <f t="shared" si="95"/>
        <v>35.055568550483081</v>
      </c>
      <c r="R237">
        <f t="shared" si="85"/>
        <v>-0.93102624124932676</v>
      </c>
      <c r="S237">
        <f t="shared" si="96"/>
        <v>-53.343874239515209</v>
      </c>
      <c r="T237">
        <f t="shared" si="97"/>
        <v>1.5428613336138324</v>
      </c>
      <c r="U237">
        <f t="shared" si="98"/>
        <v>88.39944278999829</v>
      </c>
      <c r="V237">
        <f t="shared" si="90"/>
        <v>7.9997490076125235</v>
      </c>
      <c r="W237">
        <f t="shared" si="99"/>
        <v>8.0269377216950488</v>
      </c>
      <c r="X237">
        <f t="shared" si="100"/>
        <v>15.173727607773742</v>
      </c>
      <c r="Y237">
        <f t="shared" si="86"/>
        <v>0</v>
      </c>
    </row>
    <row r="238" spans="5:25">
      <c r="E238">
        <f t="shared" si="91"/>
        <v>0.21800000000000017</v>
      </c>
      <c r="F238">
        <f t="shared" si="92"/>
        <v>0.88977829017473797</v>
      </c>
      <c r="G238">
        <f t="shared" si="94"/>
        <v>50.980540729379172</v>
      </c>
      <c r="H238">
        <f t="shared" si="93"/>
        <v>0</v>
      </c>
      <c r="I238">
        <f t="shared" si="87"/>
        <v>0</v>
      </c>
      <c r="J238">
        <f t="shared" si="88"/>
        <v>8.2320707200054901</v>
      </c>
      <c r="K238">
        <f t="shared" si="80"/>
        <v>35.705598156845589</v>
      </c>
      <c r="L238">
        <f t="shared" si="89"/>
        <v>2.1506774064457196E-2</v>
      </c>
      <c r="M238">
        <f t="shared" si="81"/>
        <v>0.38541268123745304</v>
      </c>
      <c r="N238">
        <f t="shared" si="82"/>
        <v>24.421143220375939</v>
      </c>
      <c r="O238">
        <f t="shared" si="83"/>
        <v>10.71534340194486</v>
      </c>
      <c r="P238">
        <f t="shared" si="84"/>
        <v>0.61183509236450573</v>
      </c>
      <c r="Q238">
        <f t="shared" si="95"/>
        <v>35.055568550483081</v>
      </c>
      <c r="R238">
        <f t="shared" si="85"/>
        <v>-0.93102624124932676</v>
      </c>
      <c r="S238">
        <f t="shared" si="96"/>
        <v>-53.343874239515209</v>
      </c>
      <c r="T238">
        <f t="shared" si="97"/>
        <v>1.5428613336138324</v>
      </c>
      <c r="U238">
        <f t="shared" si="98"/>
        <v>88.39944278999829</v>
      </c>
      <c r="V238">
        <f t="shared" si="90"/>
        <v>7.9997490076125235</v>
      </c>
      <c r="W238">
        <f t="shared" si="99"/>
        <v>8.0269377216950488</v>
      </c>
      <c r="X238">
        <f t="shared" si="100"/>
        <v>15.173727607773742</v>
      </c>
      <c r="Y238">
        <f t="shared" si="86"/>
        <v>0</v>
      </c>
    </row>
    <row r="239" spans="5:25">
      <c r="E239">
        <f t="shared" si="91"/>
        <v>0.21900000000000017</v>
      </c>
      <c r="F239">
        <f t="shared" si="92"/>
        <v>0.88977829017473797</v>
      </c>
      <c r="G239">
        <f t="shared" si="94"/>
        <v>50.980540729379172</v>
      </c>
      <c r="H239">
        <f t="shared" si="93"/>
        <v>0</v>
      </c>
      <c r="I239">
        <f t="shared" si="87"/>
        <v>0</v>
      </c>
      <c r="J239">
        <f t="shared" si="88"/>
        <v>8.2320707200054901</v>
      </c>
      <c r="K239">
        <f t="shared" si="80"/>
        <v>35.705598156845589</v>
      </c>
      <c r="L239">
        <f t="shared" si="89"/>
        <v>2.1506774064457196E-2</v>
      </c>
      <c r="M239">
        <f t="shared" si="81"/>
        <v>0.38541268123745304</v>
      </c>
      <c r="N239">
        <f t="shared" si="82"/>
        <v>24.421143220375939</v>
      </c>
      <c r="O239">
        <f t="shared" si="83"/>
        <v>10.71534340194486</v>
      </c>
      <c r="P239">
        <f t="shared" si="84"/>
        <v>0.61183509236450573</v>
      </c>
      <c r="Q239">
        <f t="shared" si="95"/>
        <v>35.055568550483081</v>
      </c>
      <c r="R239">
        <f t="shared" si="85"/>
        <v>-0.93102624124932676</v>
      </c>
      <c r="S239">
        <f t="shared" si="96"/>
        <v>-53.343874239515209</v>
      </c>
      <c r="T239">
        <f t="shared" si="97"/>
        <v>1.5428613336138324</v>
      </c>
      <c r="U239">
        <f t="shared" si="98"/>
        <v>88.39944278999829</v>
      </c>
      <c r="V239">
        <f t="shared" si="90"/>
        <v>7.9997490076125235</v>
      </c>
      <c r="W239">
        <f t="shared" si="99"/>
        <v>8.0269377216950488</v>
      </c>
      <c r="X239">
        <f t="shared" si="100"/>
        <v>15.173727607773742</v>
      </c>
      <c r="Y239">
        <f t="shared" si="86"/>
        <v>0</v>
      </c>
    </row>
    <row r="240" spans="5:25">
      <c r="E240">
        <f t="shared" si="91"/>
        <v>0.22000000000000017</v>
      </c>
      <c r="F240">
        <f t="shared" si="92"/>
        <v>0.88977829017473797</v>
      </c>
      <c r="G240">
        <f t="shared" si="94"/>
        <v>50.980540729379172</v>
      </c>
      <c r="H240">
        <f t="shared" si="93"/>
        <v>0</v>
      </c>
      <c r="I240">
        <f t="shared" si="87"/>
        <v>0</v>
      </c>
      <c r="J240">
        <f t="shared" si="88"/>
        <v>8.2320707200054901</v>
      </c>
      <c r="K240">
        <f t="shared" si="80"/>
        <v>35.705598156845589</v>
      </c>
      <c r="L240">
        <f t="shared" si="89"/>
        <v>2.1506774064457196E-2</v>
      </c>
      <c r="M240">
        <f t="shared" si="81"/>
        <v>0.38541268123745304</v>
      </c>
      <c r="N240">
        <f t="shared" si="82"/>
        <v>24.421143220375939</v>
      </c>
      <c r="O240">
        <f t="shared" si="83"/>
        <v>10.71534340194486</v>
      </c>
      <c r="P240">
        <f t="shared" si="84"/>
        <v>0.61183509236450573</v>
      </c>
      <c r="Q240">
        <f t="shared" si="95"/>
        <v>35.055568550483081</v>
      </c>
      <c r="R240">
        <f t="shared" si="85"/>
        <v>-0.93102624124932676</v>
      </c>
      <c r="S240">
        <f t="shared" si="96"/>
        <v>-53.343874239515209</v>
      </c>
      <c r="T240">
        <f t="shared" si="97"/>
        <v>1.5428613336138324</v>
      </c>
      <c r="U240">
        <f t="shared" si="98"/>
        <v>88.39944278999829</v>
      </c>
      <c r="V240">
        <f t="shared" si="90"/>
        <v>7.9997490076125235</v>
      </c>
      <c r="W240">
        <f t="shared" si="99"/>
        <v>8.0269377216950488</v>
      </c>
      <c r="X240">
        <f t="shared" si="100"/>
        <v>15.173727607773742</v>
      </c>
      <c r="Y240">
        <f t="shared" si="86"/>
        <v>0</v>
      </c>
    </row>
    <row r="241" spans="5:25">
      <c r="E241">
        <f t="shared" si="91"/>
        <v>0.22100000000000017</v>
      </c>
      <c r="F241">
        <f t="shared" si="92"/>
        <v>0.88977829017473797</v>
      </c>
      <c r="G241">
        <f t="shared" si="94"/>
        <v>50.980540729379172</v>
      </c>
      <c r="H241">
        <f t="shared" si="93"/>
        <v>0</v>
      </c>
      <c r="I241">
        <f t="shared" si="87"/>
        <v>0</v>
      </c>
      <c r="J241">
        <f t="shared" si="88"/>
        <v>8.2320707200054901</v>
      </c>
      <c r="K241">
        <f t="shared" si="80"/>
        <v>35.705598156845589</v>
      </c>
      <c r="L241">
        <f t="shared" si="89"/>
        <v>2.1506774064457196E-2</v>
      </c>
      <c r="M241">
        <f t="shared" si="81"/>
        <v>0.38541268123745304</v>
      </c>
      <c r="N241">
        <f t="shared" si="82"/>
        <v>24.421143220375939</v>
      </c>
      <c r="O241">
        <f t="shared" si="83"/>
        <v>10.71534340194486</v>
      </c>
      <c r="P241">
        <f t="shared" si="84"/>
        <v>0.61183509236450573</v>
      </c>
      <c r="Q241">
        <f t="shared" si="95"/>
        <v>35.055568550483081</v>
      </c>
      <c r="R241">
        <f t="shared" si="85"/>
        <v>-0.93102624124932676</v>
      </c>
      <c r="S241">
        <f t="shared" si="96"/>
        <v>-53.343874239515209</v>
      </c>
      <c r="T241">
        <f t="shared" si="97"/>
        <v>1.5428613336138324</v>
      </c>
      <c r="U241">
        <f t="shared" si="98"/>
        <v>88.39944278999829</v>
      </c>
      <c r="V241">
        <f t="shared" si="90"/>
        <v>7.9997490076125235</v>
      </c>
      <c r="W241">
        <f t="shared" si="99"/>
        <v>8.0269377216950488</v>
      </c>
      <c r="X241">
        <f t="shared" si="100"/>
        <v>15.173727607773742</v>
      </c>
      <c r="Y241">
        <f t="shared" si="86"/>
        <v>0</v>
      </c>
    </row>
    <row r="242" spans="5:25">
      <c r="E242">
        <f t="shared" si="91"/>
        <v>0.22200000000000017</v>
      </c>
      <c r="F242">
        <f t="shared" si="92"/>
        <v>0.88977829017473797</v>
      </c>
      <c r="G242">
        <f t="shared" si="94"/>
        <v>50.980540729379172</v>
      </c>
      <c r="H242">
        <f t="shared" si="93"/>
        <v>0</v>
      </c>
      <c r="I242">
        <f t="shared" si="87"/>
        <v>0</v>
      </c>
      <c r="J242">
        <f t="shared" si="88"/>
        <v>8.2320707200054901</v>
      </c>
      <c r="K242">
        <f t="shared" si="80"/>
        <v>35.705598156845589</v>
      </c>
      <c r="L242">
        <f t="shared" si="89"/>
        <v>2.1506774064457196E-2</v>
      </c>
      <c r="M242">
        <f t="shared" si="81"/>
        <v>0.38541268123745304</v>
      </c>
      <c r="N242">
        <f t="shared" si="82"/>
        <v>24.421143220375939</v>
      </c>
      <c r="O242">
        <f t="shared" si="83"/>
        <v>10.71534340194486</v>
      </c>
      <c r="P242">
        <f t="shared" si="84"/>
        <v>0.61183509236450573</v>
      </c>
      <c r="Q242">
        <f t="shared" si="95"/>
        <v>35.055568550483081</v>
      </c>
      <c r="R242">
        <f t="shared" si="85"/>
        <v>-0.93102624124932676</v>
      </c>
      <c r="S242">
        <f t="shared" si="96"/>
        <v>-53.343874239515209</v>
      </c>
      <c r="T242">
        <f t="shared" si="97"/>
        <v>1.5428613336138324</v>
      </c>
      <c r="U242">
        <f t="shared" si="98"/>
        <v>88.39944278999829</v>
      </c>
      <c r="V242">
        <f t="shared" si="90"/>
        <v>7.9997490076125235</v>
      </c>
      <c r="W242">
        <f t="shared" si="99"/>
        <v>8.0269377216950488</v>
      </c>
      <c r="X242">
        <f t="shared" si="100"/>
        <v>15.173727607773742</v>
      </c>
      <c r="Y242">
        <f t="shared" si="86"/>
        <v>0</v>
      </c>
    </row>
    <row r="243" spans="5:25">
      <c r="E243">
        <f t="shared" si="91"/>
        <v>0.22300000000000017</v>
      </c>
      <c r="F243">
        <f t="shared" si="92"/>
        <v>0.88977829017473797</v>
      </c>
      <c r="G243">
        <f t="shared" si="94"/>
        <v>50.980540729379172</v>
      </c>
      <c r="H243">
        <f t="shared" si="93"/>
        <v>0</v>
      </c>
      <c r="I243">
        <f t="shared" si="87"/>
        <v>0</v>
      </c>
      <c r="J243">
        <f t="shared" si="88"/>
        <v>8.2320707200054901</v>
      </c>
      <c r="K243">
        <f t="shared" si="80"/>
        <v>35.705598156845589</v>
      </c>
      <c r="L243">
        <f t="shared" si="89"/>
        <v>2.1506774064457196E-2</v>
      </c>
      <c r="M243">
        <f t="shared" si="81"/>
        <v>0.38541268123745304</v>
      </c>
      <c r="N243">
        <f t="shared" si="82"/>
        <v>24.421143220375939</v>
      </c>
      <c r="O243">
        <f t="shared" si="83"/>
        <v>10.71534340194486</v>
      </c>
      <c r="P243">
        <f t="shared" si="84"/>
        <v>0.61183509236450573</v>
      </c>
      <c r="Q243">
        <f t="shared" si="95"/>
        <v>35.055568550483081</v>
      </c>
      <c r="R243">
        <f t="shared" si="85"/>
        <v>-0.93102624124932676</v>
      </c>
      <c r="S243">
        <f t="shared" si="96"/>
        <v>-53.343874239515209</v>
      </c>
      <c r="T243">
        <f t="shared" si="97"/>
        <v>1.5428613336138324</v>
      </c>
      <c r="U243">
        <f t="shared" si="98"/>
        <v>88.39944278999829</v>
      </c>
      <c r="V243">
        <f t="shared" si="90"/>
        <v>7.9997490076125235</v>
      </c>
      <c r="W243">
        <f t="shared" si="99"/>
        <v>8.0269377216950488</v>
      </c>
      <c r="X243">
        <f t="shared" si="100"/>
        <v>15.173727607773742</v>
      </c>
      <c r="Y243">
        <f t="shared" si="86"/>
        <v>0</v>
      </c>
    </row>
    <row r="244" spans="5:25">
      <c r="E244">
        <f t="shared" si="91"/>
        <v>0.22400000000000017</v>
      </c>
      <c r="F244">
        <f t="shared" si="92"/>
        <v>0.88977829017473797</v>
      </c>
      <c r="G244">
        <f t="shared" si="94"/>
        <v>50.980540729379172</v>
      </c>
      <c r="H244">
        <f t="shared" si="93"/>
        <v>0</v>
      </c>
      <c r="I244">
        <f t="shared" si="87"/>
        <v>0</v>
      </c>
      <c r="J244">
        <f t="shared" si="88"/>
        <v>8.2320707200054901</v>
      </c>
      <c r="K244">
        <f t="shared" si="80"/>
        <v>35.705598156845589</v>
      </c>
      <c r="L244">
        <f t="shared" si="89"/>
        <v>2.1506774064457196E-2</v>
      </c>
      <c r="M244">
        <f t="shared" si="81"/>
        <v>0.38541268123745304</v>
      </c>
      <c r="N244">
        <f t="shared" si="82"/>
        <v>24.421143220375939</v>
      </c>
      <c r="O244">
        <f t="shared" si="83"/>
        <v>10.71534340194486</v>
      </c>
      <c r="P244">
        <f t="shared" si="84"/>
        <v>0.61183509236450573</v>
      </c>
      <c r="Q244">
        <f t="shared" si="95"/>
        <v>35.055568550483081</v>
      </c>
      <c r="R244">
        <f t="shared" si="85"/>
        <v>-0.93102624124932676</v>
      </c>
      <c r="S244">
        <f t="shared" si="96"/>
        <v>-53.343874239515209</v>
      </c>
      <c r="T244">
        <f t="shared" si="97"/>
        <v>1.5428613336138324</v>
      </c>
      <c r="U244">
        <f t="shared" si="98"/>
        <v>88.39944278999829</v>
      </c>
      <c r="V244">
        <f t="shared" si="90"/>
        <v>7.9997490076125235</v>
      </c>
      <c r="W244">
        <f t="shared" si="99"/>
        <v>8.0269377216950488</v>
      </c>
      <c r="X244">
        <f t="shared" si="100"/>
        <v>15.173727607773742</v>
      </c>
      <c r="Y244">
        <f t="shared" si="86"/>
        <v>0</v>
      </c>
    </row>
    <row r="245" spans="5:25">
      <c r="E245">
        <f t="shared" si="91"/>
        <v>0.22500000000000017</v>
      </c>
      <c r="F245">
        <f t="shared" si="92"/>
        <v>0.88977829017473797</v>
      </c>
      <c r="G245">
        <f t="shared" si="94"/>
        <v>50.980540729379172</v>
      </c>
      <c r="H245">
        <f t="shared" si="93"/>
        <v>0</v>
      </c>
      <c r="I245">
        <f t="shared" si="87"/>
        <v>0</v>
      </c>
      <c r="J245">
        <f t="shared" si="88"/>
        <v>8.2320707200054901</v>
      </c>
      <c r="K245">
        <f t="shared" si="80"/>
        <v>35.705598156845589</v>
      </c>
      <c r="L245">
        <f t="shared" si="89"/>
        <v>2.1506774064457196E-2</v>
      </c>
      <c r="M245">
        <f t="shared" si="81"/>
        <v>0.38541268123745304</v>
      </c>
      <c r="N245">
        <f t="shared" si="82"/>
        <v>24.421143220375939</v>
      </c>
      <c r="O245">
        <f t="shared" si="83"/>
        <v>10.71534340194486</v>
      </c>
      <c r="P245">
        <f t="shared" si="84"/>
        <v>0.61183509236450573</v>
      </c>
      <c r="Q245">
        <f t="shared" si="95"/>
        <v>35.055568550483081</v>
      </c>
      <c r="R245">
        <f t="shared" si="85"/>
        <v>-0.93102624124932676</v>
      </c>
      <c r="S245">
        <f t="shared" si="96"/>
        <v>-53.343874239515209</v>
      </c>
      <c r="T245">
        <f t="shared" si="97"/>
        <v>1.5428613336138324</v>
      </c>
      <c r="U245">
        <f t="shared" si="98"/>
        <v>88.39944278999829</v>
      </c>
      <c r="V245">
        <f t="shared" si="90"/>
        <v>7.9997490076125235</v>
      </c>
      <c r="W245">
        <f t="shared" si="99"/>
        <v>8.0269377216950488</v>
      </c>
      <c r="X245">
        <f t="shared" si="100"/>
        <v>15.173727607773742</v>
      </c>
      <c r="Y245">
        <f t="shared" si="86"/>
        <v>0</v>
      </c>
    </row>
    <row r="246" spans="5:25">
      <c r="E246">
        <f t="shared" si="91"/>
        <v>0.22600000000000017</v>
      </c>
      <c r="F246">
        <f t="shared" si="92"/>
        <v>0.88977829017473797</v>
      </c>
      <c r="G246">
        <f t="shared" si="94"/>
        <v>50.980540729379172</v>
      </c>
      <c r="H246">
        <f t="shared" si="93"/>
        <v>0</v>
      </c>
      <c r="I246">
        <f t="shared" si="87"/>
        <v>0</v>
      </c>
      <c r="J246">
        <f t="shared" si="88"/>
        <v>8.2320707200054901</v>
      </c>
      <c r="K246">
        <f t="shared" si="80"/>
        <v>35.705598156845589</v>
      </c>
      <c r="L246">
        <f t="shared" si="89"/>
        <v>2.1506774064457196E-2</v>
      </c>
      <c r="M246">
        <f t="shared" si="81"/>
        <v>0.38541268123745304</v>
      </c>
      <c r="N246">
        <f t="shared" si="82"/>
        <v>24.421143220375939</v>
      </c>
      <c r="O246">
        <f t="shared" si="83"/>
        <v>10.71534340194486</v>
      </c>
      <c r="P246">
        <f t="shared" si="84"/>
        <v>0.61183509236450573</v>
      </c>
      <c r="Q246">
        <f t="shared" si="95"/>
        <v>35.055568550483081</v>
      </c>
      <c r="R246">
        <f t="shared" si="85"/>
        <v>-0.93102624124932676</v>
      </c>
      <c r="S246">
        <f t="shared" si="96"/>
        <v>-53.343874239515209</v>
      </c>
      <c r="T246">
        <f t="shared" si="97"/>
        <v>1.5428613336138324</v>
      </c>
      <c r="U246">
        <f t="shared" si="98"/>
        <v>88.39944278999829</v>
      </c>
      <c r="V246">
        <f t="shared" si="90"/>
        <v>7.9997490076125235</v>
      </c>
      <c r="W246">
        <f t="shared" si="99"/>
        <v>8.0269377216950488</v>
      </c>
      <c r="X246">
        <f t="shared" si="100"/>
        <v>15.173727607773742</v>
      </c>
      <c r="Y246">
        <f t="shared" si="86"/>
        <v>0</v>
      </c>
    </row>
    <row r="247" spans="5:25">
      <c r="E247">
        <f t="shared" si="91"/>
        <v>0.22700000000000017</v>
      </c>
      <c r="F247">
        <f t="shared" si="92"/>
        <v>0.88977829017473797</v>
      </c>
      <c r="G247">
        <f t="shared" si="94"/>
        <v>50.980540729379172</v>
      </c>
      <c r="H247">
        <f t="shared" si="93"/>
        <v>0</v>
      </c>
      <c r="I247">
        <f t="shared" si="87"/>
        <v>0</v>
      </c>
      <c r="J247">
        <f t="shared" si="88"/>
        <v>8.2320707200054901</v>
      </c>
      <c r="K247">
        <f t="shared" si="80"/>
        <v>35.705598156845589</v>
      </c>
      <c r="L247">
        <f t="shared" si="89"/>
        <v>2.1506774064457196E-2</v>
      </c>
      <c r="M247">
        <f t="shared" si="81"/>
        <v>0.38541268123745304</v>
      </c>
      <c r="N247">
        <f t="shared" si="82"/>
        <v>24.421143220375939</v>
      </c>
      <c r="O247">
        <f t="shared" si="83"/>
        <v>10.71534340194486</v>
      </c>
      <c r="P247">
        <f t="shared" si="84"/>
        <v>0.61183509236450573</v>
      </c>
      <c r="Q247">
        <f t="shared" si="95"/>
        <v>35.055568550483081</v>
      </c>
      <c r="R247">
        <f t="shared" si="85"/>
        <v>-0.93102624124932676</v>
      </c>
      <c r="S247">
        <f t="shared" si="96"/>
        <v>-53.343874239515209</v>
      </c>
      <c r="T247">
        <f t="shared" si="97"/>
        <v>1.5428613336138324</v>
      </c>
      <c r="U247">
        <f t="shared" si="98"/>
        <v>88.39944278999829</v>
      </c>
      <c r="V247">
        <f t="shared" si="90"/>
        <v>7.9997490076125235</v>
      </c>
      <c r="W247">
        <f t="shared" si="99"/>
        <v>8.0269377216950488</v>
      </c>
      <c r="X247">
        <f t="shared" si="100"/>
        <v>15.173727607773742</v>
      </c>
      <c r="Y247">
        <f t="shared" si="86"/>
        <v>0</v>
      </c>
    </row>
    <row r="248" spans="5:25">
      <c r="E248">
        <f t="shared" si="91"/>
        <v>0.22800000000000017</v>
      </c>
      <c r="F248">
        <f t="shared" si="92"/>
        <v>0.88977829017473797</v>
      </c>
      <c r="G248">
        <f t="shared" si="94"/>
        <v>50.980540729379172</v>
      </c>
      <c r="H248">
        <f t="shared" si="93"/>
        <v>0</v>
      </c>
      <c r="I248">
        <f t="shared" si="87"/>
        <v>0</v>
      </c>
      <c r="J248">
        <f t="shared" si="88"/>
        <v>8.2320707200054901</v>
      </c>
      <c r="K248">
        <f t="shared" si="80"/>
        <v>35.705598156845589</v>
      </c>
      <c r="L248">
        <f t="shared" si="89"/>
        <v>2.1506774064457196E-2</v>
      </c>
      <c r="M248">
        <f t="shared" si="81"/>
        <v>0.38541268123745304</v>
      </c>
      <c r="N248">
        <f t="shared" si="82"/>
        <v>24.421143220375939</v>
      </c>
      <c r="O248">
        <f t="shared" si="83"/>
        <v>10.71534340194486</v>
      </c>
      <c r="P248">
        <f t="shared" si="84"/>
        <v>0.61183509236450573</v>
      </c>
      <c r="Q248">
        <f t="shared" si="95"/>
        <v>35.055568550483081</v>
      </c>
      <c r="R248">
        <f t="shared" si="85"/>
        <v>-0.93102624124932676</v>
      </c>
      <c r="S248">
        <f t="shared" si="96"/>
        <v>-53.343874239515209</v>
      </c>
      <c r="T248">
        <f t="shared" si="97"/>
        <v>1.5428613336138324</v>
      </c>
      <c r="U248">
        <f t="shared" si="98"/>
        <v>88.39944278999829</v>
      </c>
      <c r="V248">
        <f t="shared" si="90"/>
        <v>7.9997490076125235</v>
      </c>
      <c r="W248">
        <f t="shared" si="99"/>
        <v>8.0269377216950488</v>
      </c>
      <c r="X248">
        <f t="shared" si="100"/>
        <v>15.173727607773742</v>
      </c>
      <c r="Y248">
        <f t="shared" si="86"/>
        <v>0</v>
      </c>
    </row>
    <row r="249" spans="5:25">
      <c r="E249">
        <f t="shared" si="91"/>
        <v>0.22900000000000018</v>
      </c>
      <c r="F249">
        <f t="shared" si="92"/>
        <v>0.88977829017473797</v>
      </c>
      <c r="G249">
        <f t="shared" si="94"/>
        <v>50.980540729379172</v>
      </c>
      <c r="H249">
        <f t="shared" si="93"/>
        <v>0</v>
      </c>
      <c r="I249">
        <f t="shared" si="87"/>
        <v>0</v>
      </c>
      <c r="J249">
        <f t="shared" si="88"/>
        <v>8.2320707200054901</v>
      </c>
      <c r="K249">
        <f t="shared" si="80"/>
        <v>35.705598156845589</v>
      </c>
      <c r="L249">
        <f t="shared" si="89"/>
        <v>2.1506774064457196E-2</v>
      </c>
      <c r="M249">
        <f t="shared" si="81"/>
        <v>0.38541268123745304</v>
      </c>
      <c r="N249">
        <f t="shared" si="82"/>
        <v>24.421143220375939</v>
      </c>
      <c r="O249">
        <f t="shared" si="83"/>
        <v>10.71534340194486</v>
      </c>
      <c r="P249">
        <f t="shared" si="84"/>
        <v>0.61183509236450573</v>
      </c>
      <c r="Q249">
        <f t="shared" si="95"/>
        <v>35.055568550483081</v>
      </c>
      <c r="R249">
        <f t="shared" si="85"/>
        <v>-0.93102624124932676</v>
      </c>
      <c r="S249">
        <f t="shared" si="96"/>
        <v>-53.343874239515209</v>
      </c>
      <c r="T249">
        <f t="shared" si="97"/>
        <v>1.5428613336138324</v>
      </c>
      <c r="U249">
        <f t="shared" si="98"/>
        <v>88.39944278999829</v>
      </c>
      <c r="V249">
        <f t="shared" si="90"/>
        <v>7.9997490076125235</v>
      </c>
      <c r="W249">
        <f t="shared" si="99"/>
        <v>8.0269377216950488</v>
      </c>
      <c r="X249">
        <f t="shared" si="100"/>
        <v>15.173727607773742</v>
      </c>
      <c r="Y249">
        <f t="shared" si="86"/>
        <v>0</v>
      </c>
    </row>
    <row r="250" spans="5:25">
      <c r="E250">
        <f t="shared" si="91"/>
        <v>0.23000000000000018</v>
      </c>
      <c r="F250">
        <f t="shared" si="92"/>
        <v>0.88977829017473797</v>
      </c>
      <c r="G250">
        <f t="shared" si="94"/>
        <v>50.980540729379172</v>
      </c>
      <c r="H250">
        <f t="shared" si="93"/>
        <v>0</v>
      </c>
      <c r="I250">
        <f t="shared" si="87"/>
        <v>0</v>
      </c>
      <c r="J250">
        <f t="shared" si="88"/>
        <v>8.2320707200054901</v>
      </c>
      <c r="K250">
        <f t="shared" si="80"/>
        <v>35.705598156845589</v>
      </c>
      <c r="L250">
        <f t="shared" si="89"/>
        <v>2.1506774064457196E-2</v>
      </c>
      <c r="M250">
        <f t="shared" si="81"/>
        <v>0.38541268123745304</v>
      </c>
      <c r="N250">
        <f t="shared" si="82"/>
        <v>24.421143220375939</v>
      </c>
      <c r="O250">
        <f t="shared" si="83"/>
        <v>10.71534340194486</v>
      </c>
      <c r="P250">
        <f t="shared" si="84"/>
        <v>0.61183509236450573</v>
      </c>
      <c r="Q250">
        <f t="shared" si="95"/>
        <v>35.055568550483081</v>
      </c>
      <c r="R250">
        <f t="shared" si="85"/>
        <v>-0.93102624124932676</v>
      </c>
      <c r="S250">
        <f t="shared" si="96"/>
        <v>-53.343874239515209</v>
      </c>
      <c r="T250">
        <f t="shared" si="97"/>
        <v>1.5428613336138324</v>
      </c>
      <c r="U250">
        <f t="shared" si="98"/>
        <v>88.39944278999829</v>
      </c>
      <c r="V250">
        <f t="shared" si="90"/>
        <v>7.9997490076125235</v>
      </c>
      <c r="W250">
        <f t="shared" si="99"/>
        <v>8.0269377216950488</v>
      </c>
      <c r="X250">
        <f t="shared" si="100"/>
        <v>15.173727607773742</v>
      </c>
      <c r="Y250">
        <f t="shared" si="86"/>
        <v>0</v>
      </c>
    </row>
    <row r="251" spans="5:25">
      <c r="E251">
        <f t="shared" si="91"/>
        <v>0.23100000000000018</v>
      </c>
      <c r="F251">
        <f t="shared" si="92"/>
        <v>0.88977829017473797</v>
      </c>
      <c r="G251">
        <f t="shared" si="94"/>
        <v>50.980540729379172</v>
      </c>
      <c r="H251">
        <f t="shared" si="93"/>
        <v>0</v>
      </c>
      <c r="I251">
        <f t="shared" si="87"/>
        <v>0</v>
      </c>
      <c r="J251">
        <f t="shared" si="88"/>
        <v>8.2320707200054901</v>
      </c>
      <c r="K251">
        <f t="shared" si="80"/>
        <v>35.705598156845589</v>
      </c>
      <c r="L251">
        <f t="shared" si="89"/>
        <v>2.1506774064457196E-2</v>
      </c>
      <c r="M251">
        <f t="shared" si="81"/>
        <v>0.38541268123745304</v>
      </c>
      <c r="N251">
        <f t="shared" si="82"/>
        <v>24.421143220375939</v>
      </c>
      <c r="O251">
        <f t="shared" si="83"/>
        <v>10.71534340194486</v>
      </c>
      <c r="P251">
        <f t="shared" si="84"/>
        <v>0.61183509236450573</v>
      </c>
      <c r="Q251">
        <f t="shared" si="95"/>
        <v>35.055568550483081</v>
      </c>
      <c r="R251">
        <f t="shared" si="85"/>
        <v>-0.93102624124932676</v>
      </c>
      <c r="S251">
        <f t="shared" si="96"/>
        <v>-53.343874239515209</v>
      </c>
      <c r="T251">
        <f t="shared" si="97"/>
        <v>1.5428613336138324</v>
      </c>
      <c r="U251">
        <f t="shared" si="98"/>
        <v>88.39944278999829</v>
      </c>
      <c r="V251">
        <f t="shared" si="90"/>
        <v>7.9997490076125235</v>
      </c>
      <c r="W251">
        <f t="shared" si="99"/>
        <v>8.0269377216950488</v>
      </c>
      <c r="X251">
        <f t="shared" si="100"/>
        <v>15.173727607773742</v>
      </c>
      <c r="Y251">
        <f t="shared" si="86"/>
        <v>0</v>
      </c>
    </row>
    <row r="252" spans="5:25">
      <c r="E252">
        <f t="shared" si="91"/>
        <v>0.23200000000000018</v>
      </c>
      <c r="F252">
        <f t="shared" si="92"/>
        <v>0.88977829017473797</v>
      </c>
      <c r="G252">
        <f t="shared" si="94"/>
        <v>50.980540729379172</v>
      </c>
      <c r="H252">
        <f t="shared" si="93"/>
        <v>0</v>
      </c>
      <c r="I252">
        <f t="shared" si="87"/>
        <v>0</v>
      </c>
      <c r="J252">
        <f t="shared" si="88"/>
        <v>8.2320707200054901</v>
      </c>
      <c r="K252">
        <f t="shared" si="80"/>
        <v>35.705598156845589</v>
      </c>
      <c r="L252">
        <f t="shared" si="89"/>
        <v>2.1506774064457196E-2</v>
      </c>
      <c r="M252">
        <f t="shared" si="81"/>
        <v>0.38541268123745304</v>
      </c>
      <c r="N252">
        <f t="shared" si="82"/>
        <v>24.421143220375939</v>
      </c>
      <c r="O252">
        <f t="shared" si="83"/>
        <v>10.71534340194486</v>
      </c>
      <c r="P252">
        <f t="shared" si="84"/>
        <v>0.61183509236450573</v>
      </c>
      <c r="Q252">
        <f t="shared" si="95"/>
        <v>35.055568550483081</v>
      </c>
      <c r="R252">
        <f t="shared" si="85"/>
        <v>-0.93102624124932676</v>
      </c>
      <c r="S252">
        <f t="shared" si="96"/>
        <v>-53.343874239515209</v>
      </c>
      <c r="T252">
        <f t="shared" si="97"/>
        <v>1.5428613336138324</v>
      </c>
      <c r="U252">
        <f t="shared" si="98"/>
        <v>88.39944278999829</v>
      </c>
      <c r="V252">
        <f t="shared" si="90"/>
        <v>7.9997490076125235</v>
      </c>
      <c r="W252">
        <f t="shared" si="99"/>
        <v>8.0269377216950488</v>
      </c>
      <c r="X252">
        <f t="shared" si="100"/>
        <v>15.173727607773742</v>
      </c>
      <c r="Y252">
        <f t="shared" si="86"/>
        <v>0</v>
      </c>
    </row>
    <row r="253" spans="5:25">
      <c r="E253">
        <f t="shared" si="91"/>
        <v>0.23300000000000018</v>
      </c>
      <c r="F253">
        <f t="shared" si="92"/>
        <v>0.88977829017473797</v>
      </c>
      <c r="G253">
        <f t="shared" si="94"/>
        <v>50.980540729379172</v>
      </c>
      <c r="H253">
        <f t="shared" si="93"/>
        <v>0</v>
      </c>
      <c r="I253">
        <f t="shared" si="87"/>
        <v>0</v>
      </c>
      <c r="J253">
        <f t="shared" si="88"/>
        <v>8.2320707200054901</v>
      </c>
      <c r="K253">
        <f t="shared" si="80"/>
        <v>35.705598156845589</v>
      </c>
      <c r="L253">
        <f t="shared" si="89"/>
        <v>2.1506774064457196E-2</v>
      </c>
      <c r="M253">
        <f t="shared" si="81"/>
        <v>0.38541268123745304</v>
      </c>
      <c r="N253">
        <f t="shared" si="82"/>
        <v>24.421143220375939</v>
      </c>
      <c r="O253">
        <f t="shared" si="83"/>
        <v>10.71534340194486</v>
      </c>
      <c r="P253">
        <f t="shared" si="84"/>
        <v>0.61183509236450573</v>
      </c>
      <c r="Q253">
        <f t="shared" si="95"/>
        <v>35.055568550483081</v>
      </c>
      <c r="R253">
        <f t="shared" si="85"/>
        <v>-0.93102624124932676</v>
      </c>
      <c r="S253">
        <f t="shared" si="96"/>
        <v>-53.343874239515209</v>
      </c>
      <c r="T253">
        <f t="shared" si="97"/>
        <v>1.5428613336138324</v>
      </c>
      <c r="U253">
        <f t="shared" si="98"/>
        <v>88.39944278999829</v>
      </c>
      <c r="V253">
        <f t="shared" si="90"/>
        <v>7.9997490076125235</v>
      </c>
      <c r="W253">
        <f t="shared" si="99"/>
        <v>8.0269377216950488</v>
      </c>
      <c r="X253">
        <f t="shared" si="100"/>
        <v>15.173727607773742</v>
      </c>
      <c r="Y253">
        <f t="shared" si="86"/>
        <v>0</v>
      </c>
    </row>
    <row r="254" spans="5:25">
      <c r="E254">
        <f t="shared" si="91"/>
        <v>0.23400000000000018</v>
      </c>
      <c r="F254">
        <f t="shared" si="92"/>
        <v>0.88977829017473797</v>
      </c>
      <c r="G254">
        <f t="shared" si="94"/>
        <v>50.980540729379172</v>
      </c>
      <c r="H254">
        <f t="shared" si="93"/>
        <v>0</v>
      </c>
      <c r="I254">
        <f t="shared" si="87"/>
        <v>0</v>
      </c>
      <c r="J254">
        <f t="shared" si="88"/>
        <v>8.2320707200054901</v>
      </c>
      <c r="K254">
        <f t="shared" si="80"/>
        <v>35.705598156845589</v>
      </c>
      <c r="L254">
        <f t="shared" si="89"/>
        <v>2.1506774064457196E-2</v>
      </c>
      <c r="M254">
        <f t="shared" si="81"/>
        <v>0.38541268123745304</v>
      </c>
      <c r="N254">
        <f t="shared" si="82"/>
        <v>24.421143220375939</v>
      </c>
      <c r="O254">
        <f t="shared" si="83"/>
        <v>10.71534340194486</v>
      </c>
      <c r="P254">
        <f t="shared" si="84"/>
        <v>0.61183509236450573</v>
      </c>
      <c r="Q254">
        <f t="shared" si="95"/>
        <v>35.055568550483081</v>
      </c>
      <c r="R254">
        <f t="shared" si="85"/>
        <v>-0.93102624124932676</v>
      </c>
      <c r="S254">
        <f t="shared" si="96"/>
        <v>-53.343874239515209</v>
      </c>
      <c r="T254">
        <f t="shared" si="97"/>
        <v>1.5428613336138324</v>
      </c>
      <c r="U254">
        <f t="shared" si="98"/>
        <v>88.39944278999829</v>
      </c>
      <c r="V254">
        <f t="shared" si="90"/>
        <v>7.9997490076125235</v>
      </c>
      <c r="W254">
        <f t="shared" si="99"/>
        <v>8.0269377216950488</v>
      </c>
      <c r="X254">
        <f t="shared" si="100"/>
        <v>15.173727607773742</v>
      </c>
      <c r="Y254">
        <f t="shared" si="86"/>
        <v>0</v>
      </c>
    </row>
    <row r="255" spans="5:25">
      <c r="E255">
        <f t="shared" si="91"/>
        <v>0.23500000000000018</v>
      </c>
      <c r="F255">
        <f t="shared" si="92"/>
        <v>0.88977829017473797</v>
      </c>
      <c r="G255">
        <f t="shared" si="94"/>
        <v>50.980540729379172</v>
      </c>
      <c r="H255">
        <f t="shared" si="93"/>
        <v>0</v>
      </c>
      <c r="I255">
        <f t="shared" si="87"/>
        <v>0</v>
      </c>
      <c r="J255">
        <f t="shared" si="88"/>
        <v>8.2320707200054901</v>
      </c>
      <c r="K255">
        <f t="shared" si="80"/>
        <v>35.705598156845589</v>
      </c>
      <c r="L255">
        <f t="shared" si="89"/>
        <v>2.1506774064457196E-2</v>
      </c>
      <c r="M255">
        <f t="shared" si="81"/>
        <v>0.38541268123745304</v>
      </c>
      <c r="N255">
        <f t="shared" si="82"/>
        <v>24.421143220375939</v>
      </c>
      <c r="O255">
        <f t="shared" si="83"/>
        <v>10.71534340194486</v>
      </c>
      <c r="P255">
        <f t="shared" si="84"/>
        <v>0.61183509236450573</v>
      </c>
      <c r="Q255">
        <f t="shared" si="95"/>
        <v>35.055568550483081</v>
      </c>
      <c r="R255">
        <f t="shared" si="85"/>
        <v>-0.93102624124932676</v>
      </c>
      <c r="S255">
        <f t="shared" si="96"/>
        <v>-53.343874239515209</v>
      </c>
      <c r="T255">
        <f t="shared" si="97"/>
        <v>1.5428613336138324</v>
      </c>
      <c r="U255">
        <f t="shared" si="98"/>
        <v>88.39944278999829</v>
      </c>
      <c r="V255">
        <f t="shared" si="90"/>
        <v>7.9997490076125235</v>
      </c>
      <c r="W255">
        <f t="shared" si="99"/>
        <v>8.0269377216950488</v>
      </c>
      <c r="X255">
        <f t="shared" si="100"/>
        <v>15.173727607773742</v>
      </c>
      <c r="Y255">
        <f t="shared" si="86"/>
        <v>0</v>
      </c>
    </row>
    <row r="256" spans="5:25">
      <c r="E256">
        <f t="shared" si="91"/>
        <v>0.23600000000000018</v>
      </c>
      <c r="F256">
        <f t="shared" si="92"/>
        <v>0.88977829017473797</v>
      </c>
      <c r="G256">
        <f t="shared" si="94"/>
        <v>50.980540729379172</v>
      </c>
      <c r="H256">
        <f t="shared" si="93"/>
        <v>0</v>
      </c>
      <c r="I256">
        <f t="shared" si="87"/>
        <v>0</v>
      </c>
      <c r="J256">
        <f t="shared" si="88"/>
        <v>8.2320707200054901</v>
      </c>
      <c r="K256">
        <f t="shared" si="80"/>
        <v>35.705598156845589</v>
      </c>
      <c r="L256">
        <f t="shared" si="89"/>
        <v>2.1506774064457196E-2</v>
      </c>
      <c r="M256">
        <f t="shared" si="81"/>
        <v>0.38541268123745304</v>
      </c>
      <c r="N256">
        <f t="shared" si="82"/>
        <v>24.421143220375939</v>
      </c>
      <c r="O256">
        <f t="shared" si="83"/>
        <v>10.71534340194486</v>
      </c>
      <c r="P256">
        <f t="shared" si="84"/>
        <v>0.61183509236450573</v>
      </c>
      <c r="Q256">
        <f t="shared" si="95"/>
        <v>35.055568550483081</v>
      </c>
      <c r="R256">
        <f t="shared" si="85"/>
        <v>-0.93102624124932676</v>
      </c>
      <c r="S256">
        <f t="shared" si="96"/>
        <v>-53.343874239515209</v>
      </c>
      <c r="T256">
        <f t="shared" si="97"/>
        <v>1.5428613336138324</v>
      </c>
      <c r="U256">
        <f t="shared" si="98"/>
        <v>88.39944278999829</v>
      </c>
      <c r="V256">
        <f t="shared" si="90"/>
        <v>7.9997490076125235</v>
      </c>
      <c r="W256">
        <f t="shared" si="99"/>
        <v>8.0269377216950488</v>
      </c>
      <c r="X256">
        <f t="shared" si="100"/>
        <v>15.173727607773742</v>
      </c>
      <c r="Y256">
        <f t="shared" si="86"/>
        <v>0</v>
      </c>
    </row>
    <row r="257" spans="5:25">
      <c r="E257">
        <f t="shared" si="91"/>
        <v>0.23700000000000018</v>
      </c>
      <c r="F257">
        <f t="shared" si="92"/>
        <v>0.88977829017473797</v>
      </c>
      <c r="G257">
        <f t="shared" si="94"/>
        <v>50.980540729379172</v>
      </c>
      <c r="H257">
        <f t="shared" si="93"/>
        <v>0</v>
      </c>
      <c r="I257">
        <f t="shared" si="87"/>
        <v>0</v>
      </c>
      <c r="J257">
        <f t="shared" si="88"/>
        <v>8.2320707200054901</v>
      </c>
      <c r="K257">
        <f t="shared" si="80"/>
        <v>35.705598156845589</v>
      </c>
      <c r="L257">
        <f t="shared" si="89"/>
        <v>2.1506774064457196E-2</v>
      </c>
      <c r="M257">
        <f t="shared" si="81"/>
        <v>0.38541268123745304</v>
      </c>
      <c r="N257">
        <f t="shared" si="82"/>
        <v>24.421143220375939</v>
      </c>
      <c r="O257">
        <f t="shared" si="83"/>
        <v>10.71534340194486</v>
      </c>
      <c r="P257">
        <f t="shared" si="84"/>
        <v>0.61183509236450573</v>
      </c>
      <c r="Q257">
        <f t="shared" si="95"/>
        <v>35.055568550483081</v>
      </c>
      <c r="R257">
        <f t="shared" si="85"/>
        <v>-0.93102624124932676</v>
      </c>
      <c r="S257">
        <f t="shared" si="96"/>
        <v>-53.343874239515209</v>
      </c>
      <c r="T257">
        <f t="shared" si="97"/>
        <v>1.5428613336138324</v>
      </c>
      <c r="U257">
        <f t="shared" si="98"/>
        <v>88.39944278999829</v>
      </c>
      <c r="V257">
        <f t="shared" si="90"/>
        <v>7.9997490076125235</v>
      </c>
      <c r="W257">
        <f t="shared" si="99"/>
        <v>8.0269377216950488</v>
      </c>
      <c r="X257">
        <f t="shared" si="100"/>
        <v>15.173727607773742</v>
      </c>
      <c r="Y257">
        <f t="shared" si="86"/>
        <v>0</v>
      </c>
    </row>
    <row r="258" spans="5:25">
      <c r="E258">
        <f t="shared" si="91"/>
        <v>0.23800000000000018</v>
      </c>
      <c r="F258">
        <f t="shared" si="92"/>
        <v>0.88977829017473797</v>
      </c>
      <c r="G258">
        <f t="shared" si="94"/>
        <v>50.980540729379172</v>
      </c>
      <c r="H258">
        <f t="shared" si="93"/>
        <v>0</v>
      </c>
      <c r="I258">
        <f t="shared" si="87"/>
        <v>0</v>
      </c>
      <c r="J258">
        <f t="shared" si="88"/>
        <v>8.2320707200054901</v>
      </c>
      <c r="K258">
        <f t="shared" si="80"/>
        <v>35.705598156845589</v>
      </c>
      <c r="L258">
        <f t="shared" si="89"/>
        <v>2.1506774064457196E-2</v>
      </c>
      <c r="M258">
        <f t="shared" si="81"/>
        <v>0.38541268123745304</v>
      </c>
      <c r="N258">
        <f t="shared" si="82"/>
        <v>24.421143220375939</v>
      </c>
      <c r="O258">
        <f t="shared" si="83"/>
        <v>10.71534340194486</v>
      </c>
      <c r="P258">
        <f t="shared" si="84"/>
        <v>0.61183509236450573</v>
      </c>
      <c r="Q258">
        <f t="shared" si="95"/>
        <v>35.055568550483081</v>
      </c>
      <c r="R258">
        <f t="shared" si="85"/>
        <v>-0.93102624124932676</v>
      </c>
      <c r="S258">
        <f t="shared" si="96"/>
        <v>-53.343874239515209</v>
      </c>
      <c r="T258">
        <f t="shared" si="97"/>
        <v>1.5428613336138324</v>
      </c>
      <c r="U258">
        <f t="shared" si="98"/>
        <v>88.39944278999829</v>
      </c>
      <c r="V258">
        <f t="shared" si="90"/>
        <v>7.9997490076125235</v>
      </c>
      <c r="W258">
        <f t="shared" si="99"/>
        <v>8.0269377216950488</v>
      </c>
      <c r="X258">
        <f t="shared" si="100"/>
        <v>15.173727607773742</v>
      </c>
      <c r="Y258">
        <f t="shared" si="86"/>
        <v>0</v>
      </c>
    </row>
    <row r="259" spans="5:25">
      <c r="E259">
        <f t="shared" si="91"/>
        <v>0.23900000000000018</v>
      </c>
      <c r="F259">
        <f t="shared" si="92"/>
        <v>0.88977829017473797</v>
      </c>
      <c r="G259">
        <f t="shared" si="94"/>
        <v>50.980540729379172</v>
      </c>
      <c r="H259">
        <f t="shared" si="93"/>
        <v>0</v>
      </c>
      <c r="I259">
        <f t="shared" si="87"/>
        <v>0</v>
      </c>
      <c r="J259">
        <f t="shared" si="88"/>
        <v>8.2320707200054901</v>
      </c>
      <c r="K259">
        <f t="shared" si="80"/>
        <v>35.705598156845589</v>
      </c>
      <c r="L259">
        <f t="shared" si="89"/>
        <v>2.1506774064457196E-2</v>
      </c>
      <c r="M259">
        <f t="shared" si="81"/>
        <v>0.38541268123745304</v>
      </c>
      <c r="N259">
        <f t="shared" si="82"/>
        <v>24.421143220375939</v>
      </c>
      <c r="O259">
        <f t="shared" si="83"/>
        <v>10.71534340194486</v>
      </c>
      <c r="P259">
        <f t="shared" si="84"/>
        <v>0.61183509236450573</v>
      </c>
      <c r="Q259">
        <f t="shared" si="95"/>
        <v>35.055568550483081</v>
      </c>
      <c r="R259">
        <f t="shared" si="85"/>
        <v>-0.93102624124932676</v>
      </c>
      <c r="S259">
        <f t="shared" si="96"/>
        <v>-53.343874239515209</v>
      </c>
      <c r="T259">
        <f t="shared" si="97"/>
        <v>1.5428613336138324</v>
      </c>
      <c r="U259">
        <f t="shared" si="98"/>
        <v>88.39944278999829</v>
      </c>
      <c r="V259">
        <f t="shared" si="90"/>
        <v>7.9997490076125235</v>
      </c>
      <c r="W259">
        <f t="shared" si="99"/>
        <v>8.0269377216950488</v>
      </c>
      <c r="X259">
        <f t="shared" si="100"/>
        <v>15.173727607773742</v>
      </c>
      <c r="Y259">
        <f t="shared" si="86"/>
        <v>0</v>
      </c>
    </row>
    <row r="260" spans="5:25">
      <c r="E260">
        <f t="shared" si="91"/>
        <v>0.24000000000000019</v>
      </c>
      <c r="F260">
        <f t="shared" si="92"/>
        <v>0.88977829017473797</v>
      </c>
      <c r="G260">
        <f t="shared" si="94"/>
        <v>50.980540729379172</v>
      </c>
      <c r="H260">
        <f t="shared" si="93"/>
        <v>0</v>
      </c>
      <c r="I260">
        <f t="shared" si="87"/>
        <v>0</v>
      </c>
      <c r="J260">
        <f t="shared" si="88"/>
        <v>8.2320707200054901</v>
      </c>
      <c r="K260">
        <f t="shared" si="80"/>
        <v>35.705598156845589</v>
      </c>
      <c r="L260">
        <f t="shared" si="89"/>
        <v>2.1506774064457196E-2</v>
      </c>
      <c r="M260">
        <f t="shared" si="81"/>
        <v>0.38541268123745304</v>
      </c>
      <c r="N260">
        <f t="shared" si="82"/>
        <v>24.421143220375939</v>
      </c>
      <c r="O260">
        <f t="shared" si="83"/>
        <v>10.71534340194486</v>
      </c>
      <c r="P260">
        <f t="shared" si="84"/>
        <v>0.61183509236450573</v>
      </c>
      <c r="Q260">
        <f t="shared" si="95"/>
        <v>35.055568550483081</v>
      </c>
      <c r="R260">
        <f t="shared" si="85"/>
        <v>-0.93102624124932676</v>
      </c>
      <c r="S260">
        <f t="shared" si="96"/>
        <v>-53.343874239515209</v>
      </c>
      <c r="T260">
        <f t="shared" si="97"/>
        <v>1.5428613336138324</v>
      </c>
      <c r="U260">
        <f t="shared" si="98"/>
        <v>88.39944278999829</v>
      </c>
      <c r="V260">
        <f t="shared" si="90"/>
        <v>7.9997490076125235</v>
      </c>
      <c r="W260">
        <f t="shared" si="99"/>
        <v>8.0269377216950488</v>
      </c>
      <c r="X260">
        <f t="shared" si="100"/>
        <v>15.173727607773742</v>
      </c>
      <c r="Y260">
        <f t="shared" si="86"/>
        <v>0</v>
      </c>
    </row>
    <row r="261" spans="5:25">
      <c r="E261">
        <f t="shared" si="91"/>
        <v>0.24100000000000019</v>
      </c>
      <c r="F261">
        <f t="shared" si="92"/>
        <v>0.88977829017473797</v>
      </c>
      <c r="G261">
        <f t="shared" si="94"/>
        <v>50.980540729379172</v>
      </c>
      <c r="H261">
        <f t="shared" si="93"/>
        <v>0</v>
      </c>
      <c r="I261">
        <f t="shared" si="87"/>
        <v>0</v>
      </c>
      <c r="J261">
        <f t="shared" si="88"/>
        <v>8.2320707200054901</v>
      </c>
      <c r="K261">
        <f t="shared" si="80"/>
        <v>35.705598156845589</v>
      </c>
      <c r="L261">
        <f t="shared" si="89"/>
        <v>2.1506774064457196E-2</v>
      </c>
      <c r="M261">
        <f t="shared" si="81"/>
        <v>0.38541268123745304</v>
      </c>
      <c r="N261">
        <f t="shared" si="82"/>
        <v>24.421143220375939</v>
      </c>
      <c r="O261">
        <f t="shared" si="83"/>
        <v>10.71534340194486</v>
      </c>
      <c r="P261">
        <f t="shared" si="84"/>
        <v>0.61183509236450573</v>
      </c>
      <c r="Q261">
        <f t="shared" si="95"/>
        <v>35.055568550483081</v>
      </c>
      <c r="R261">
        <f t="shared" si="85"/>
        <v>-0.93102624124932676</v>
      </c>
      <c r="S261">
        <f t="shared" si="96"/>
        <v>-53.343874239515209</v>
      </c>
      <c r="T261">
        <f t="shared" si="97"/>
        <v>1.5428613336138324</v>
      </c>
      <c r="U261">
        <f t="shared" si="98"/>
        <v>88.39944278999829</v>
      </c>
      <c r="V261">
        <f t="shared" si="90"/>
        <v>7.9997490076125235</v>
      </c>
      <c r="W261">
        <f t="shared" si="99"/>
        <v>8.0269377216950488</v>
      </c>
      <c r="X261">
        <f t="shared" si="100"/>
        <v>15.173727607773742</v>
      </c>
      <c r="Y261">
        <f t="shared" si="86"/>
        <v>0</v>
      </c>
    </row>
    <row r="262" spans="5:25">
      <c r="E262">
        <f t="shared" si="91"/>
        <v>0.24200000000000019</v>
      </c>
      <c r="F262">
        <f t="shared" si="92"/>
        <v>0.88977829017473797</v>
      </c>
      <c r="G262">
        <f t="shared" si="94"/>
        <v>50.980540729379172</v>
      </c>
      <c r="H262">
        <f t="shared" si="93"/>
        <v>0</v>
      </c>
      <c r="I262">
        <f t="shared" si="87"/>
        <v>0</v>
      </c>
      <c r="J262">
        <f t="shared" si="88"/>
        <v>8.2320707200054901</v>
      </c>
      <c r="K262">
        <f t="shared" si="80"/>
        <v>35.705598156845589</v>
      </c>
      <c r="L262">
        <f t="shared" si="89"/>
        <v>2.1506774064457196E-2</v>
      </c>
      <c r="M262">
        <f t="shared" si="81"/>
        <v>0.38541268123745304</v>
      </c>
      <c r="N262">
        <f t="shared" si="82"/>
        <v>24.421143220375939</v>
      </c>
      <c r="O262">
        <f t="shared" si="83"/>
        <v>10.71534340194486</v>
      </c>
      <c r="P262">
        <f t="shared" si="84"/>
        <v>0.61183509236450573</v>
      </c>
      <c r="Q262">
        <f t="shared" si="95"/>
        <v>35.055568550483081</v>
      </c>
      <c r="R262">
        <f t="shared" si="85"/>
        <v>-0.93102624124932676</v>
      </c>
      <c r="S262">
        <f t="shared" si="96"/>
        <v>-53.343874239515209</v>
      </c>
      <c r="T262">
        <f t="shared" si="97"/>
        <v>1.5428613336138324</v>
      </c>
      <c r="U262">
        <f t="shared" si="98"/>
        <v>88.39944278999829</v>
      </c>
      <c r="V262">
        <f t="shared" si="90"/>
        <v>7.9997490076125235</v>
      </c>
      <c r="W262">
        <f t="shared" si="99"/>
        <v>8.0269377216950488</v>
      </c>
      <c r="X262">
        <f t="shared" si="100"/>
        <v>15.173727607773742</v>
      </c>
      <c r="Y262">
        <f t="shared" si="86"/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222"/>
  <sheetViews>
    <sheetView workbookViewId="0">
      <selection activeCell="B82" sqref="B82"/>
    </sheetView>
  </sheetViews>
  <sheetFormatPr defaultRowHeight="14.4"/>
  <cols>
    <col min="1" max="1" width="20.77734375" bestFit="1" customWidth="1"/>
    <col min="3" max="3" width="11.109375" bestFit="1" customWidth="1"/>
    <col min="9" max="9" width="12" bestFit="1" customWidth="1"/>
  </cols>
  <sheetData>
    <row r="2" spans="5:29">
      <c r="E2" s="45" t="s">
        <v>754</v>
      </c>
    </row>
    <row r="3" spans="5:29">
      <c r="F3" s="45" t="s">
        <v>663</v>
      </c>
      <c r="S3" t="s">
        <v>773</v>
      </c>
    </row>
    <row r="4" spans="5:29">
      <c r="H4" s="45" t="s">
        <v>757</v>
      </c>
      <c r="T4" t="s">
        <v>772</v>
      </c>
    </row>
    <row r="5" spans="5:29">
      <c r="K5" s="45" t="s">
        <v>756</v>
      </c>
      <c r="U5" s="45" t="s">
        <v>707</v>
      </c>
    </row>
    <row r="6" spans="5:29">
      <c r="L6" s="45" t="s">
        <v>758</v>
      </c>
      <c r="V6" s="45" t="s">
        <v>721</v>
      </c>
    </row>
    <row r="7" spans="5:29">
      <c r="M7" t="s">
        <v>761</v>
      </c>
      <c r="W7" s="45" t="s">
        <v>710</v>
      </c>
    </row>
    <row r="8" spans="5:29">
      <c r="N8" s="45" t="s">
        <v>766</v>
      </c>
      <c r="X8" s="45" t="s">
        <v>711</v>
      </c>
    </row>
    <row r="9" spans="5:29">
      <c r="O9" t="s">
        <v>767</v>
      </c>
      <c r="Y9" t="s">
        <v>136</v>
      </c>
    </row>
    <row r="10" spans="5:29">
      <c r="P10" t="s">
        <v>768</v>
      </c>
      <c r="Y10" s="45" t="s">
        <v>722</v>
      </c>
    </row>
    <row r="11" spans="5:29">
      <c r="Q11" t="s">
        <v>771</v>
      </c>
      <c r="AA11" t="s">
        <v>137</v>
      </c>
    </row>
    <row r="12" spans="5:29">
      <c r="J12" s="1"/>
      <c r="K12" s="1"/>
      <c r="M12" s="1"/>
      <c r="R12" s="1"/>
      <c r="W12" s="1"/>
      <c r="X12" s="1"/>
      <c r="AA12" s="45" t="s">
        <v>723</v>
      </c>
    </row>
    <row r="13" spans="5:29">
      <c r="AC13" s="45" t="s">
        <v>724</v>
      </c>
    </row>
    <row r="15" spans="5:29">
      <c r="F15" s="45" t="s">
        <v>626</v>
      </c>
      <c r="H15" s="45" t="s">
        <v>627</v>
      </c>
      <c r="K15" s="45" t="s">
        <v>755</v>
      </c>
      <c r="L15" s="45" t="s">
        <v>628</v>
      </c>
      <c r="M15" s="45" t="s">
        <v>629</v>
      </c>
      <c r="N15" s="45" t="s">
        <v>640</v>
      </c>
      <c r="O15" s="45" t="s">
        <v>760</v>
      </c>
      <c r="P15" s="45" t="s">
        <v>703</v>
      </c>
      <c r="Q15" s="45" t="s">
        <v>759</v>
      </c>
      <c r="S15" s="45" t="s">
        <v>641</v>
      </c>
      <c r="T15" s="45" t="s">
        <v>645</v>
      </c>
      <c r="U15" s="45" t="s">
        <v>630</v>
      </c>
      <c r="V15" s="45" t="s">
        <v>698</v>
      </c>
      <c r="W15" s="45" t="s">
        <v>699</v>
      </c>
      <c r="X15" s="45" t="s">
        <v>700</v>
      </c>
      <c r="Y15" s="45" t="s">
        <v>632</v>
      </c>
      <c r="AA15" s="45" t="s">
        <v>701</v>
      </c>
      <c r="AC15" s="45" t="s">
        <v>702</v>
      </c>
    </row>
    <row r="16" spans="5:29">
      <c r="M16" t="s">
        <v>347</v>
      </c>
      <c r="N16" t="s">
        <v>346</v>
      </c>
      <c r="O16" t="s">
        <v>345</v>
      </c>
      <c r="P16" t="s">
        <v>339</v>
      </c>
      <c r="T16" s="1"/>
      <c r="U16" t="s">
        <v>64</v>
      </c>
    </row>
    <row r="17" spans="1:31">
      <c r="E17" t="s">
        <v>138</v>
      </c>
      <c r="F17" t="s">
        <v>139</v>
      </c>
      <c r="H17" t="s">
        <v>140</v>
      </c>
      <c r="K17" t="s">
        <v>348</v>
      </c>
      <c r="L17" t="s">
        <v>141</v>
      </c>
      <c r="P17" t="s">
        <v>343</v>
      </c>
      <c r="Q17" t="s">
        <v>344</v>
      </c>
      <c r="S17" t="s">
        <v>142</v>
      </c>
      <c r="T17" t="s">
        <v>143</v>
      </c>
      <c r="U17" t="s">
        <v>144</v>
      </c>
      <c r="V17" t="s">
        <v>118</v>
      </c>
      <c r="W17" t="s">
        <v>145</v>
      </c>
      <c r="Y17" t="s">
        <v>146</v>
      </c>
      <c r="AA17" t="s">
        <v>147</v>
      </c>
      <c r="AC17" t="s">
        <v>148</v>
      </c>
      <c r="AE17" t="s">
        <v>150</v>
      </c>
    </row>
    <row r="18" spans="1:31">
      <c r="E18" t="s">
        <v>151</v>
      </c>
      <c r="F18" t="s">
        <v>152</v>
      </c>
      <c r="G18" t="s">
        <v>153</v>
      </c>
      <c r="H18" t="s">
        <v>154</v>
      </c>
      <c r="K18" t="s">
        <v>349</v>
      </c>
      <c r="L18" t="s">
        <v>155</v>
      </c>
      <c r="S18" t="s">
        <v>156</v>
      </c>
      <c r="T18" t="s">
        <v>157</v>
      </c>
      <c r="U18" t="s">
        <v>158</v>
      </c>
      <c r="V18" t="s">
        <v>158</v>
      </c>
      <c r="W18" t="s">
        <v>8</v>
      </c>
      <c r="X18" t="s">
        <v>10</v>
      </c>
      <c r="Y18" t="s">
        <v>152</v>
      </c>
      <c r="Z18" t="s">
        <v>37</v>
      </c>
      <c r="AA18" t="s">
        <v>152</v>
      </c>
      <c r="AB18" t="s">
        <v>37</v>
      </c>
      <c r="AC18" t="s">
        <v>152</v>
      </c>
      <c r="AD18" t="s">
        <v>37</v>
      </c>
      <c r="AE18" t="s">
        <v>135</v>
      </c>
    </row>
    <row r="19" spans="1:31">
      <c r="W19" t="s">
        <v>159</v>
      </c>
      <c r="X19" t="s">
        <v>159</v>
      </c>
    </row>
    <row r="20" spans="1:31">
      <c r="A20" t="s">
        <v>614</v>
      </c>
      <c r="B20">
        <v>1E-3</v>
      </c>
      <c r="C20" t="s">
        <v>151</v>
      </c>
      <c r="D20" t="s">
        <v>704</v>
      </c>
      <c r="E20">
        <v>0</v>
      </c>
      <c r="F20">
        <f>B23</f>
        <v>0.87266462599716477</v>
      </c>
      <c r="G20">
        <f>F20*180/PI()</f>
        <v>50</v>
      </c>
      <c r="H20">
        <f t="shared" ref="H20:H83" si="0">K20/$B$100</f>
        <v>0</v>
      </c>
      <c r="K20">
        <f t="shared" ref="K20:K83" si="1">K19+$B$20*L20</f>
        <v>0</v>
      </c>
      <c r="L20">
        <f t="shared" ref="L20:L83" si="2">M20/$B$103</f>
        <v>0</v>
      </c>
      <c r="M20">
        <f t="shared" ref="M20:M83" si="3">N20+S20/$B$100</f>
        <v>0</v>
      </c>
      <c r="N20">
        <f t="shared" ref="N20:N83" si="4">$B$96*O20*$B$99</f>
        <v>0</v>
      </c>
      <c r="O20">
        <f t="shared" ref="O20:O83" si="5">IF(E20&gt;0,IF(F20&gt;$B$26,(Q20-P20)/$B$97,0),0)</f>
        <v>0</v>
      </c>
      <c r="P20">
        <f t="shared" ref="P20:P83" si="6">$B$98*K19</f>
        <v>0</v>
      </c>
      <c r="Q20">
        <f>IF(E20&gt;0,IF(F20&gt;$B$26,$B$105-$B$106,0),0)</f>
        <v>0</v>
      </c>
      <c r="S20">
        <v>0</v>
      </c>
      <c r="T20">
        <f>IF(U20&gt;0,U20*$B$92,0)</f>
        <v>42.254292261682181</v>
      </c>
      <c r="U20">
        <f t="shared" ref="U20:U83" si="7">V20-$B$32-$B$29</f>
        <v>2.5451289541029903E-2</v>
      </c>
      <c r="V20">
        <f t="shared" ref="V20:V83" si="8">0.01*2.54*SQRT(($B$40-(W20))^2+($B$42-(X20))^2)</f>
        <v>0.38935719671402574</v>
      </c>
      <c r="W20">
        <f t="shared" ref="W20:W83" si="9">$B$34+COS(F20)*$B$80+SIN(F20)*$B$82</f>
        <v>24.545010455699263</v>
      </c>
      <c r="X20">
        <f t="shared" ref="X20:X83" si="10">$B$36+COS(F20)*$B$82-SIN(F20)*$B$80</f>
        <v>10.809181227871047</v>
      </c>
      <c r="Y20">
        <f t="shared" ref="Y20:Y83" si="11">ATAN2((W20-$B$40),(X20-$B$42))</f>
        <v>0.61220494690869665</v>
      </c>
      <c r="Z20">
        <f>Y20*180/PI()</f>
        <v>35.07675965489895</v>
      </c>
      <c r="AA20">
        <f t="shared" ref="AA20:AA83" si="12">ATAN2(W20-$B$34,X20-$B$36)</f>
        <v>-0.91391257707175344</v>
      </c>
      <c r="AB20">
        <f>AA20*180/PI()</f>
        <v>-52.363333510136044</v>
      </c>
      <c r="AC20">
        <f>Y20-AA20</f>
        <v>1.5261175239804501</v>
      </c>
      <c r="AD20">
        <f>AC20*180/PI()</f>
        <v>87.44009316503498</v>
      </c>
      <c r="AE20">
        <f>T20/4.44822165</f>
        <v>9.4991427105891137</v>
      </c>
    </row>
    <row r="21" spans="1:31">
      <c r="B21" s="1"/>
      <c r="E21">
        <f t="shared" ref="E21:E84" si="13">E20+$B$20</f>
        <v>1E-3</v>
      </c>
      <c r="F21">
        <f t="shared" ref="F21:F84" si="14">IF(F20&gt;$B$26,F20+$B$20*H20,F20)</f>
        <v>0.87266462599716477</v>
      </c>
      <c r="G21">
        <f>F21*180/PI()</f>
        <v>50</v>
      </c>
      <c r="H21">
        <f t="shared" si="0"/>
        <v>-1.923316130908544E-2</v>
      </c>
      <c r="K21">
        <f t="shared" si="1"/>
        <v>-1.1539896785451265</v>
      </c>
      <c r="L21">
        <f t="shared" si="2"/>
        <v>-1153.9896785451265</v>
      </c>
      <c r="M21">
        <f t="shared" si="3"/>
        <v>-2.2577337407148401</v>
      </c>
      <c r="N21">
        <f t="shared" si="4"/>
        <v>-2.42</v>
      </c>
      <c r="O21">
        <f t="shared" si="5"/>
        <v>-66.5</v>
      </c>
      <c r="P21">
        <f t="shared" si="6"/>
        <v>0</v>
      </c>
      <c r="Q21">
        <f t="shared" ref="Q21:Q84" si="15">IF(E21&gt;0,IF(F21&gt;$B$26,-($B$105-$B$106),0),0)</f>
        <v>-6</v>
      </c>
      <c r="S21">
        <f>IF(E21&gt;0,$B$84*T21*SIN(AC21),0)</f>
        <v>9.7359755571095992</v>
      </c>
      <c r="T21">
        <f t="shared" ref="T21:T83" si="16">IF(U21&gt;0,U21*$B$92,0)</f>
        <v>42.254292261682181</v>
      </c>
      <c r="U21">
        <f t="shared" si="7"/>
        <v>2.5451289541029903E-2</v>
      </c>
      <c r="V21">
        <f t="shared" si="8"/>
        <v>0.38935719671402574</v>
      </c>
      <c r="W21">
        <f t="shared" si="9"/>
        <v>24.545010455699263</v>
      </c>
      <c r="X21">
        <f t="shared" si="10"/>
        <v>10.809181227871047</v>
      </c>
      <c r="Y21">
        <f t="shared" si="11"/>
        <v>0.61220494690869665</v>
      </c>
      <c r="Z21">
        <f t="shared" ref="Z21:Z84" si="17">Y21*180/PI()</f>
        <v>35.07675965489895</v>
      </c>
      <c r="AA21">
        <f t="shared" si="12"/>
        <v>-0.91391257707175344</v>
      </c>
      <c r="AB21">
        <f t="shared" ref="AB21:AB84" si="18">AA21*180/PI()</f>
        <v>-52.363333510136044</v>
      </c>
      <c r="AC21">
        <f t="shared" ref="AC21:AC84" si="19">Y21-AA21</f>
        <v>1.5261175239804501</v>
      </c>
      <c r="AD21">
        <f t="shared" ref="AD21:AD84" si="20">AC21*180/PI()</f>
        <v>87.44009316503498</v>
      </c>
      <c r="AE21">
        <f>T21/4.44822165</f>
        <v>9.4991427105891137</v>
      </c>
    </row>
    <row r="22" spans="1:31">
      <c r="A22" t="s">
        <v>162</v>
      </c>
      <c r="B22" s="1">
        <f>DetailedParameters!P11</f>
        <v>50</v>
      </c>
      <c r="C22" t="s">
        <v>153</v>
      </c>
      <c r="E22">
        <f t="shared" si="13"/>
        <v>2E-3</v>
      </c>
      <c r="F22">
        <f t="shared" si="14"/>
        <v>0.87264539283585563</v>
      </c>
      <c r="G22">
        <f t="shared" ref="G22:G85" si="21">F22*180/PI()</f>
        <v>49.998898021030293</v>
      </c>
      <c r="H22">
        <f t="shared" si="0"/>
        <v>-3.8382253973885026E-2</v>
      </c>
      <c r="K22">
        <f t="shared" si="1"/>
        <v>-2.3029352384331014</v>
      </c>
      <c r="L22">
        <f t="shared" si="2"/>
        <v>-1148.9455598879749</v>
      </c>
      <c r="M22">
        <f t="shared" si="3"/>
        <v>-2.24786512828602</v>
      </c>
      <c r="N22">
        <f t="shared" si="4"/>
        <v>-2.410159505526495</v>
      </c>
      <c r="O22">
        <f t="shared" si="5"/>
        <v>-66.229589717980133</v>
      </c>
      <c r="P22">
        <f t="shared" si="6"/>
        <v>-2.4397920182243602E-2</v>
      </c>
      <c r="Q22">
        <f t="shared" si="15"/>
        <v>-6</v>
      </c>
      <c r="S22">
        <f t="shared" ref="S22:S85" si="22">IF(E22&gt;0,$B$84*T22*SIN(AC22),0)</f>
        <v>9.7376626344285064</v>
      </c>
      <c r="T22">
        <f t="shared" si="16"/>
        <v>42.261649590657527</v>
      </c>
      <c r="U22">
        <f t="shared" si="7"/>
        <v>2.5455721126555947E-2</v>
      </c>
      <c r="V22">
        <f t="shared" si="8"/>
        <v>0.38936162829955179</v>
      </c>
      <c r="W22">
        <f t="shared" si="9"/>
        <v>24.545148756851052</v>
      </c>
      <c r="X22">
        <f t="shared" si="10"/>
        <v>10.809287877281587</v>
      </c>
      <c r="Y22">
        <f t="shared" si="11"/>
        <v>0.61220545587638608</v>
      </c>
      <c r="Z22">
        <f t="shared" si="17"/>
        <v>35.076788816599468</v>
      </c>
      <c r="AA22">
        <f t="shared" si="12"/>
        <v>-0.91389334391044452</v>
      </c>
      <c r="AB22">
        <f t="shared" si="18"/>
        <v>-52.362231531166344</v>
      </c>
      <c r="AC22">
        <f t="shared" si="19"/>
        <v>1.5260987997868307</v>
      </c>
      <c r="AD22">
        <f t="shared" si="20"/>
        <v>87.439020347765805</v>
      </c>
      <c r="AE22">
        <f t="shared" ref="AE22:AE85" si="23">T22/4.44822165</f>
        <v>9.5007967039271808</v>
      </c>
    </row>
    <row r="23" spans="1:31">
      <c r="B23" s="1">
        <f>B22*PI()/180</f>
        <v>0.87266462599716477</v>
      </c>
      <c r="C23" t="s">
        <v>152</v>
      </c>
      <c r="E23">
        <f t="shared" si="13"/>
        <v>3.0000000000000001E-3</v>
      </c>
      <c r="F23">
        <f t="shared" si="14"/>
        <v>0.87260701058188173</v>
      </c>
      <c r="G23">
        <f t="shared" si="21"/>
        <v>49.996698879869392</v>
      </c>
      <c r="H23">
        <f t="shared" si="0"/>
        <v>-5.7447405932852511E-2</v>
      </c>
      <c r="K23">
        <f t="shared" si="1"/>
        <v>-3.4468443559711508</v>
      </c>
      <c r="L23">
        <f t="shared" si="2"/>
        <v>-1143.9091175380493</v>
      </c>
      <c r="M23">
        <f t="shared" si="3"/>
        <v>-2.23801153423921</v>
      </c>
      <c r="N23">
        <f t="shared" si="4"/>
        <v>-2.4003620241082122</v>
      </c>
      <c r="O23">
        <f t="shared" si="5"/>
        <v>-65.960361406279389</v>
      </c>
      <c r="P23">
        <f t="shared" si="6"/>
        <v>-4.8689196425919144E-2</v>
      </c>
      <c r="Q23">
        <f t="shared" si="15"/>
        <v>-6</v>
      </c>
      <c r="S23">
        <f t="shared" si="22"/>
        <v>9.7410293921401276</v>
      </c>
      <c r="T23">
        <f t="shared" si="16"/>
        <v>42.276332071113792</v>
      </c>
      <c r="U23">
        <f t="shared" si="7"/>
        <v>2.5464564915938542E-2</v>
      </c>
      <c r="V23">
        <f t="shared" si="8"/>
        <v>0.38937047208893438</v>
      </c>
      <c r="W23">
        <f t="shared" si="9"/>
        <v>24.545424748505386</v>
      </c>
      <c r="X23">
        <f t="shared" si="10"/>
        <v>10.809500717886115</v>
      </c>
      <c r="Y23">
        <f t="shared" si="11"/>
        <v>0.61220647220673508</v>
      </c>
      <c r="Z23">
        <f t="shared" si="17"/>
        <v>35.076847048039056</v>
      </c>
      <c r="AA23">
        <f t="shared" si="12"/>
        <v>-0.91385496165647018</v>
      </c>
      <c r="AB23">
        <f t="shared" si="18"/>
        <v>-52.360032390005415</v>
      </c>
      <c r="AC23">
        <f t="shared" si="19"/>
        <v>1.5260614338632053</v>
      </c>
      <c r="AD23">
        <f t="shared" si="20"/>
        <v>87.436879438044471</v>
      </c>
      <c r="AE23">
        <f t="shared" si="23"/>
        <v>9.5040974568148577</v>
      </c>
    </row>
    <row r="24" spans="1:31">
      <c r="B24" s="1"/>
      <c r="E24">
        <f t="shared" si="13"/>
        <v>4.0000000000000001E-3</v>
      </c>
      <c r="F24">
        <f t="shared" si="14"/>
        <v>0.87254956317594889</v>
      </c>
      <c r="G24">
        <f t="shared" si="21"/>
        <v>49.993407385965462</v>
      </c>
      <c r="H24">
        <f t="shared" si="0"/>
        <v>-7.642874561861232E-2</v>
      </c>
      <c r="K24">
        <f t="shared" si="1"/>
        <v>-4.5857247371167391</v>
      </c>
      <c r="L24">
        <f t="shared" si="2"/>
        <v>-1138.8803811455882</v>
      </c>
      <c r="M24">
        <f t="shared" si="3"/>
        <v>-2.2281730165838929</v>
      </c>
      <c r="N24">
        <f t="shared" si="4"/>
        <v>-2.3906074902864574</v>
      </c>
      <c r="O24">
        <f t="shared" si="5"/>
        <v>-65.692313266136125</v>
      </c>
      <c r="P24">
        <f t="shared" si="6"/>
        <v>-7.2873991025312668E-2</v>
      </c>
      <c r="Q24">
        <f t="shared" si="15"/>
        <v>-6</v>
      </c>
      <c r="S24">
        <f t="shared" si="22"/>
        <v>9.7460684221538685</v>
      </c>
      <c r="T24">
        <f t="shared" si="16"/>
        <v>42.298307556294048</v>
      </c>
      <c r="U24">
        <f t="shared" si="7"/>
        <v>2.5477801546022499E-2</v>
      </c>
      <c r="V24">
        <f t="shared" si="8"/>
        <v>0.38938370871901834</v>
      </c>
      <c r="W24">
        <f t="shared" si="9"/>
        <v>24.545837814885758</v>
      </c>
      <c r="X24">
        <f t="shared" si="10"/>
        <v>10.809819300017597</v>
      </c>
      <c r="Y24">
        <f t="shared" si="11"/>
        <v>0.61220799490909394</v>
      </c>
      <c r="Z24">
        <f t="shared" si="17"/>
        <v>35.076934292457672</v>
      </c>
      <c r="AA24">
        <f t="shared" si="12"/>
        <v>-0.91379751425053746</v>
      </c>
      <c r="AB24">
        <f t="shared" si="18"/>
        <v>-52.356740896101499</v>
      </c>
      <c r="AC24">
        <f t="shared" si="19"/>
        <v>1.5260055091596314</v>
      </c>
      <c r="AD24">
        <f t="shared" si="20"/>
        <v>87.433675188559164</v>
      </c>
      <c r="AE24">
        <f t="shared" si="23"/>
        <v>9.5090377423737529</v>
      </c>
    </row>
    <row r="25" spans="1:31">
      <c r="A25" t="s">
        <v>164</v>
      </c>
      <c r="B25" s="1">
        <f>DetailedParameters!P12</f>
        <v>-30</v>
      </c>
      <c r="C25" t="s">
        <v>153</v>
      </c>
      <c r="E25">
        <f t="shared" si="13"/>
        <v>5.0000000000000001E-3</v>
      </c>
      <c r="F25">
        <f t="shared" si="14"/>
        <v>0.87247313443033025</v>
      </c>
      <c r="G25">
        <f t="shared" si="21"/>
        <v>49.989028341408037</v>
      </c>
      <c r="H25">
        <f t="shared" si="0"/>
        <v>-9.5326401957346998E-2</v>
      </c>
      <c r="K25">
        <f t="shared" si="1"/>
        <v>-5.71958411744082</v>
      </c>
      <c r="L25">
        <f t="shared" si="2"/>
        <v>-1133.859380324081</v>
      </c>
      <c r="M25">
        <f t="shared" si="3"/>
        <v>-2.2183496332576524</v>
      </c>
      <c r="N25">
        <f t="shared" si="4"/>
        <v>-2.3808958383496952</v>
      </c>
      <c r="O25">
        <f t="shared" si="5"/>
        <v>-65.425443491840795</v>
      </c>
      <c r="P25">
        <f t="shared" si="6"/>
        <v>-9.6952466901582532E-2</v>
      </c>
      <c r="Q25">
        <f t="shared" si="15"/>
        <v>-6</v>
      </c>
      <c r="S25">
        <f t="shared" si="22"/>
        <v>9.7527723055225586</v>
      </c>
      <c r="T25">
        <f t="shared" si="16"/>
        <v>42.327543930563245</v>
      </c>
      <c r="U25">
        <f t="shared" si="7"/>
        <v>2.5495411672398466E-2</v>
      </c>
      <c r="V25">
        <f t="shared" si="8"/>
        <v>0.38940131884539431</v>
      </c>
      <c r="W25">
        <f t="shared" si="9"/>
        <v>24.546387335179293</v>
      </c>
      <c r="X25">
        <f t="shared" si="10"/>
        <v>10.810243182444971</v>
      </c>
      <c r="Y25">
        <f t="shared" si="11"/>
        <v>0.61221002359801746</v>
      </c>
      <c r="Z25">
        <f t="shared" si="17"/>
        <v>35.077050527770936</v>
      </c>
      <c r="AA25">
        <f t="shared" si="12"/>
        <v>-0.91372108550491915</v>
      </c>
      <c r="AB25">
        <f t="shared" si="18"/>
        <v>-52.352361851544089</v>
      </c>
      <c r="AC25">
        <f t="shared" si="19"/>
        <v>1.5259311091029366</v>
      </c>
      <c r="AD25">
        <f t="shared" si="20"/>
        <v>87.429412379315025</v>
      </c>
      <c r="AE25">
        <f t="shared" si="23"/>
        <v>9.515610340721949</v>
      </c>
    </row>
    <row r="26" spans="1:31">
      <c r="B26" s="1">
        <f>B25*PI()/180</f>
        <v>-0.52359877559829882</v>
      </c>
      <c r="C26" t="s">
        <v>152</v>
      </c>
      <c r="E26">
        <f t="shared" si="13"/>
        <v>6.0000000000000001E-3</v>
      </c>
      <c r="F26">
        <f t="shared" si="14"/>
        <v>0.87237780802837295</v>
      </c>
      <c r="G26">
        <f t="shared" si="21"/>
        <v>49.983566540899716</v>
      </c>
      <c r="H26">
        <f t="shared" si="0"/>
        <v>-0.11414050436814857</v>
      </c>
      <c r="K26">
        <f t="shared" si="1"/>
        <v>-6.8484302620889146</v>
      </c>
      <c r="L26">
        <f t="shared" si="2"/>
        <v>-1128.8461446480951</v>
      </c>
      <c r="M26">
        <f t="shared" si="3"/>
        <v>-2.2085414421219238</v>
      </c>
      <c r="N26">
        <f t="shared" si="4"/>
        <v>-2.3712270023338671</v>
      </c>
      <c r="O26">
        <f t="shared" si="5"/>
        <v>-65.159750270744695</v>
      </c>
      <c r="P26">
        <f t="shared" si="6"/>
        <v>-0.12092478760198239</v>
      </c>
      <c r="Q26">
        <f t="shared" si="15"/>
        <v>-6</v>
      </c>
      <c r="S26">
        <f t="shared" si="22"/>
        <v>9.7611336127165966</v>
      </c>
      <c r="T26">
        <f t="shared" si="16"/>
        <v>42.36400910975216</v>
      </c>
      <c r="U26">
        <f t="shared" si="7"/>
        <v>2.5517375969610095E-2</v>
      </c>
      <c r="V26">
        <f t="shared" si="8"/>
        <v>0.38942328314260594</v>
      </c>
      <c r="W26">
        <f t="shared" si="9"/>
        <v>24.547072683626268</v>
      </c>
      <c r="X26">
        <f t="shared" si="10"/>
        <v>10.810771932259797</v>
      </c>
      <c r="Y26">
        <f t="shared" si="11"/>
        <v>0.61221255848405254</v>
      </c>
      <c r="Z26">
        <f t="shared" si="17"/>
        <v>35.077195766042294</v>
      </c>
      <c r="AA26">
        <f t="shared" si="12"/>
        <v>-0.91362575910296184</v>
      </c>
      <c r="AB26">
        <f t="shared" si="18"/>
        <v>-52.346900051035767</v>
      </c>
      <c r="AC26">
        <f t="shared" si="19"/>
        <v>1.5258383175870143</v>
      </c>
      <c r="AD26">
        <f t="shared" si="20"/>
        <v>87.424095817078054</v>
      </c>
      <c r="AE26">
        <f t="shared" si="23"/>
        <v>9.5238080390513282</v>
      </c>
    </row>
    <row r="27" spans="1:31">
      <c r="B27" s="1"/>
      <c r="E27">
        <f t="shared" si="13"/>
        <v>7.0000000000000001E-3</v>
      </c>
      <c r="F27">
        <f t="shared" si="14"/>
        <v>0.87226366752400475</v>
      </c>
      <c r="G27">
        <f t="shared" si="21"/>
        <v>49.977026771727921</v>
      </c>
      <c r="H27">
        <f t="shared" si="0"/>
        <v>-0.13287118276233822</v>
      </c>
      <c r="K27">
        <f t="shared" si="1"/>
        <v>-7.972270965740293</v>
      </c>
      <c r="L27">
        <f t="shared" si="2"/>
        <v>-1123.8407036513786</v>
      </c>
      <c r="M27">
        <f t="shared" si="3"/>
        <v>-2.1987485009582803</v>
      </c>
      <c r="N27">
        <f t="shared" si="4"/>
        <v>-2.3616009160227214</v>
      </c>
      <c r="O27">
        <f t="shared" si="5"/>
        <v>-64.895231783268997</v>
      </c>
      <c r="P27">
        <f t="shared" si="6"/>
        <v>-0.14479111729903837</v>
      </c>
      <c r="Q27">
        <f t="shared" si="15"/>
        <v>-6</v>
      </c>
      <c r="S27">
        <f t="shared" si="22"/>
        <v>9.7711449038664533</v>
      </c>
      <c r="T27">
        <f t="shared" si="16"/>
        <v>42.407671041466685</v>
      </c>
      <c r="U27">
        <f t="shared" si="7"/>
        <v>2.5543675131340343E-2</v>
      </c>
      <c r="V27">
        <f t="shared" si="8"/>
        <v>0.38944958230433618</v>
      </c>
      <c r="W27">
        <f t="shared" si="9"/>
        <v>24.547893229608373</v>
      </c>
      <c r="X27">
        <f t="shared" si="10"/>
        <v>10.811405124763127</v>
      </c>
      <c r="Y27">
        <f t="shared" si="11"/>
        <v>0.61221560036448264</v>
      </c>
      <c r="Z27">
        <f t="shared" si="17"/>
        <v>35.077370052952716</v>
      </c>
      <c r="AA27">
        <f t="shared" si="12"/>
        <v>-0.91351161859859364</v>
      </c>
      <c r="AB27">
        <f t="shared" si="18"/>
        <v>-52.340360281863973</v>
      </c>
      <c r="AC27">
        <f t="shared" si="19"/>
        <v>1.5257272189630764</v>
      </c>
      <c r="AD27">
        <f t="shared" si="20"/>
        <v>87.417730334816696</v>
      </c>
      <c r="AE27">
        <f t="shared" si="23"/>
        <v>9.5336236316971039</v>
      </c>
    </row>
    <row r="28" spans="1:31">
      <c r="A28" t="s">
        <v>671</v>
      </c>
      <c r="B28" s="1">
        <f>DetailedParameters!P29</f>
        <v>7.8270042194092833</v>
      </c>
      <c r="C28" t="s">
        <v>5</v>
      </c>
      <c r="E28">
        <f t="shared" si="13"/>
        <v>8.0000000000000002E-3</v>
      </c>
      <c r="F28">
        <f t="shared" si="14"/>
        <v>0.87213079634124246</v>
      </c>
      <c r="G28">
        <f t="shared" si="21"/>
        <v>49.969413813736736</v>
      </c>
      <c r="H28">
        <f t="shared" si="0"/>
        <v>-0.15151856754275878</v>
      </c>
      <c r="K28">
        <f t="shared" si="1"/>
        <v>-9.0911140525655263</v>
      </c>
      <c r="L28">
        <f t="shared" si="2"/>
        <v>-1118.8430868252328</v>
      </c>
      <c r="M28">
        <f t="shared" si="3"/>
        <v>-2.1889708674652506</v>
      </c>
      <c r="N28">
        <f t="shared" si="4"/>
        <v>-2.35201751294816</v>
      </c>
      <c r="O28">
        <f t="shared" si="5"/>
        <v>-64.631886202914316</v>
      </c>
      <c r="P28">
        <f t="shared" si="6"/>
        <v>-0.168551620789686</v>
      </c>
      <c r="Q28">
        <f t="shared" si="15"/>
        <v>-6</v>
      </c>
      <c r="S28">
        <f t="shared" si="22"/>
        <v>9.7827987289745622</v>
      </c>
      <c r="T28">
        <f t="shared" si="16"/>
        <v>42.458497705363484</v>
      </c>
      <c r="U28">
        <f t="shared" si="7"/>
        <v>2.5574289870577499E-2</v>
      </c>
      <c r="V28">
        <f t="shared" si="8"/>
        <v>0.38948019704357334</v>
      </c>
      <c r="W28">
        <f t="shared" si="9"/>
        <v>24.548848337735699</v>
      </c>
      <c r="X28">
        <f t="shared" si="10"/>
        <v>10.812142343352642</v>
      </c>
      <c r="Y28">
        <f t="shared" si="11"/>
        <v>0.61221915061404131</v>
      </c>
      <c r="Z28">
        <f t="shared" si="17"/>
        <v>35.07757346726865</v>
      </c>
      <c r="AA28">
        <f t="shared" si="12"/>
        <v>-0.91337874741583114</v>
      </c>
      <c r="AB28">
        <f t="shared" si="18"/>
        <v>-52.332747323872766</v>
      </c>
      <c r="AC28">
        <f t="shared" si="19"/>
        <v>1.5255978980298726</v>
      </c>
      <c r="AD28">
        <f t="shared" si="20"/>
        <v>87.410320791141416</v>
      </c>
      <c r="AE28">
        <f t="shared" si="23"/>
        <v>9.5450499201997925</v>
      </c>
    </row>
    <row r="29" spans="1:31">
      <c r="B29">
        <f>0.01*2.54*B28</f>
        <v>0.19880590717299582</v>
      </c>
      <c r="C29" t="s">
        <v>616</v>
      </c>
      <c r="D29" t="s">
        <v>668</v>
      </c>
      <c r="E29">
        <f t="shared" si="13"/>
        <v>9.0000000000000011E-3</v>
      </c>
      <c r="F29">
        <f t="shared" si="14"/>
        <v>0.87197927777369966</v>
      </c>
      <c r="G29">
        <f t="shared" si="21"/>
        <v>49.96073243929866</v>
      </c>
      <c r="H29">
        <f t="shared" si="0"/>
        <v>-0.17008278960304465</v>
      </c>
      <c r="K29">
        <f t="shared" si="1"/>
        <v>-10.20496737618268</v>
      </c>
      <c r="L29">
        <f t="shared" si="2"/>
        <v>-1113.8533236171538</v>
      </c>
      <c r="M29">
        <f t="shared" si="3"/>
        <v>-2.1792085992556594</v>
      </c>
      <c r="N29">
        <f t="shared" si="4"/>
        <v>-2.3424767263906028</v>
      </c>
      <c r="O29">
        <f t="shared" si="5"/>
        <v>-64.369711696270699</v>
      </c>
      <c r="P29">
        <f t="shared" si="6"/>
        <v>-0.19220646349437284</v>
      </c>
      <c r="Q29">
        <f t="shared" si="15"/>
        <v>-6</v>
      </c>
      <c r="S29">
        <f t="shared" si="22"/>
        <v>9.7960876280966112</v>
      </c>
      <c r="T29">
        <f t="shared" si="16"/>
        <v>42.516457113389215</v>
      </c>
      <c r="U29">
        <f t="shared" si="7"/>
        <v>2.5609200919759295E-2</v>
      </c>
      <c r="V29">
        <f t="shared" si="8"/>
        <v>0.38951510809275514</v>
      </c>
      <c r="W29">
        <f t="shared" si="9"/>
        <v>24.549937367932483</v>
      </c>
      <c r="X29">
        <f t="shared" si="10"/>
        <v>10.812983179410047</v>
      </c>
      <c r="Y29">
        <f t="shared" si="11"/>
        <v>0.61222321117559242</v>
      </c>
      <c r="Z29">
        <f t="shared" si="17"/>
        <v>35.077806120307983</v>
      </c>
      <c r="AA29">
        <f t="shared" si="12"/>
        <v>-0.91322722884828811</v>
      </c>
      <c r="AB29">
        <f t="shared" si="18"/>
        <v>-52.324065949434683</v>
      </c>
      <c r="AC29">
        <f t="shared" si="19"/>
        <v>1.5254504400238806</v>
      </c>
      <c r="AD29">
        <f t="shared" si="20"/>
        <v>87.40187206974268</v>
      </c>
      <c r="AE29">
        <f t="shared" si="23"/>
        <v>9.5580797133589819</v>
      </c>
    </row>
    <row r="30" spans="1:31">
      <c r="B30" s="1"/>
      <c r="E30">
        <f t="shared" si="13"/>
        <v>1.0000000000000002E-2</v>
      </c>
      <c r="F30">
        <f t="shared" si="14"/>
        <v>0.87180919498409659</v>
      </c>
      <c r="G30">
        <f t="shared" si="21"/>
        <v>49.950987413286597</v>
      </c>
      <c r="H30">
        <f t="shared" si="0"/>
        <v>-0.1885639803268733</v>
      </c>
      <c r="K30">
        <f t="shared" si="1"/>
        <v>-11.313838819612398</v>
      </c>
      <c r="L30">
        <f t="shared" si="2"/>
        <v>-1108.8714434297187</v>
      </c>
      <c r="M30">
        <f t="shared" si="3"/>
        <v>-2.1694617538544501</v>
      </c>
      <c r="N30">
        <f t="shared" si="4"/>
        <v>-2.3329784893793599</v>
      </c>
      <c r="O30">
        <f t="shared" si="5"/>
        <v>-64.108706423027868</v>
      </c>
      <c r="P30">
        <f t="shared" si="6"/>
        <v>-0.21575581145613223</v>
      </c>
      <c r="Q30">
        <f t="shared" si="15"/>
        <v>-6</v>
      </c>
      <c r="S30">
        <f t="shared" si="22"/>
        <v>9.8110041314945882</v>
      </c>
      <c r="T30">
        <f t="shared" si="16"/>
        <v>42.581517309990041</v>
      </c>
      <c r="U30">
        <f t="shared" si="7"/>
        <v>2.5648389030899083E-2</v>
      </c>
      <c r="V30">
        <f t="shared" si="8"/>
        <v>0.38955429620389492</v>
      </c>
      <c r="W30">
        <f t="shared" si="9"/>
        <v>24.551159675521635</v>
      </c>
      <c r="X30">
        <f t="shared" si="10"/>
        <v>10.813927232188723</v>
      </c>
      <c r="Y30">
        <f t="shared" si="11"/>
        <v>0.61222778455078142</v>
      </c>
      <c r="Z30">
        <f t="shared" si="17"/>
        <v>35.078068155404438</v>
      </c>
      <c r="AA30">
        <f t="shared" si="12"/>
        <v>-0.91305714605868504</v>
      </c>
      <c r="AB30">
        <f t="shared" si="18"/>
        <v>-52.314320923422621</v>
      </c>
      <c r="AC30">
        <f t="shared" si="19"/>
        <v>1.5252849306094665</v>
      </c>
      <c r="AD30">
        <f t="shared" si="20"/>
        <v>87.392389078827065</v>
      </c>
      <c r="AE30">
        <f t="shared" si="23"/>
        <v>9.5727058272804459</v>
      </c>
    </row>
    <row r="31" spans="1:31">
      <c r="A31" t="s">
        <v>672</v>
      </c>
      <c r="B31" s="1">
        <f>Parameters!C13</f>
        <v>6.5</v>
      </c>
      <c r="C31" t="s">
        <v>5</v>
      </c>
      <c r="E31">
        <f t="shared" si="13"/>
        <v>1.1000000000000003E-2</v>
      </c>
      <c r="F31">
        <f t="shared" si="14"/>
        <v>0.87162063100376974</v>
      </c>
      <c r="G31">
        <f t="shared" si="21"/>
        <v>49.94018349304568</v>
      </c>
      <c r="H31">
        <f t="shared" si="0"/>
        <v>-0.20696227158720198</v>
      </c>
      <c r="K31">
        <f t="shared" si="1"/>
        <v>-12.417736295232119</v>
      </c>
      <c r="L31">
        <f t="shared" si="2"/>
        <v>-1103.8974756197213</v>
      </c>
      <c r="M31">
        <f t="shared" si="3"/>
        <v>-2.1597303886969912</v>
      </c>
      <c r="N31">
        <f t="shared" si="4"/>
        <v>-2.3235227346930145</v>
      </c>
      <c r="O31">
        <f t="shared" si="5"/>
        <v>-63.84886853598573</v>
      </c>
      <c r="P31">
        <f t="shared" si="6"/>
        <v>-0.23919983133963379</v>
      </c>
      <c r="Q31">
        <f t="shared" si="15"/>
        <v>-6</v>
      </c>
      <c r="S31">
        <f t="shared" si="22"/>
        <v>9.8275407597613889</v>
      </c>
      <c r="T31">
        <f t="shared" si="16"/>
        <v>42.653646372287717</v>
      </c>
      <c r="U31">
        <f t="shared" si="7"/>
        <v>2.5691834975691913E-2</v>
      </c>
      <c r="V31">
        <f t="shared" si="8"/>
        <v>0.38959774214868775</v>
      </c>
      <c r="W31">
        <f t="shared" si="9"/>
        <v>24.552514611308066</v>
      </c>
      <c r="X31">
        <f t="shared" si="10"/>
        <v>10.814974108701712</v>
      </c>
      <c r="Y31">
        <f t="shared" si="11"/>
        <v>0.61223287379066316</v>
      </c>
      <c r="Z31">
        <f t="shared" si="17"/>
        <v>35.078359747370598</v>
      </c>
      <c r="AA31">
        <f t="shared" si="12"/>
        <v>-0.9128685820783583</v>
      </c>
      <c r="AB31">
        <f t="shared" si="18"/>
        <v>-52.30351700318171</v>
      </c>
      <c r="AC31">
        <f t="shared" si="19"/>
        <v>1.5251014558690215</v>
      </c>
      <c r="AD31">
        <f t="shared" si="20"/>
        <v>87.381876750552294</v>
      </c>
      <c r="AE31">
        <f t="shared" si="23"/>
        <v>9.5889210854157234</v>
      </c>
    </row>
    <row r="32" spans="1:31">
      <c r="B32" s="1">
        <f>0.01*2.54*B31</f>
        <v>0.16510000000000002</v>
      </c>
      <c r="C32" t="s">
        <v>616</v>
      </c>
      <c r="D32" t="s">
        <v>669</v>
      </c>
      <c r="E32">
        <f t="shared" si="13"/>
        <v>1.2000000000000004E-2</v>
      </c>
      <c r="F32">
        <f t="shared" si="14"/>
        <v>0.87141366873218251</v>
      </c>
      <c r="G32">
        <f t="shared" si="21"/>
        <v>49.928325428365284</v>
      </c>
      <c r="H32">
        <f t="shared" si="0"/>
        <v>-0.22527779574549425</v>
      </c>
      <c r="K32">
        <f t="shared" si="1"/>
        <v>-13.516667744729656</v>
      </c>
      <c r="L32">
        <f t="shared" si="2"/>
        <v>-1098.9314494975361</v>
      </c>
      <c r="M32">
        <f t="shared" si="3"/>
        <v>-2.1500145611278367</v>
      </c>
      <c r="N32">
        <f t="shared" si="4"/>
        <v>-2.3141093948598135</v>
      </c>
      <c r="O32">
        <f t="shared" si="5"/>
        <v>-63.590196181065117</v>
      </c>
      <c r="P32">
        <f t="shared" si="6"/>
        <v>-0.26253869043021533</v>
      </c>
      <c r="Q32">
        <f t="shared" si="15"/>
        <v>-6</v>
      </c>
      <c r="S32">
        <f t="shared" si="22"/>
        <v>9.8456900239186087</v>
      </c>
      <c r="T32">
        <f t="shared" si="16"/>
        <v>42.73281241022606</v>
      </c>
      <c r="U32">
        <f t="shared" si="7"/>
        <v>2.5739519545602746E-2</v>
      </c>
      <c r="V32">
        <f t="shared" si="8"/>
        <v>0.38964542671859859</v>
      </c>
      <c r="W32">
        <f t="shared" si="9"/>
        <v>24.554001521660837</v>
      </c>
      <c r="X32">
        <f t="shared" si="10"/>
        <v>10.816123423609966</v>
      </c>
      <c r="Y32">
        <f t="shared" si="11"/>
        <v>0.6122384824863043</v>
      </c>
      <c r="Z32">
        <f t="shared" si="17"/>
        <v>35.078681101959404</v>
      </c>
      <c r="AA32">
        <f t="shared" si="12"/>
        <v>-0.91266161980677107</v>
      </c>
      <c r="AB32">
        <f t="shared" si="18"/>
        <v>-52.291658938501328</v>
      </c>
      <c r="AC32">
        <f t="shared" si="19"/>
        <v>1.5249001022930755</v>
      </c>
      <c r="AD32">
        <f t="shared" si="20"/>
        <v>87.370340040460732</v>
      </c>
      <c r="AE32">
        <f t="shared" si="23"/>
        <v>9.6067183185950409</v>
      </c>
    </row>
    <row r="33" spans="1:31">
      <c r="A33" t="s">
        <v>673</v>
      </c>
      <c r="B33" s="1"/>
      <c r="E33">
        <f t="shared" si="13"/>
        <v>1.3000000000000005E-2</v>
      </c>
      <c r="F33">
        <f t="shared" si="14"/>
        <v>0.87118839093643696</v>
      </c>
      <c r="G33">
        <f t="shared" si="21"/>
        <v>49.915417961451055</v>
      </c>
      <c r="H33">
        <f t="shared" si="0"/>
        <v>-0.2435106856509395</v>
      </c>
      <c r="K33">
        <f t="shared" si="1"/>
        <v>-14.610641139056369</v>
      </c>
      <c r="L33">
        <f t="shared" si="2"/>
        <v>-1093.9733943267131</v>
      </c>
      <c r="M33">
        <f t="shared" si="3"/>
        <v>-2.1403143283999273</v>
      </c>
      <c r="N33">
        <f t="shared" si="4"/>
        <v>-2.3047384021580632</v>
      </c>
      <c r="O33">
        <f t="shared" si="5"/>
        <v>-63.33268749731868</v>
      </c>
      <c r="P33">
        <f t="shared" si="6"/>
        <v>-0.28577255663290135</v>
      </c>
      <c r="Q33">
        <f t="shared" si="15"/>
        <v>-6</v>
      </c>
      <c r="S33">
        <f t="shared" si="22"/>
        <v>9.8654444254881533</v>
      </c>
      <c r="T33">
        <f t="shared" si="16"/>
        <v>42.818983566687422</v>
      </c>
      <c r="U33">
        <f t="shared" si="7"/>
        <v>2.5791423551936615E-2</v>
      </c>
      <c r="V33">
        <f t="shared" si="8"/>
        <v>0.38969733072493246</v>
      </c>
      <c r="W33">
        <f t="shared" si="9"/>
        <v>24.555619748594161</v>
      </c>
      <c r="X33">
        <f t="shared" si="10"/>
        <v>10.817374799110924</v>
      </c>
      <c r="Y33">
        <f t="shared" si="11"/>
        <v>0.61224461475936842</v>
      </c>
      <c r="Z33">
        <f t="shared" si="17"/>
        <v>35.0790324553248</v>
      </c>
      <c r="AA33">
        <f t="shared" si="12"/>
        <v>-0.91243634201102541</v>
      </c>
      <c r="AB33">
        <f t="shared" si="18"/>
        <v>-52.278751471587078</v>
      </c>
      <c r="AC33">
        <f t="shared" si="19"/>
        <v>1.5246809567703938</v>
      </c>
      <c r="AD33">
        <f t="shared" si="20"/>
        <v>87.357783926911878</v>
      </c>
      <c r="AE33">
        <f t="shared" si="23"/>
        <v>9.6260903650535088</v>
      </c>
    </row>
    <row r="34" spans="1:31">
      <c r="A34" t="s">
        <v>8</v>
      </c>
      <c r="B34" s="1">
        <f>DetailedParameters!P4</f>
        <v>19</v>
      </c>
      <c r="C34" t="s">
        <v>5</v>
      </c>
      <c r="D34" t="s">
        <v>633</v>
      </c>
      <c r="E34">
        <f t="shared" si="13"/>
        <v>1.4000000000000005E-2</v>
      </c>
      <c r="F34">
        <f t="shared" si="14"/>
        <v>0.87094488025078598</v>
      </c>
      <c r="G34">
        <f t="shared" si="21"/>
        <v>49.901465826896924</v>
      </c>
      <c r="H34">
        <f t="shared" si="0"/>
        <v>-0.2616610746396692</v>
      </c>
      <c r="K34">
        <f t="shared" si="1"/>
        <v>-15.699664478380154</v>
      </c>
      <c r="L34">
        <f t="shared" si="2"/>
        <v>-1089.0233393237836</v>
      </c>
      <c r="M34">
        <f t="shared" si="3"/>
        <v>-2.1306297476742158</v>
      </c>
      <c r="N34">
        <f t="shared" si="4"/>
        <v>-2.2954096886165303</v>
      </c>
      <c r="O34">
        <f t="shared" si="5"/>
        <v>-63.076340616941842</v>
      </c>
      <c r="P34">
        <f t="shared" si="6"/>
        <v>-0.30890159847141341</v>
      </c>
      <c r="Q34">
        <f t="shared" si="15"/>
        <v>-6</v>
      </c>
      <c r="S34">
        <f t="shared" si="22"/>
        <v>9.8867964565388657</v>
      </c>
      <c r="T34">
        <f t="shared" si="16"/>
        <v>42.912128017581345</v>
      </c>
      <c r="U34">
        <f t="shared" si="7"/>
        <v>2.584752782589203E-2</v>
      </c>
      <c r="V34">
        <f t="shared" si="8"/>
        <v>0.38975343499888787</v>
      </c>
      <c r="W34">
        <f t="shared" si="9"/>
        <v>24.557368629847264</v>
      </c>
      <c r="X34">
        <f t="shared" si="10"/>
        <v>10.818727864827444</v>
      </c>
      <c r="Y34">
        <f t="shared" si="11"/>
        <v>0.61225127525268452</v>
      </c>
      <c r="Z34">
        <f t="shared" si="17"/>
        <v>35.079414073481288</v>
      </c>
      <c r="AA34">
        <f t="shared" si="12"/>
        <v>-0.91219283132537443</v>
      </c>
      <c r="AB34">
        <f t="shared" si="18"/>
        <v>-52.264799337032947</v>
      </c>
      <c r="AC34">
        <f t="shared" si="19"/>
        <v>1.524444106578059</v>
      </c>
      <c r="AD34">
        <f t="shared" si="20"/>
        <v>87.344213410514229</v>
      </c>
      <c r="AE34">
        <f t="shared" si="23"/>
        <v>9.6470300704510414</v>
      </c>
    </row>
    <row r="35" spans="1:31">
      <c r="B35" s="1">
        <f>0.01*2.54*B34</f>
        <v>0.48260000000000003</v>
      </c>
      <c r="C35" t="s">
        <v>616</v>
      </c>
      <c r="E35">
        <f t="shared" si="13"/>
        <v>1.5000000000000006E-2</v>
      </c>
      <c r="F35">
        <f t="shared" si="14"/>
        <v>0.87068321917614633</v>
      </c>
      <c r="G35">
        <f t="shared" si="21"/>
        <v>49.886473751657213</v>
      </c>
      <c r="H35">
        <f t="shared" si="0"/>
        <v>-0.27972909653397376</v>
      </c>
      <c r="K35">
        <f t="shared" si="1"/>
        <v>-16.783745792038427</v>
      </c>
      <c r="L35">
        <f t="shared" si="2"/>
        <v>-1084.0813136582728</v>
      </c>
      <c r="M35">
        <f t="shared" si="3"/>
        <v>-2.1209608760196885</v>
      </c>
      <c r="N35">
        <f t="shared" si="4"/>
        <v>-2.2861231860148394</v>
      </c>
      <c r="O35">
        <f t="shared" si="5"/>
        <v>-62.821153665283809</v>
      </c>
      <c r="P35">
        <f t="shared" si="6"/>
        <v>-0.33192598508717552</v>
      </c>
      <c r="Q35">
        <f t="shared" si="15"/>
        <v>-6</v>
      </c>
      <c r="S35">
        <f t="shared" si="22"/>
        <v>9.909738599709053</v>
      </c>
      <c r="T35">
        <f t="shared" si="16"/>
        <v>43.012213971906242</v>
      </c>
      <c r="U35">
        <f t="shared" si="7"/>
        <v>2.5907813218598114E-2</v>
      </c>
      <c r="V35">
        <f t="shared" si="8"/>
        <v>0.38981372039159395</v>
      </c>
      <c r="W35">
        <f t="shared" si="9"/>
        <v>24.559247498963153</v>
      </c>
      <c r="X35">
        <f t="shared" si="10"/>
        <v>10.82018225769705</v>
      </c>
      <c r="Y35">
        <f t="shared" si="11"/>
        <v>0.61225846912080062</v>
      </c>
      <c r="Z35">
        <f t="shared" si="17"/>
        <v>35.079826251762711</v>
      </c>
      <c r="AA35">
        <f t="shared" si="12"/>
        <v>-0.911931170250735</v>
      </c>
      <c r="AB35">
        <f t="shared" si="18"/>
        <v>-52.249807261793244</v>
      </c>
      <c r="AC35">
        <f t="shared" si="19"/>
        <v>1.5241896393715355</v>
      </c>
      <c r="AD35">
        <f t="shared" si="20"/>
        <v>87.329633513555962</v>
      </c>
      <c r="AE35">
        <f t="shared" si="23"/>
        <v>9.6695302878862268</v>
      </c>
    </row>
    <row r="36" spans="1:31">
      <c r="A36" t="s">
        <v>10</v>
      </c>
      <c r="B36" s="1">
        <f>DetailedParameters!P6</f>
        <v>18</v>
      </c>
      <c r="C36" t="s">
        <v>5</v>
      </c>
      <c r="D36" t="s">
        <v>634</v>
      </c>
      <c r="E36">
        <f t="shared" si="13"/>
        <v>1.6000000000000007E-2</v>
      </c>
      <c r="F36">
        <f t="shared" si="14"/>
        <v>0.87040349007961237</v>
      </c>
      <c r="G36">
        <f t="shared" si="21"/>
        <v>49.870446455018808</v>
      </c>
      <c r="H36">
        <f t="shared" si="0"/>
        <v>-0.29771488564152232</v>
      </c>
      <c r="K36">
        <f t="shared" si="1"/>
        <v>-17.862893138491341</v>
      </c>
      <c r="L36">
        <f t="shared" si="2"/>
        <v>-1079.1473464529133</v>
      </c>
      <c r="M36">
        <f t="shared" si="3"/>
        <v>-2.111307770413783</v>
      </c>
      <c r="N36">
        <f t="shared" si="4"/>
        <v>-2.2768788258838772</v>
      </c>
      <c r="O36">
        <f t="shared" si="5"/>
        <v>-62.567124760858611</v>
      </c>
      <c r="P36">
        <f t="shared" si="6"/>
        <v>-0.35484588623832097</v>
      </c>
      <c r="Q36">
        <f t="shared" si="15"/>
        <v>-6</v>
      </c>
      <c r="S36">
        <f t="shared" si="22"/>
        <v>9.9342633282056561</v>
      </c>
      <c r="T36">
        <f t="shared" si="16"/>
        <v>43.119209671784184</v>
      </c>
      <c r="U36">
        <f t="shared" si="7"/>
        <v>2.5972260601135583E-2</v>
      </c>
      <c r="V36">
        <f t="shared" si="8"/>
        <v>0.38987816777413142</v>
      </c>
      <c r="W36">
        <f t="shared" si="9"/>
        <v>24.561255685366273</v>
      </c>
      <c r="X36">
        <f t="shared" si="10"/>
        <v>10.821737621861573</v>
      </c>
      <c r="Y36">
        <f t="shared" si="11"/>
        <v>0.61226620202052906</v>
      </c>
      <c r="Z36">
        <f t="shared" si="17"/>
        <v>35.08026931428055</v>
      </c>
      <c r="AA36">
        <f t="shared" si="12"/>
        <v>-0.91165144115420094</v>
      </c>
      <c r="AB36">
        <f t="shared" si="18"/>
        <v>-52.233779965154838</v>
      </c>
      <c r="AC36">
        <f t="shared" si="19"/>
        <v>1.5239176431747299</v>
      </c>
      <c r="AD36">
        <f t="shared" si="20"/>
        <v>87.314049279435395</v>
      </c>
      <c r="AE36">
        <f t="shared" si="23"/>
        <v>9.6935838779041479</v>
      </c>
    </row>
    <row r="37" spans="1:31">
      <c r="B37" s="1">
        <f>0.01*2.54*B36</f>
        <v>0.45720000000000005</v>
      </c>
      <c r="C37" t="s">
        <v>616</v>
      </c>
      <c r="E37">
        <f t="shared" si="13"/>
        <v>1.7000000000000008E-2</v>
      </c>
      <c r="F37">
        <f t="shared" si="14"/>
        <v>0.87010577519397081</v>
      </c>
      <c r="G37">
        <f t="shared" si="21"/>
        <v>49.853388648573329</v>
      </c>
      <c r="H37">
        <f t="shared" si="0"/>
        <v>-0.31561857675458976</v>
      </c>
      <c r="K37">
        <f t="shared" si="1"/>
        <v>-18.937114605275386</v>
      </c>
      <c r="L37">
        <f t="shared" si="2"/>
        <v>-1074.2214667840442</v>
      </c>
      <c r="M37">
        <f t="shared" si="3"/>
        <v>-2.101670487743172</v>
      </c>
      <c r="N37">
        <f t="shared" si="4"/>
        <v>-2.2676765395061902</v>
      </c>
      <c r="O37">
        <f t="shared" si="5"/>
        <v>-62.314252015356054</v>
      </c>
      <c r="P37">
        <f t="shared" si="6"/>
        <v>-0.37766147229870234</v>
      </c>
      <c r="Q37">
        <f t="shared" si="15"/>
        <v>-6</v>
      </c>
      <c r="S37">
        <f t="shared" si="22"/>
        <v>9.9603631057811022</v>
      </c>
      <c r="T37">
        <f t="shared" si="16"/>
        <v>43.233083392470441</v>
      </c>
      <c r="U37">
        <f t="shared" si="7"/>
        <v>2.604085086454247E-2</v>
      </c>
      <c r="V37">
        <f t="shared" si="8"/>
        <v>0.38994675803753831</v>
      </c>
      <c r="W37">
        <f t="shared" si="9"/>
        <v>24.563392514439126</v>
      </c>
      <c r="X37">
        <f t="shared" si="10"/>
        <v>10.823393608557106</v>
      </c>
      <c r="Y37">
        <f t="shared" si="11"/>
        <v>0.61227448010148078</v>
      </c>
      <c r="Z37">
        <f t="shared" si="17"/>
        <v>35.08074361338155</v>
      </c>
      <c r="AA37">
        <f t="shared" si="12"/>
        <v>-0.91135372626855926</v>
      </c>
      <c r="AB37">
        <f t="shared" si="18"/>
        <v>-52.216722158709352</v>
      </c>
      <c r="AC37">
        <f t="shared" si="19"/>
        <v>1.5236282063700402</v>
      </c>
      <c r="AD37">
        <f t="shared" si="20"/>
        <v>87.297465772090902</v>
      </c>
      <c r="AE37">
        <f t="shared" si="23"/>
        <v>9.7191837084985284</v>
      </c>
    </row>
    <row r="38" spans="1:31">
      <c r="B38" s="1"/>
      <c r="E38">
        <f t="shared" si="13"/>
        <v>1.8000000000000009E-2</v>
      </c>
      <c r="F38">
        <f t="shared" si="14"/>
        <v>0.86979015661721626</v>
      </c>
      <c r="G38">
        <f t="shared" si="21"/>
        <v>49.835305036189368</v>
      </c>
      <c r="H38">
        <f t="shared" si="0"/>
        <v>-0.33344030514929296</v>
      </c>
      <c r="K38">
        <f t="shared" si="1"/>
        <v>-20.006418308957578</v>
      </c>
      <c r="L38">
        <f t="shared" si="2"/>
        <v>-1069.3037036821916</v>
      </c>
      <c r="M38">
        <f t="shared" si="3"/>
        <v>-2.0920490848048954</v>
      </c>
      <c r="N38">
        <f t="shared" si="4"/>
        <v>-2.2585162579163796</v>
      </c>
      <c r="O38">
        <f t="shared" si="5"/>
        <v>-62.062533533652577</v>
      </c>
      <c r="P38">
        <f t="shared" si="6"/>
        <v>-0.40037291425691124</v>
      </c>
      <c r="Q38">
        <f t="shared" si="15"/>
        <v>-6</v>
      </c>
      <c r="S38">
        <f t="shared" si="22"/>
        <v>9.9880303866890507</v>
      </c>
      <c r="T38">
        <f t="shared" si="16"/>
        <v>43.353803442339917</v>
      </c>
      <c r="U38">
        <f t="shared" si="7"/>
        <v>2.6113564919805959E-2</v>
      </c>
      <c r="V38">
        <f t="shared" si="8"/>
        <v>0.3900194720928018</v>
      </c>
      <c r="W38">
        <f t="shared" si="9"/>
        <v>24.565657307597803</v>
      </c>
      <c r="X38">
        <f t="shared" si="10"/>
        <v>10.825149876004417</v>
      </c>
      <c r="Y38">
        <f t="shared" si="11"/>
        <v>0.61228330999659897</v>
      </c>
      <c r="Z38">
        <f t="shared" si="17"/>
        <v>35.081249529105371</v>
      </c>
      <c r="AA38">
        <f t="shared" si="12"/>
        <v>-0.91103810769180493</v>
      </c>
      <c r="AB38">
        <f t="shared" si="18"/>
        <v>-52.198638546325398</v>
      </c>
      <c r="AC38">
        <f t="shared" si="19"/>
        <v>1.523321417688404</v>
      </c>
      <c r="AD38">
        <f t="shared" si="20"/>
        <v>87.27988807543079</v>
      </c>
      <c r="AE38">
        <f t="shared" si="23"/>
        <v>9.7463226551086812</v>
      </c>
    </row>
    <row r="39" spans="1:31">
      <c r="A39" t="s">
        <v>674</v>
      </c>
      <c r="B39" s="1"/>
      <c r="E39">
        <f t="shared" si="13"/>
        <v>1.900000000000001E-2</v>
      </c>
      <c r="F39">
        <f t="shared" si="14"/>
        <v>0.869456716312067</v>
      </c>
      <c r="G39">
        <f t="shared" si="21"/>
        <v>49.816200313984758</v>
      </c>
      <c r="H39">
        <f t="shared" si="0"/>
        <v>-0.35118020658484</v>
      </c>
      <c r="K39">
        <f t="shared" si="1"/>
        <v>-21.0708123950904</v>
      </c>
      <c r="L39">
        <f t="shared" si="2"/>
        <v>-1064.3940861328215</v>
      </c>
      <c r="M39">
        <f t="shared" si="3"/>
        <v>-2.0824436183078352</v>
      </c>
      <c r="N39">
        <f t="shared" si="4"/>
        <v>-2.2493979119014922</v>
      </c>
      <c r="O39">
        <f t="shared" si="5"/>
        <v>-61.811967413821996</v>
      </c>
      <c r="P39">
        <f t="shared" si="6"/>
        <v>-0.42298038371530933</v>
      </c>
      <c r="Q39">
        <f t="shared" si="15"/>
        <v>-6</v>
      </c>
      <c r="S39">
        <f t="shared" si="22"/>
        <v>10.017257615619423</v>
      </c>
      <c r="T39">
        <f t="shared" si="16"/>
        <v>43.481338162849447</v>
      </c>
      <c r="U39">
        <f t="shared" si="7"/>
        <v>2.6190383697839686E-2</v>
      </c>
      <c r="V39">
        <f t="shared" si="8"/>
        <v>0.39009629087083553</v>
      </c>
      <c r="W39">
        <f t="shared" si="9"/>
        <v>24.568049382366549</v>
      </c>
      <c r="X39">
        <f t="shared" si="10"/>
        <v>10.827006089299685</v>
      </c>
      <c r="Y39">
        <f t="shared" si="11"/>
        <v>0.612292698812686</v>
      </c>
      <c r="Z39">
        <f t="shared" si="17"/>
        <v>35.081787468641785</v>
      </c>
      <c r="AA39">
        <f t="shared" si="12"/>
        <v>-0.91070466738665568</v>
      </c>
      <c r="AB39">
        <f t="shared" si="18"/>
        <v>-52.179533824120796</v>
      </c>
      <c r="AC39">
        <f t="shared" si="19"/>
        <v>1.5229973661993417</v>
      </c>
      <c r="AD39">
        <f t="shared" si="20"/>
        <v>87.261321292762574</v>
      </c>
      <c r="AE39">
        <f t="shared" si="23"/>
        <v>9.7749936006110332</v>
      </c>
    </row>
    <row r="40" spans="1:31">
      <c r="A40" t="s">
        <v>8</v>
      </c>
      <c r="B40" s="1">
        <f>DetailedParameters!P18</f>
        <v>12</v>
      </c>
      <c r="C40" t="s">
        <v>5</v>
      </c>
      <c r="D40" t="s">
        <v>649</v>
      </c>
      <c r="E40">
        <f t="shared" si="13"/>
        <v>2.0000000000000011E-2</v>
      </c>
      <c r="F40">
        <f t="shared" si="14"/>
        <v>0.86910553610548213</v>
      </c>
      <c r="G40">
        <f t="shared" si="21"/>
        <v>49.796079170298917</v>
      </c>
      <c r="H40">
        <f t="shared" si="0"/>
        <v>-0.36883841730279426</v>
      </c>
      <c r="K40">
        <f t="shared" si="1"/>
        <v>-22.130305038167656</v>
      </c>
      <c r="L40">
        <f t="shared" si="2"/>
        <v>-1059.4926430772559</v>
      </c>
      <c r="M40">
        <f t="shared" si="3"/>
        <v>-2.0728541448745075</v>
      </c>
      <c r="N40">
        <f t="shared" si="4"/>
        <v>-2.2403214320014064</v>
      </c>
      <c r="O40">
        <f t="shared" si="5"/>
        <v>-61.562551747146081</v>
      </c>
      <c r="P40">
        <f t="shared" si="6"/>
        <v>-0.44548405288907583</v>
      </c>
      <c r="Q40">
        <f t="shared" si="15"/>
        <v>-6</v>
      </c>
      <c r="S40">
        <f t="shared" si="22"/>
        <v>10.048037227613927</v>
      </c>
      <c r="T40">
        <f t="shared" si="16"/>
        <v>43.615655928478091</v>
      </c>
      <c r="U40">
        <f t="shared" si="7"/>
        <v>2.6271288149447763E-2</v>
      </c>
      <c r="V40">
        <f t="shared" si="8"/>
        <v>0.3901771953224436</v>
      </c>
      <c r="W40">
        <f t="shared" si="9"/>
        <v>24.570568052451257</v>
      </c>
      <c r="X40">
        <f t="shared" si="10"/>
        <v>10.8289619203057</v>
      </c>
      <c r="Y40">
        <f t="shared" si="11"/>
        <v>0.61230265412093576</v>
      </c>
      <c r="Z40">
        <f t="shared" si="17"/>
        <v>35.082357865788239</v>
      </c>
      <c r="AA40">
        <f t="shared" si="12"/>
        <v>-0.91035348718007092</v>
      </c>
      <c r="AB40">
        <f t="shared" si="18"/>
        <v>-52.159412680434954</v>
      </c>
      <c r="AC40">
        <f t="shared" si="19"/>
        <v>1.5226561413010067</v>
      </c>
      <c r="AD40">
        <f t="shared" si="20"/>
        <v>87.241770546223208</v>
      </c>
      <c r="AE40">
        <f t="shared" si="23"/>
        <v>9.8051894353057012</v>
      </c>
    </row>
    <row r="41" spans="1:31">
      <c r="B41" s="1">
        <f>0.01*2.54*B40</f>
        <v>0.30480000000000002</v>
      </c>
      <c r="C41" t="s">
        <v>616</v>
      </c>
      <c r="E41">
        <f t="shared" si="13"/>
        <v>2.1000000000000012E-2</v>
      </c>
      <c r="F41">
        <f t="shared" si="14"/>
        <v>0.86873669768817929</v>
      </c>
      <c r="G41">
        <f t="shared" si="21"/>
        <v>49.77494628566518</v>
      </c>
      <c r="H41">
        <f t="shared" si="0"/>
        <v>-0.38641507402635666</v>
      </c>
      <c r="K41">
        <f t="shared" si="1"/>
        <v>-23.184904441581399</v>
      </c>
      <c r="L41">
        <f t="shared" si="2"/>
        <v>-1054.5994034137425</v>
      </c>
      <c r="M41">
        <f t="shared" si="3"/>
        <v>-2.0632807210431552</v>
      </c>
      <c r="N41">
        <f t="shared" si="4"/>
        <v>-2.2312867485092061</v>
      </c>
      <c r="O41">
        <f t="shared" si="5"/>
        <v>-61.31428461812488</v>
      </c>
      <c r="P41">
        <f t="shared" si="6"/>
        <v>-0.46788409460527425</v>
      </c>
      <c r="Q41">
        <f t="shared" si="15"/>
        <v>-6</v>
      </c>
      <c r="S41">
        <f t="shared" si="22"/>
        <v>10.080361647963045</v>
      </c>
      <c r="T41">
        <f t="shared" si="16"/>
        <v>43.75672514664695</v>
      </c>
      <c r="U41">
        <f t="shared" si="7"/>
        <v>2.6356259245276487E-2</v>
      </c>
      <c r="V41">
        <f t="shared" si="8"/>
        <v>0.39026216641827233</v>
      </c>
      <c r="W41">
        <f t="shared" si="9"/>
        <v>24.573212627812033</v>
      </c>
      <c r="X41">
        <f t="shared" si="10"/>
        <v>10.831017047543439</v>
      </c>
      <c r="Y41">
        <f t="shared" si="11"/>
        <v>0.61231318394746559</v>
      </c>
      <c r="Z41">
        <f t="shared" si="17"/>
        <v>35.082961180407402</v>
      </c>
      <c r="AA41">
        <f t="shared" si="12"/>
        <v>-0.90998464876276786</v>
      </c>
      <c r="AB41">
        <f t="shared" si="18"/>
        <v>-52.138279795801211</v>
      </c>
      <c r="AC41">
        <f t="shared" si="19"/>
        <v>1.5222978327102334</v>
      </c>
      <c r="AD41">
        <f t="shared" si="20"/>
        <v>87.221240976208605</v>
      </c>
      <c r="AE41">
        <f t="shared" si="23"/>
        <v>9.8369030568984694</v>
      </c>
    </row>
    <row r="42" spans="1:31">
      <c r="A42" t="s">
        <v>10</v>
      </c>
      <c r="B42" s="1">
        <f>DetailedParameters!P19</f>
        <v>2</v>
      </c>
      <c r="C42" t="s">
        <v>5</v>
      </c>
      <c r="D42" t="s">
        <v>650</v>
      </c>
      <c r="E42">
        <f t="shared" si="13"/>
        <v>2.2000000000000013E-2</v>
      </c>
      <c r="F42">
        <f t="shared" si="14"/>
        <v>0.86835028261415292</v>
      </c>
      <c r="G42">
        <f t="shared" si="21"/>
        <v>49.75280633278323</v>
      </c>
      <c r="H42">
        <f t="shared" si="0"/>
        <v>-0.40391031395966787</v>
      </c>
      <c r="K42">
        <f t="shared" si="1"/>
        <v>-24.234618837580072</v>
      </c>
      <c r="L42">
        <f t="shared" si="2"/>
        <v>-1049.7143959986736</v>
      </c>
      <c r="M42">
        <f t="shared" si="3"/>
        <v>-2.053723403270133</v>
      </c>
      <c r="N42">
        <f t="shared" si="4"/>
        <v>-2.2222937914715502</v>
      </c>
      <c r="O42">
        <f t="shared" si="5"/>
        <v>-61.067164104486814</v>
      </c>
      <c r="P42">
        <f t="shared" si="6"/>
        <v>-0.49018068230194145</v>
      </c>
      <c r="Q42">
        <f t="shared" si="15"/>
        <v>-6</v>
      </c>
      <c r="S42">
        <f t="shared" si="22"/>
        <v>10.114223292085018</v>
      </c>
      <c r="T42">
        <f t="shared" si="16"/>
        <v>43.904514257617784</v>
      </c>
      <c r="U42">
        <f t="shared" si="7"/>
        <v>2.6445277975753273E-2</v>
      </c>
      <c r="V42">
        <f t="shared" si="8"/>
        <v>0.39035118514874911</v>
      </c>
      <c r="W42">
        <f t="shared" si="9"/>
        <v>24.575982414734757</v>
      </c>
      <c r="X42">
        <f t="shared" si="10"/>
        <v>10.833171156084095</v>
      </c>
      <c r="Y42">
        <f t="shared" si="11"/>
        <v>0.61232429676385658</v>
      </c>
      <c r="Z42">
        <f t="shared" si="17"/>
        <v>35.083597897885113</v>
      </c>
      <c r="AA42">
        <f t="shared" si="12"/>
        <v>-0.9095982336887416</v>
      </c>
      <c r="AB42">
        <f t="shared" si="18"/>
        <v>-52.116139842919267</v>
      </c>
      <c r="AC42">
        <f t="shared" si="19"/>
        <v>1.5219225304525983</v>
      </c>
      <c r="AD42">
        <f t="shared" si="20"/>
        <v>87.19973774080438</v>
      </c>
      <c r="AE42">
        <f t="shared" si="23"/>
        <v>9.870127370477995</v>
      </c>
    </row>
    <row r="43" spans="1:31">
      <c r="B43" s="1">
        <f>0.01*2.54*B42</f>
        <v>5.0800000000000005E-2</v>
      </c>
      <c r="C43" t="s">
        <v>616</v>
      </c>
      <c r="E43">
        <f t="shared" si="13"/>
        <v>2.3000000000000013E-2</v>
      </c>
      <c r="F43">
        <f t="shared" si="14"/>
        <v>0.86794637230019323</v>
      </c>
      <c r="G43">
        <f t="shared" si="21"/>
        <v>49.72966397649153</v>
      </c>
      <c r="H43">
        <f t="shared" si="0"/>
        <v>-0.42132427478713358</v>
      </c>
      <c r="K43">
        <f t="shared" si="1"/>
        <v>-25.279456487228014</v>
      </c>
      <c r="L43">
        <f t="shared" si="2"/>
        <v>-1044.8376496479414</v>
      </c>
      <c r="M43">
        <f t="shared" si="3"/>
        <v>-2.0441822479325591</v>
      </c>
      <c r="N43">
        <f t="shared" si="4"/>
        <v>-2.213342490689028</v>
      </c>
      <c r="O43">
        <f t="shared" si="5"/>
        <v>-60.821188277198495</v>
      </c>
      <c r="P43">
        <f t="shared" si="6"/>
        <v>-0.51237399002720307</v>
      </c>
      <c r="Q43">
        <f t="shared" si="15"/>
        <v>-6</v>
      </c>
      <c r="S43">
        <f t="shared" si="22"/>
        <v>10.149614565388147</v>
      </c>
      <c r="T43">
        <f t="shared" si="16"/>
        <v>44.058991734373578</v>
      </c>
      <c r="U43">
        <f t="shared" si="7"/>
        <v>2.6538325351014719E-2</v>
      </c>
      <c r="V43">
        <f t="shared" si="8"/>
        <v>0.39044423252401056</v>
      </c>
      <c r="W43">
        <f t="shared" si="9"/>
        <v>24.578876715901735</v>
      </c>
      <c r="X43">
        <f t="shared" si="10"/>
        <v>10.835423937441536</v>
      </c>
      <c r="Y43">
        <f t="shared" si="11"/>
        <v>0.61233600147770118</v>
      </c>
      <c r="Z43">
        <f t="shared" si="17"/>
        <v>35.084268528588815</v>
      </c>
      <c r="AA43">
        <f t="shared" si="12"/>
        <v>-0.9091943233747819</v>
      </c>
      <c r="AB43">
        <f t="shared" si="18"/>
        <v>-52.092997486627574</v>
      </c>
      <c r="AC43">
        <f t="shared" si="19"/>
        <v>1.521530324852483</v>
      </c>
      <c r="AD43">
        <f t="shared" si="20"/>
        <v>87.177266015216389</v>
      </c>
      <c r="AE43">
        <f t="shared" si="23"/>
        <v>9.9048552884889585</v>
      </c>
    </row>
    <row r="44" spans="1:31">
      <c r="B44" s="1"/>
      <c r="E44">
        <f t="shared" si="13"/>
        <v>2.4000000000000014E-2</v>
      </c>
      <c r="F44">
        <f t="shared" si="14"/>
        <v>0.86752504802540609</v>
      </c>
      <c r="G44">
        <f t="shared" si="21"/>
        <v>49.705523873739821</v>
      </c>
      <c r="H44">
        <f t="shared" si="0"/>
        <v>-0.43865709467277397</v>
      </c>
      <c r="K44">
        <f t="shared" si="1"/>
        <v>-26.319425680366439</v>
      </c>
      <c r="L44">
        <f t="shared" si="2"/>
        <v>-1039.9691931384261</v>
      </c>
      <c r="M44">
        <f t="shared" si="3"/>
        <v>-2.0346573113312258</v>
      </c>
      <c r="N44">
        <f t="shared" si="4"/>
        <v>-2.2044327757165054</v>
      </c>
      <c r="O44">
        <f t="shared" si="5"/>
        <v>-60.576355200474218</v>
      </c>
      <c r="P44">
        <f t="shared" si="6"/>
        <v>-0.53446419243841692</v>
      </c>
      <c r="Q44">
        <f t="shared" si="15"/>
        <v>-6</v>
      </c>
      <c r="S44">
        <f t="shared" si="22"/>
        <v>10.186527863116769</v>
      </c>
      <c r="T44">
        <f t="shared" si="16"/>
        <v>44.220126082479673</v>
      </c>
      <c r="U44">
        <f t="shared" si="7"/>
        <v>2.6635382400822943E-2</v>
      </c>
      <c r="V44">
        <f t="shared" si="8"/>
        <v>0.39054128957381878</v>
      </c>
      <c r="W44">
        <f t="shared" si="9"/>
        <v>24.581894830461387</v>
      </c>
      <c r="X44">
        <f t="shared" si="10"/>
        <v>10.837775089465236</v>
      </c>
      <c r="Y44">
        <f t="shared" si="11"/>
        <v>0.61234830742316537</v>
      </c>
      <c r="Z44">
        <f t="shared" si="17"/>
        <v>35.08497360732683</v>
      </c>
      <c r="AA44">
        <f t="shared" si="12"/>
        <v>-0.90877299909999454</v>
      </c>
      <c r="AB44">
        <f t="shared" si="18"/>
        <v>-52.068857383875844</v>
      </c>
      <c r="AC44">
        <f t="shared" si="19"/>
        <v>1.5211213065231599</v>
      </c>
      <c r="AD44">
        <f t="shared" si="20"/>
        <v>87.153830991202682</v>
      </c>
      <c r="AE44">
        <f t="shared" si="23"/>
        <v>9.9410797307008458</v>
      </c>
    </row>
    <row r="45" spans="1:31">
      <c r="A45" t="s">
        <v>675</v>
      </c>
      <c r="B45" s="1"/>
      <c r="E45">
        <f t="shared" si="13"/>
        <v>2.5000000000000015E-2</v>
      </c>
      <c r="F45">
        <f t="shared" si="14"/>
        <v>0.86708639093073336</v>
      </c>
      <c r="G45">
        <f t="shared" si="21"/>
        <v>49.680390673561604</v>
      </c>
      <c r="H45">
        <f t="shared" si="0"/>
        <v>-0.45590891225960078</v>
      </c>
      <c r="K45">
        <f t="shared" si="1"/>
        <v>-27.354534735576046</v>
      </c>
      <c r="L45">
        <f t="shared" si="2"/>
        <v>-1035.109055209607</v>
      </c>
      <c r="M45">
        <f t="shared" si="3"/>
        <v>-2.0251486496937519</v>
      </c>
      <c r="N45">
        <f t="shared" si="4"/>
        <v>-2.1955645758634561</v>
      </c>
      <c r="O45">
        <f t="shared" si="5"/>
        <v>-60.332662931785059</v>
      </c>
      <c r="P45">
        <f t="shared" si="6"/>
        <v>-0.55645146480134855</v>
      </c>
      <c r="Q45">
        <f t="shared" si="15"/>
        <v>-6</v>
      </c>
      <c r="S45">
        <f t="shared" si="22"/>
        <v>10.224955570182255</v>
      </c>
      <c r="T45">
        <f t="shared" si="16"/>
        <v>44.387885839928636</v>
      </c>
      <c r="U45">
        <f t="shared" si="7"/>
        <v>2.6736430174472164E-2</v>
      </c>
      <c r="V45">
        <f t="shared" si="8"/>
        <v>0.390642337347468</v>
      </c>
      <c r="W45">
        <f t="shared" si="9"/>
        <v>24.585036054097053</v>
      </c>
      <c r="X45">
        <f t="shared" si="10"/>
        <v>10.840224316233623</v>
      </c>
      <c r="Y45">
        <f t="shared" si="11"/>
        <v>0.61236122435156037</v>
      </c>
      <c r="Z45">
        <f t="shared" si="17"/>
        <v>35.085713692808142</v>
      </c>
      <c r="AA45">
        <f t="shared" si="12"/>
        <v>-0.90833434200532226</v>
      </c>
      <c r="AB45">
        <f t="shared" si="18"/>
        <v>-52.043724183697655</v>
      </c>
      <c r="AC45">
        <f t="shared" si="19"/>
        <v>1.5206955663568826</v>
      </c>
      <c r="AD45">
        <f t="shared" si="20"/>
        <v>87.12943787650579</v>
      </c>
      <c r="AE45">
        <f t="shared" si="23"/>
        <v>9.9787936241730755</v>
      </c>
    </row>
    <row r="46" spans="1:31">
      <c r="A46" t="s">
        <v>469</v>
      </c>
      <c r="B46">
        <f>CatapultGeometry!F123</f>
        <v>1.5768943945919998</v>
      </c>
      <c r="C46" t="s">
        <v>129</v>
      </c>
      <c r="E46">
        <f t="shared" si="13"/>
        <v>2.6000000000000016E-2</v>
      </c>
      <c r="F46">
        <f t="shared" si="14"/>
        <v>0.86663048201847381</v>
      </c>
      <c r="G46">
        <f t="shared" si="21"/>
        <v>49.65426901704673</v>
      </c>
      <c r="H46">
        <f t="shared" si="0"/>
        <v>-0.47307986666902219</v>
      </c>
      <c r="K46">
        <f t="shared" si="1"/>
        <v>-28.384792000141331</v>
      </c>
      <c r="L46">
        <f t="shared" si="2"/>
        <v>-1030.2572645652872</v>
      </c>
      <c r="M46">
        <f t="shared" si="3"/>
        <v>-2.0156563191779577</v>
      </c>
      <c r="N46">
        <f t="shared" si="4"/>
        <v>-2.1867378201942835</v>
      </c>
      <c r="O46">
        <f t="shared" si="5"/>
        <v>-60.09010952186771</v>
      </c>
      <c r="P46">
        <f t="shared" si="6"/>
        <v>-0.57833598298938016</v>
      </c>
      <c r="Q46">
        <f t="shared" si="15"/>
        <v>-6</v>
      </c>
      <c r="S46">
        <f t="shared" si="22"/>
        <v>10.264890060979537</v>
      </c>
      <c r="T46">
        <f t="shared" si="16"/>
        <v>44.562239576968302</v>
      </c>
      <c r="U46">
        <f t="shared" si="7"/>
        <v>2.6841449740685114E-2</v>
      </c>
      <c r="V46">
        <f t="shared" si="8"/>
        <v>0.39074735691368095</v>
      </c>
      <c r="W46">
        <f t="shared" si="9"/>
        <v>24.588299679094924</v>
      </c>
      <c r="X46">
        <f t="shared" si="10"/>
        <v>10.842771327947958</v>
      </c>
      <c r="Y46">
        <f t="shared" si="11"/>
        <v>0.61237476242193489</v>
      </c>
      <c r="Z46">
        <f t="shared" si="17"/>
        <v>35.086489367103354</v>
      </c>
      <c r="AA46">
        <f t="shared" si="12"/>
        <v>-0.90787843309306226</v>
      </c>
      <c r="AB46">
        <f t="shared" si="18"/>
        <v>-52.01760252718276</v>
      </c>
      <c r="AC46">
        <f t="shared" si="19"/>
        <v>1.5202531955149972</v>
      </c>
      <c r="AD46">
        <f t="shared" si="20"/>
        <v>87.104091894286114</v>
      </c>
      <c r="AE46">
        <f t="shared" si="23"/>
        <v>10.017989903216334</v>
      </c>
    </row>
    <row r="47" spans="1:31">
      <c r="A47" t="s">
        <v>40</v>
      </c>
      <c r="E47">
        <f t="shared" si="13"/>
        <v>2.7000000000000017E-2</v>
      </c>
      <c r="F47">
        <f t="shared" si="14"/>
        <v>0.86615740215180481</v>
      </c>
      <c r="G47">
        <f t="shared" si="21"/>
        <v>49.627163537313983</v>
      </c>
      <c r="H47">
        <f t="shared" si="0"/>
        <v>-0.49017009750027934</v>
      </c>
      <c r="K47">
        <f t="shared" si="1"/>
        <v>-29.410205850016762</v>
      </c>
      <c r="L47">
        <f t="shared" si="2"/>
        <v>-1025.4138498754296</v>
      </c>
      <c r="M47">
        <f t="shared" si="3"/>
        <v>-2.0061803758754566</v>
      </c>
      <c r="N47">
        <f t="shared" si="4"/>
        <v>-2.1779524375286217</v>
      </c>
      <c r="O47">
        <f t="shared" si="5"/>
        <v>-59.848693014732788</v>
      </c>
      <c r="P47">
        <f t="shared" si="6"/>
        <v>-0.6001179234827565</v>
      </c>
      <c r="Q47">
        <f t="shared" si="15"/>
        <v>-6</v>
      </c>
      <c r="S47">
        <f t="shared" si="22"/>
        <v>10.306323699189909</v>
      </c>
      <c r="T47">
        <f t="shared" si="16"/>
        <v>44.743155895913759</v>
      </c>
      <c r="U47">
        <f t="shared" si="7"/>
        <v>2.6950422187499795E-2</v>
      </c>
      <c r="V47">
        <f t="shared" si="8"/>
        <v>0.39085632936049564</v>
      </c>
      <c r="W47">
        <f t="shared" si="9"/>
        <v>24.591684994411054</v>
      </c>
      <c r="X47">
        <f t="shared" si="10"/>
        <v>10.845415840826629</v>
      </c>
      <c r="Y47">
        <f t="shared" si="11"/>
        <v>0.612388932191684</v>
      </c>
      <c r="Z47">
        <f t="shared" si="17"/>
        <v>35.087301235106651</v>
      </c>
      <c r="AA47">
        <f t="shared" si="12"/>
        <v>-0.90740535322639349</v>
      </c>
      <c r="AB47">
        <f t="shared" si="18"/>
        <v>-51.990497047450027</v>
      </c>
      <c r="AC47">
        <f t="shared" si="19"/>
        <v>1.5197942854180775</v>
      </c>
      <c r="AD47">
        <f t="shared" si="20"/>
        <v>87.077798282556671</v>
      </c>
      <c r="AE47">
        <f t="shared" si="23"/>
        <v>10.058661509350317</v>
      </c>
    </row>
    <row r="48" spans="1:31">
      <c r="A48" t="s">
        <v>8</v>
      </c>
      <c r="B48">
        <f>-CatapultGeometry!C112</f>
        <v>-6.5</v>
      </c>
      <c r="C48" t="s">
        <v>579</v>
      </c>
      <c r="E48">
        <f t="shared" si="13"/>
        <v>2.8000000000000018E-2</v>
      </c>
      <c r="F48">
        <f t="shared" si="14"/>
        <v>0.86566723205430451</v>
      </c>
      <c r="G48">
        <f t="shared" si="21"/>
        <v>49.599078859483704</v>
      </c>
      <c r="H48">
        <f t="shared" si="0"/>
        <v>-0.50717974482991424</v>
      </c>
      <c r="K48">
        <f t="shared" si="1"/>
        <v>-30.430784689794852</v>
      </c>
      <c r="L48">
        <f t="shared" si="2"/>
        <v>-1020.5788397780894</v>
      </c>
      <c r="M48">
        <f t="shared" si="3"/>
        <v>-1.9967208758154349</v>
      </c>
      <c r="N48">
        <f t="shared" si="4"/>
        <v>-2.1692083564416262</v>
      </c>
      <c r="O48">
        <f t="shared" si="5"/>
        <v>-59.608411447672786</v>
      </c>
      <c r="P48">
        <f t="shared" si="6"/>
        <v>-0.62179746336786956</v>
      </c>
      <c r="Q48">
        <f t="shared" si="15"/>
        <v>-6</v>
      </c>
      <c r="S48">
        <f t="shared" si="22"/>
        <v>10.34924883757148</v>
      </c>
      <c r="T48">
        <f t="shared" si="16"/>
        <v>44.93060343094637</v>
      </c>
      <c r="U48">
        <f t="shared" si="7"/>
        <v>2.7063328622148414E-2</v>
      </c>
      <c r="V48">
        <f t="shared" si="8"/>
        <v>0.39096923579514425</v>
      </c>
      <c r="W48">
        <f t="shared" si="9"/>
        <v>24.595191285737588</v>
      </c>
      <c r="X48">
        <f t="shared" si="10"/>
        <v>10.848157577000006</v>
      </c>
      <c r="Y48">
        <f t="shared" si="11"/>
        <v>0.61240374460718161</v>
      </c>
      <c r="Z48">
        <f t="shared" si="17"/>
        <v>35.088149923999055</v>
      </c>
      <c r="AA48">
        <f t="shared" si="12"/>
        <v>-0.90691518312889341</v>
      </c>
      <c r="AB48">
        <f t="shared" si="18"/>
        <v>-51.962412369619756</v>
      </c>
      <c r="AC48">
        <f t="shared" si="19"/>
        <v>1.519318927736075</v>
      </c>
      <c r="AD48">
        <f t="shared" si="20"/>
        <v>87.05056229361881</v>
      </c>
      <c r="AE48">
        <f t="shared" si="23"/>
        <v>10.100801391258543</v>
      </c>
    </row>
    <row r="49" spans="1:31">
      <c r="B49">
        <f>0.01*2.54*B48</f>
        <v>-0.16510000000000002</v>
      </c>
      <c r="C49" t="s">
        <v>616</v>
      </c>
      <c r="E49">
        <f t="shared" si="13"/>
        <v>2.9000000000000019E-2</v>
      </c>
      <c r="F49">
        <f t="shared" si="14"/>
        <v>0.86516005230947457</v>
      </c>
      <c r="G49">
        <f t="shared" si="21"/>
        <v>49.570019600650426</v>
      </c>
      <c r="H49">
        <f t="shared" si="0"/>
        <v>-0.5241089492112716</v>
      </c>
      <c r="K49">
        <f t="shared" si="1"/>
        <v>-31.446536952676293</v>
      </c>
      <c r="L49">
        <f t="shared" si="2"/>
        <v>-1015.7522628814424</v>
      </c>
      <c r="M49">
        <f t="shared" si="3"/>
        <v>-1.9872778749686222</v>
      </c>
      <c r="N49">
        <f t="shared" si="4"/>
        <v>-2.1605055052642448</v>
      </c>
      <c r="O49">
        <f t="shared" si="5"/>
        <v>-59.369262851269539</v>
      </c>
      <c r="P49">
        <f t="shared" si="6"/>
        <v>-0.64337478033658357</v>
      </c>
      <c r="Q49">
        <f t="shared" si="15"/>
        <v>-6</v>
      </c>
      <c r="S49">
        <f t="shared" si="22"/>
        <v>10.393657817737358</v>
      </c>
      <c r="T49">
        <f t="shared" si="16"/>
        <v>45.124550847897716</v>
      </c>
      <c r="U49">
        <f t="shared" si="7"/>
        <v>2.7180150170927259E-2</v>
      </c>
      <c r="V49">
        <f t="shared" si="8"/>
        <v>0.3910860573439231</v>
      </c>
      <c r="W49">
        <f t="shared" si="9"/>
        <v>24.598817835568113</v>
      </c>
      <c r="X49">
        <f t="shared" si="10"/>
        <v>10.85099626440574</v>
      </c>
      <c r="Y49">
        <f t="shared" si="11"/>
        <v>0.61241921099443464</v>
      </c>
      <c r="Z49">
        <f t="shared" si="17"/>
        <v>35.089036082712973</v>
      </c>
      <c r="AA49">
        <f t="shared" si="12"/>
        <v>-0.90640800338406324</v>
      </c>
      <c r="AB49">
        <f t="shared" si="18"/>
        <v>-51.93335311078647</v>
      </c>
      <c r="AC49">
        <f t="shared" si="19"/>
        <v>1.518827214378498</v>
      </c>
      <c r="AD49">
        <f t="shared" si="20"/>
        <v>87.022389193499436</v>
      </c>
      <c r="AE49">
        <f t="shared" si="23"/>
        <v>10.14440250473978</v>
      </c>
    </row>
    <row r="50" spans="1:31">
      <c r="A50" t="s">
        <v>10</v>
      </c>
      <c r="B50">
        <f>-CatapultGeometry!C110</f>
        <v>-0.75</v>
      </c>
      <c r="C50" t="s">
        <v>579</v>
      </c>
      <c r="E50">
        <f t="shared" si="13"/>
        <v>3.000000000000002E-2</v>
      </c>
      <c r="F50">
        <f t="shared" si="14"/>
        <v>0.86463594336026328</v>
      </c>
      <c r="G50">
        <f t="shared" si="21"/>
        <v>49.53999036985558</v>
      </c>
      <c r="H50">
        <f t="shared" si="0"/>
        <v>-0.54095785167403654</v>
      </c>
      <c r="K50">
        <f t="shared" si="1"/>
        <v>-32.457471100442191</v>
      </c>
      <c r="L50">
        <f t="shared" si="2"/>
        <v>-1010.9341477659016</v>
      </c>
      <c r="M50">
        <f t="shared" si="3"/>
        <v>-1.9778514292514309</v>
      </c>
      <c r="N50">
        <f t="shared" si="4"/>
        <v>-2.1518438120834733</v>
      </c>
      <c r="O50">
        <f t="shared" si="5"/>
        <v>-59.131245249401225</v>
      </c>
      <c r="P50">
        <f t="shared" si="6"/>
        <v>-0.66485005268560371</v>
      </c>
      <c r="Q50">
        <f t="shared" si="15"/>
        <v>-6</v>
      </c>
      <c r="S50">
        <f t="shared" si="22"/>
        <v>10.439542969922543</v>
      </c>
      <c r="T50">
        <f t="shared" si="16"/>
        <v>45.324966844020253</v>
      </c>
      <c r="U50">
        <f t="shared" si="7"/>
        <v>2.7300867979058535E-2</v>
      </c>
      <c r="V50">
        <f t="shared" si="8"/>
        <v>0.39120677515205438</v>
      </c>
      <c r="W50">
        <f t="shared" si="9"/>
        <v>24.602563923262192</v>
      </c>
      <c r="X50">
        <f t="shared" si="10"/>
        <v>10.853931636684603</v>
      </c>
      <c r="Y50">
        <f t="shared" si="11"/>
        <v>0.61243534304976666</v>
      </c>
      <c r="Z50">
        <f t="shared" si="17"/>
        <v>35.089960381398363</v>
      </c>
      <c r="AA50">
        <f t="shared" si="12"/>
        <v>-0.90588389443485184</v>
      </c>
      <c r="AB50">
        <f t="shared" si="18"/>
        <v>-51.903323879991611</v>
      </c>
      <c r="AC50">
        <f t="shared" si="19"/>
        <v>1.5183192374846186</v>
      </c>
      <c r="AD50">
        <f t="shared" si="20"/>
        <v>86.993284261389988</v>
      </c>
      <c r="AE50">
        <f t="shared" si="23"/>
        <v>10.189457812656492</v>
      </c>
    </row>
    <row r="51" spans="1:31">
      <c r="B51">
        <f>0.01*2.54*B50</f>
        <v>-1.9050000000000001E-2</v>
      </c>
      <c r="C51" t="s">
        <v>616</v>
      </c>
      <c r="E51">
        <f t="shared" si="13"/>
        <v>3.1000000000000021E-2</v>
      </c>
      <c r="F51">
        <f t="shared" si="14"/>
        <v>0.86409498550858921</v>
      </c>
      <c r="G51">
        <f t="shared" si="21"/>
        <v>49.508995768060196</v>
      </c>
      <c r="H51">
        <f t="shared" si="0"/>
        <v>-0.55772659372380828</v>
      </c>
      <c r="K51">
        <f t="shared" si="1"/>
        <v>-33.463595623428496</v>
      </c>
      <c r="L51">
        <f t="shared" si="2"/>
        <v>-1006.1245229863069</v>
      </c>
      <c r="M51">
        <f t="shared" si="3"/>
        <v>-1.9684415945302407</v>
      </c>
      <c r="N51">
        <f t="shared" si="4"/>
        <v>-2.1432232047425916</v>
      </c>
      <c r="O51">
        <f t="shared" si="5"/>
        <v>-58.894356659248906</v>
      </c>
      <c r="P51">
        <f t="shared" si="6"/>
        <v>-0.68622345931588868</v>
      </c>
      <c r="Q51">
        <f t="shared" si="15"/>
        <v>-6</v>
      </c>
      <c r="S51">
        <f t="shared" si="22"/>
        <v>10.486896612741061</v>
      </c>
      <c r="T51">
        <f t="shared" si="16"/>
        <v>45.531820147748583</v>
      </c>
      <c r="U51">
        <f t="shared" si="7"/>
        <v>2.7425463210546591E-2</v>
      </c>
      <c r="V51">
        <f t="shared" si="8"/>
        <v>0.39133137038354243</v>
      </c>
      <c r="W51">
        <f t="shared" si="9"/>
        <v>24.606428825109148</v>
      </c>
      <c r="X51">
        <f t="shared" si="10"/>
        <v>10.856963433076828</v>
      </c>
      <c r="Y51">
        <f t="shared" si="11"/>
        <v>0.61245215283052634</v>
      </c>
      <c r="Z51">
        <f t="shared" si="17"/>
        <v>35.090923510890434</v>
      </c>
      <c r="AA51">
        <f t="shared" si="12"/>
        <v>-0.90534293658317788</v>
      </c>
      <c r="AB51">
        <f t="shared" si="18"/>
        <v>-51.872329278196226</v>
      </c>
      <c r="AC51">
        <f t="shared" si="19"/>
        <v>1.5177950894137042</v>
      </c>
      <c r="AD51">
        <f t="shared" si="20"/>
        <v>86.963252789086653</v>
      </c>
      <c r="AE51">
        <f t="shared" si="23"/>
        <v>10.23596028488117</v>
      </c>
    </row>
    <row r="52" spans="1:31">
      <c r="A52" t="s">
        <v>177</v>
      </c>
      <c r="B52">
        <f>CatapultGeometry!F125</f>
        <v>9.404121553015922E-2</v>
      </c>
      <c r="C52" t="s">
        <v>128</v>
      </c>
      <c r="E52">
        <f t="shared" si="13"/>
        <v>3.2000000000000021E-2</v>
      </c>
      <c r="F52">
        <f t="shared" si="14"/>
        <v>0.86353725891486544</v>
      </c>
      <c r="G52">
        <f t="shared" si="21"/>
        <v>49.477040388117615</v>
      </c>
      <c r="H52">
        <f t="shared" si="0"/>
        <v>-0.57441531734171147</v>
      </c>
      <c r="K52">
        <f t="shared" si="1"/>
        <v>-34.464919040502686</v>
      </c>
      <c r="L52">
        <f t="shared" si="2"/>
        <v>-1001.3234170741923</v>
      </c>
      <c r="M52">
        <f t="shared" si="3"/>
        <v>-1.9590484266258341</v>
      </c>
      <c r="N52">
        <f t="shared" si="4"/>
        <v>-2.134643610841382</v>
      </c>
      <c r="O52">
        <f t="shared" si="5"/>
        <v>-58.658595091302445</v>
      </c>
      <c r="P52">
        <f t="shared" si="6"/>
        <v>-0.70749517973211062</v>
      </c>
      <c r="Q52">
        <f t="shared" si="15"/>
        <v>-6</v>
      </c>
      <c r="S52">
        <f t="shared" si="22"/>
        <v>10.535711052932877</v>
      </c>
      <c r="T52">
        <f t="shared" si="16"/>
        <v>45.745079518447127</v>
      </c>
      <c r="U52">
        <f t="shared" si="7"/>
        <v>2.7553917048025928E-2</v>
      </c>
      <c r="V52">
        <f t="shared" si="8"/>
        <v>0.39145982422102177</v>
      </c>
      <c r="W52">
        <f t="shared" si="9"/>
        <v>24.610411814391007</v>
      </c>
      <c r="X52">
        <f t="shared" si="10"/>
        <v>10.860091398319017</v>
      </c>
      <c r="Y52">
        <f t="shared" si="11"/>
        <v>0.61246965274583232</v>
      </c>
      <c r="Z52">
        <f t="shared" si="17"/>
        <v>35.0919261821793</v>
      </c>
      <c r="AA52">
        <f t="shared" si="12"/>
        <v>-0.90478520998945411</v>
      </c>
      <c r="AB52">
        <f t="shared" si="18"/>
        <v>-51.840373898253652</v>
      </c>
      <c r="AC52">
        <f t="shared" si="19"/>
        <v>1.5172548627352864</v>
      </c>
      <c r="AD52">
        <f t="shared" si="20"/>
        <v>86.932300080432967</v>
      </c>
      <c r="AE52">
        <f t="shared" si="23"/>
        <v>10.283902898239599</v>
      </c>
    </row>
    <row r="53" spans="1:31">
      <c r="A53" t="s">
        <v>126</v>
      </c>
      <c r="B53">
        <f>CatapultGeometry!F127</f>
        <v>2.1777631047383058E-2</v>
      </c>
      <c r="C53" t="s">
        <v>128</v>
      </c>
      <c r="E53">
        <f t="shared" si="13"/>
        <v>3.3000000000000022E-2</v>
      </c>
      <c r="F53">
        <f t="shared" si="14"/>
        <v>0.86296284359752373</v>
      </c>
      <c r="G53">
        <f t="shared" si="21"/>
        <v>49.444128814746271</v>
      </c>
      <c r="H53">
        <f t="shared" si="0"/>
        <v>-0.59102416498404675</v>
      </c>
      <c r="K53">
        <f t="shared" si="1"/>
        <v>-35.461449899042805</v>
      </c>
      <c r="L53">
        <f t="shared" si="2"/>
        <v>-996.53085854011806</v>
      </c>
      <c r="M53">
        <f t="shared" si="3"/>
        <v>-1.9496719813179593</v>
      </c>
      <c r="N53">
        <f t="shared" si="4"/>
        <v>-2.1261049577363282</v>
      </c>
      <c r="O53">
        <f t="shared" si="5"/>
        <v>-58.423958549366041</v>
      </c>
      <c r="P53">
        <f t="shared" si="6"/>
        <v>-0.72866539404216191</v>
      </c>
      <c r="Q53">
        <f t="shared" si="15"/>
        <v>-6</v>
      </c>
      <c r="S53">
        <f t="shared" si="22"/>
        <v>10.585978585102145</v>
      </c>
      <c r="T53">
        <f t="shared" si="16"/>
        <v>45.96471374614832</v>
      </c>
      <c r="U53">
        <f t="shared" si="7"/>
        <v>2.7686210692603491E-2</v>
      </c>
      <c r="V53">
        <f t="shared" si="8"/>
        <v>0.39159211786559933</v>
      </c>
      <c r="W53">
        <f t="shared" si="9"/>
        <v>24.614512161444736</v>
      </c>
      <c r="X53">
        <f t="shared" si="10"/>
        <v>10.863315282541517</v>
      </c>
      <c r="Y53">
        <f t="shared" si="11"/>
        <v>0.61248785554734497</v>
      </c>
      <c r="Z53">
        <f t="shared" si="17"/>
        <v>35.092969125881289</v>
      </c>
      <c r="AA53">
        <f t="shared" si="12"/>
        <v>-0.90421079467211252</v>
      </c>
      <c r="AB53">
        <f t="shared" si="18"/>
        <v>-51.807462324882309</v>
      </c>
      <c r="AC53">
        <f t="shared" si="19"/>
        <v>1.5166986502194575</v>
      </c>
      <c r="AD53">
        <f t="shared" si="20"/>
        <v>86.900431450763605</v>
      </c>
      <c r="AE53">
        <f t="shared" si="23"/>
        <v>10.333278636452013</v>
      </c>
    </row>
    <row r="54" spans="1:31">
      <c r="A54" t="s">
        <v>677</v>
      </c>
      <c r="B54" s="1">
        <f>CatapultGeometry!F129</f>
        <v>0.11581884657754228</v>
      </c>
      <c r="C54" t="s">
        <v>128</v>
      </c>
      <c r="D54" t="s">
        <v>639</v>
      </c>
      <c r="E54">
        <f t="shared" si="13"/>
        <v>3.4000000000000023E-2</v>
      </c>
      <c r="F54">
        <f t="shared" si="14"/>
        <v>0.86237181943253971</v>
      </c>
      <c r="G54">
        <f t="shared" si="21"/>
        <v>49.410265624502443</v>
      </c>
      <c r="H54">
        <f t="shared" si="0"/>
        <v>-0.60755327958198113</v>
      </c>
      <c r="K54">
        <f t="shared" si="1"/>
        <v>-36.453196774918865</v>
      </c>
      <c r="L54">
        <f t="shared" si="2"/>
        <v>-991.74687587605729</v>
      </c>
      <c r="M54">
        <f t="shared" si="3"/>
        <v>-1.9403123143499998</v>
      </c>
      <c r="N54">
        <f t="shared" si="4"/>
        <v>-2.1176071725407932</v>
      </c>
      <c r="O54">
        <f t="shared" si="5"/>
        <v>-58.190445030563119</v>
      </c>
      <c r="P54">
        <f t="shared" si="6"/>
        <v>-0.74973428295671185</v>
      </c>
      <c r="Q54">
        <f t="shared" si="15"/>
        <v>-6</v>
      </c>
      <c r="S54">
        <f t="shared" si="22"/>
        <v>10.637691491447608</v>
      </c>
      <c r="T54">
        <f t="shared" si="16"/>
        <v>46.190691651282549</v>
      </c>
      <c r="U54">
        <f t="shared" si="7"/>
        <v>2.7822325363696027E-2</v>
      </c>
      <c r="V54">
        <f t="shared" si="8"/>
        <v>0.39172823253669187</v>
      </c>
      <c r="W54">
        <f t="shared" si="9"/>
        <v>24.618729133723701</v>
      </c>
      <c r="X54">
        <f t="shared" si="10"/>
        <v>10.86663484116642</v>
      </c>
      <c r="Y54">
        <f t="shared" si="11"/>
        <v>0.61250677432008016</v>
      </c>
      <c r="Z54">
        <f t="shared" si="17"/>
        <v>35.094053091712588</v>
      </c>
      <c r="AA54">
        <f t="shared" si="12"/>
        <v>-0.90361977050712805</v>
      </c>
      <c r="AB54">
        <f t="shared" si="18"/>
        <v>-51.773599134638452</v>
      </c>
      <c r="AC54">
        <f t="shared" si="19"/>
        <v>1.5161265448272081</v>
      </c>
      <c r="AD54">
        <f t="shared" si="20"/>
        <v>86.867652226351041</v>
      </c>
      <c r="AE54">
        <f t="shared" si="23"/>
        <v>10.384080490072375</v>
      </c>
    </row>
    <row r="55" spans="1:31">
      <c r="A55" s="1"/>
      <c r="B55" s="1"/>
      <c r="C55" s="1"/>
      <c r="E55">
        <f t="shared" si="13"/>
        <v>3.5000000000000024E-2</v>
      </c>
      <c r="F55">
        <f t="shared" si="14"/>
        <v>0.86176426615295776</v>
      </c>
      <c r="G55">
        <f t="shared" si="21"/>
        <v>49.375455385753057</v>
      </c>
      <c r="H55">
        <f t="shared" si="0"/>
        <v>-0.62400280454127854</v>
      </c>
      <c r="K55">
        <f t="shared" si="1"/>
        <v>-37.440168272476711</v>
      </c>
      <c r="L55">
        <f t="shared" si="2"/>
        <v>-986.97149755784346</v>
      </c>
      <c r="M55">
        <f t="shared" si="3"/>
        <v>-1.9309694814337628</v>
      </c>
      <c r="N55">
        <f t="shared" si="4"/>
        <v>-2.1091501821251786</v>
      </c>
      <c r="O55">
        <f t="shared" si="5"/>
        <v>-57.958052525340648</v>
      </c>
      <c r="P55">
        <f t="shared" si="6"/>
        <v>-0.77070202778881391</v>
      </c>
      <c r="Q55">
        <f t="shared" si="15"/>
        <v>-6</v>
      </c>
      <c r="S55">
        <f t="shared" si="22"/>
        <v>10.690842041484954</v>
      </c>
      <c r="T55">
        <f t="shared" si="16"/>
        <v>46.422982084396736</v>
      </c>
      <c r="U55">
        <f t="shared" si="7"/>
        <v>2.7962242298860546E-2</v>
      </c>
      <c r="V55">
        <f t="shared" si="8"/>
        <v>0.39186814947185639</v>
      </c>
      <c r="W55">
        <f t="shared" si="9"/>
        <v>24.623061995858386</v>
      </c>
      <c r="X55">
        <f t="shared" si="10"/>
        <v>10.870049834806043</v>
      </c>
      <c r="Y55">
        <f t="shared" si="11"/>
        <v>0.61252642247325662</v>
      </c>
      <c r="Z55">
        <f t="shared" si="17"/>
        <v>35.095178847964824</v>
      </c>
      <c r="AA55">
        <f t="shared" si="12"/>
        <v>-0.90301221722754654</v>
      </c>
      <c r="AB55">
        <f t="shared" si="18"/>
        <v>-51.738788895889108</v>
      </c>
      <c r="AC55">
        <f t="shared" si="19"/>
        <v>1.5155386397008033</v>
      </c>
      <c r="AD55">
        <f t="shared" si="20"/>
        <v>86.833967743853933</v>
      </c>
      <c r="AE55">
        <f t="shared" si="23"/>
        <v>10.436301456425117</v>
      </c>
    </row>
    <row r="56" spans="1:31">
      <c r="A56" s="1"/>
      <c r="B56" s="1"/>
      <c r="C56" s="1"/>
      <c r="E56">
        <f t="shared" si="13"/>
        <v>3.6000000000000025E-2</v>
      </c>
      <c r="F56">
        <f t="shared" si="14"/>
        <v>0.86114026334841653</v>
      </c>
      <c r="G56">
        <f t="shared" si="21"/>
        <v>49.339702658648527</v>
      </c>
      <c r="H56">
        <f t="shared" si="0"/>
        <v>-0.6403728837420728</v>
      </c>
      <c r="K56">
        <f t="shared" si="1"/>
        <v>-38.422373024524369</v>
      </c>
      <c r="L56">
        <f t="shared" si="2"/>
        <v>-982.20475204765569</v>
      </c>
      <c r="M56">
        <f t="shared" si="3"/>
        <v>-1.9216435382543402</v>
      </c>
      <c r="N56">
        <f t="shared" si="4"/>
        <v>-2.1007339131170628</v>
      </c>
      <c r="O56">
        <f t="shared" si="5"/>
        <v>-57.726779017473007</v>
      </c>
      <c r="P56">
        <f t="shared" si="6"/>
        <v>-0.79156881045356375</v>
      </c>
      <c r="Q56">
        <f t="shared" si="15"/>
        <v>-6</v>
      </c>
      <c r="S56">
        <f t="shared" si="22"/>
        <v>10.745422491763364</v>
      </c>
      <c r="T56">
        <f t="shared" si="16"/>
        <v>46.661553925868802</v>
      </c>
      <c r="U56">
        <f t="shared" si="7"/>
        <v>2.8105942753622354E-2</v>
      </c>
      <c r="V56">
        <f t="shared" si="8"/>
        <v>0.39201184992661819</v>
      </c>
      <c r="W56">
        <f t="shared" si="9"/>
        <v>24.627510009716477</v>
      </c>
      <c r="X56">
        <f t="shared" si="10"/>
        <v>10.873560029162029</v>
      </c>
      <c r="Y56">
        <f t="shared" si="11"/>
        <v>0.61254681373118303</v>
      </c>
      <c r="Z56">
        <f t="shared" si="17"/>
        <v>35.096347180982974</v>
      </c>
      <c r="AA56">
        <f t="shared" si="12"/>
        <v>-0.9023882144230051</v>
      </c>
      <c r="AB56">
        <f t="shared" si="18"/>
        <v>-51.703036168784557</v>
      </c>
      <c r="AC56">
        <f t="shared" si="19"/>
        <v>1.5149350281541882</v>
      </c>
      <c r="AD56">
        <f t="shared" si="20"/>
        <v>86.799383349767538</v>
      </c>
      <c r="AE56">
        <f t="shared" si="23"/>
        <v>10.489934539540943</v>
      </c>
    </row>
    <row r="57" spans="1:31">
      <c r="A57" s="1"/>
      <c r="B57" s="1"/>
      <c r="C57" s="1"/>
      <c r="E57">
        <f t="shared" si="13"/>
        <v>3.7000000000000026E-2</v>
      </c>
      <c r="F57">
        <f t="shared" si="14"/>
        <v>0.86049989046467446</v>
      </c>
      <c r="G57">
        <f t="shared" si="21"/>
        <v>49.303011995095474</v>
      </c>
      <c r="H57">
        <f t="shared" si="0"/>
        <v>-0.65666366153868194</v>
      </c>
      <c r="K57">
        <f t="shared" si="1"/>
        <v>-39.399819692320918</v>
      </c>
      <c r="L57">
        <f t="shared" si="2"/>
        <v>-977.44666779654904</v>
      </c>
      <c r="M57">
        <f t="shared" si="3"/>
        <v>-1.9123345404750614</v>
      </c>
      <c r="N57">
        <f t="shared" si="4"/>
        <v>-2.0923582919013159</v>
      </c>
      <c r="O57">
        <f t="shared" si="5"/>
        <v>-57.496622484065085</v>
      </c>
      <c r="P57">
        <f t="shared" si="6"/>
        <v>-0.81233481346781167</v>
      </c>
      <c r="Q57">
        <f t="shared" si="15"/>
        <v>-6</v>
      </c>
      <c r="S57">
        <f t="shared" si="22"/>
        <v>10.80142508557528</v>
      </c>
      <c r="T57">
        <f t="shared" si="16"/>
        <v>46.906376085611633</v>
      </c>
      <c r="U57">
        <f t="shared" si="7"/>
        <v>2.8253408001296748E-2</v>
      </c>
      <c r="V57">
        <f t="shared" si="8"/>
        <v>0.39215931517429259</v>
      </c>
      <c r="W57">
        <f t="shared" si="9"/>
        <v>24.632072434462131</v>
      </c>
      <c r="X57">
        <f t="shared" si="10"/>
        <v>10.877165194924981</v>
      </c>
      <c r="Y57">
        <f t="shared" si="11"/>
        <v>0.61256796212419162</v>
      </c>
      <c r="Z57">
        <f t="shared" si="17"/>
        <v>35.09755889464585</v>
      </c>
      <c r="AA57">
        <f t="shared" si="12"/>
        <v>-0.90174784153926324</v>
      </c>
      <c r="AB57">
        <f t="shared" si="18"/>
        <v>-51.666345505231526</v>
      </c>
      <c r="AC57">
        <f t="shared" si="19"/>
        <v>1.5143158036634548</v>
      </c>
      <c r="AD57">
        <f t="shared" si="20"/>
        <v>86.763904399877362</v>
      </c>
      <c r="AE57">
        <f t="shared" si="23"/>
        <v>10.544972750090283</v>
      </c>
    </row>
    <row r="58" spans="1:31">
      <c r="A58" s="1"/>
      <c r="B58" s="1"/>
      <c r="C58" s="1"/>
      <c r="E58">
        <f t="shared" si="13"/>
        <v>3.8000000000000027E-2</v>
      </c>
      <c r="F58">
        <f t="shared" si="14"/>
        <v>0.85984322680313574</v>
      </c>
      <c r="G58">
        <f t="shared" si="21"/>
        <v>49.265387938729702</v>
      </c>
      <c r="H58">
        <f t="shared" si="0"/>
        <v>-0.67287528275946551</v>
      </c>
      <c r="K58">
        <f t="shared" si="1"/>
        <v>-40.372516965567932</v>
      </c>
      <c r="L58">
        <f t="shared" si="2"/>
        <v>-972.69727324701705</v>
      </c>
      <c r="M58">
        <f t="shared" si="3"/>
        <v>-1.9030425437425045</v>
      </c>
      <c r="N58">
        <f t="shared" si="4"/>
        <v>-2.0840232446201963</v>
      </c>
      <c r="O58">
        <f t="shared" si="5"/>
        <v>-57.267580895554978</v>
      </c>
      <c r="P58">
        <f t="shared" si="6"/>
        <v>-0.83300021994992668</v>
      </c>
      <c r="Q58">
        <f t="shared" si="15"/>
        <v>-6</v>
      </c>
      <c r="S58">
        <f t="shared" si="22"/>
        <v>10.858842052661506</v>
      </c>
      <c r="T58">
        <f t="shared" si="16"/>
        <v>47.157417502773434</v>
      </c>
      <c r="U58">
        <f t="shared" si="7"/>
        <v>2.8404619332808495E-2</v>
      </c>
      <c r="V58">
        <f t="shared" si="8"/>
        <v>0.39231052650580434</v>
      </c>
      <c r="W58">
        <f t="shared" si="9"/>
        <v>24.636748526614671</v>
      </c>
      <c r="X58">
        <f t="shared" si="10"/>
        <v>10.880865107674694</v>
      </c>
      <c r="Y58">
        <f t="shared" si="11"/>
        <v>0.61258988197961028</v>
      </c>
      <c r="Z58">
        <f t="shared" si="17"/>
        <v>35.098814809848875</v>
      </c>
      <c r="AA58">
        <f t="shared" si="12"/>
        <v>-0.90109117787772464</v>
      </c>
      <c r="AB58">
        <f t="shared" si="18"/>
        <v>-51.628721448865754</v>
      </c>
      <c r="AC58">
        <f t="shared" si="19"/>
        <v>1.5136810598573349</v>
      </c>
      <c r="AD58">
        <f t="shared" si="20"/>
        <v>86.727536258714636</v>
      </c>
      <c r="AE58">
        <f t="shared" si="23"/>
        <v>10.601409105315927</v>
      </c>
    </row>
    <row r="59" spans="1:31">
      <c r="A59" s="1"/>
      <c r="B59" s="1"/>
      <c r="C59" s="1"/>
      <c r="E59">
        <f t="shared" si="13"/>
        <v>3.9000000000000028E-2</v>
      </c>
      <c r="F59">
        <f t="shared" si="14"/>
        <v>0.85917035152037624</v>
      </c>
      <c r="G59">
        <f t="shared" si="21"/>
        <v>49.226835024888913</v>
      </c>
      <c r="H59">
        <f t="shared" si="0"/>
        <v>-0.68900789270672524</v>
      </c>
      <c r="K59">
        <f t="shared" si="1"/>
        <v>-41.340473562403517</v>
      </c>
      <c r="L59">
        <f t="shared" si="2"/>
        <v>-967.95659683558358</v>
      </c>
      <c r="M59">
        <f t="shared" si="3"/>
        <v>-1.8937676036915692</v>
      </c>
      <c r="N59">
        <f t="shared" si="4"/>
        <v>-2.0757286971734223</v>
      </c>
      <c r="O59">
        <f t="shared" si="5"/>
        <v>-57.03965221571594</v>
      </c>
      <c r="P59">
        <f t="shared" si="6"/>
        <v>-0.85356521361961535</v>
      </c>
      <c r="Q59">
        <f t="shared" si="15"/>
        <v>-6</v>
      </c>
      <c r="S59">
        <f t="shared" si="22"/>
        <v>10.917665608911197</v>
      </c>
      <c r="T59">
        <f t="shared" si="16"/>
        <v>47.414647145430507</v>
      </c>
      <c r="U59">
        <f t="shared" si="7"/>
        <v>2.8559558056506812E-2</v>
      </c>
      <c r="V59">
        <f t="shared" si="8"/>
        <v>0.39246546522950265</v>
      </c>
      <c r="W59">
        <f t="shared" si="9"/>
        <v>24.641537540106558</v>
      </c>
      <c r="X59">
        <f t="shared" si="10"/>
        <v>10.884659547780956</v>
      </c>
      <c r="Y59">
        <f t="shared" si="11"/>
        <v>0.61261258791278483</v>
      </c>
      <c r="Z59">
        <f t="shared" si="17"/>
        <v>35.100115763989685</v>
      </c>
      <c r="AA59">
        <f t="shared" si="12"/>
        <v>-0.9004183025949648</v>
      </c>
      <c r="AB59">
        <f t="shared" si="18"/>
        <v>-51.590168535024944</v>
      </c>
      <c r="AC59">
        <f t="shared" si="19"/>
        <v>1.5130308905077496</v>
      </c>
      <c r="AD59">
        <f t="shared" si="20"/>
        <v>86.690284299014621</v>
      </c>
      <c r="AE59">
        <f t="shared" si="23"/>
        <v>10.659236628963962</v>
      </c>
    </row>
    <row r="60" spans="1:31">
      <c r="A60" s="1"/>
      <c r="B60" s="1"/>
      <c r="C60" s="1"/>
      <c r="E60">
        <f t="shared" si="13"/>
        <v>4.0000000000000029E-2</v>
      </c>
      <c r="F60">
        <f t="shared" si="14"/>
        <v>0.85848134362766948</v>
      </c>
      <c r="G60">
        <f t="shared" si="21"/>
        <v>49.187357780585607</v>
      </c>
      <c r="H60">
        <f t="shared" si="0"/>
        <v>-0.70506163715664882</v>
      </c>
      <c r="K60">
        <f t="shared" si="1"/>
        <v>-42.303698229398933</v>
      </c>
      <c r="L60">
        <f t="shared" si="2"/>
        <v>-963.22466699541565</v>
      </c>
      <c r="M60">
        <f t="shared" si="3"/>
        <v>-1.8845097759505867</v>
      </c>
      <c r="N60">
        <f t="shared" si="4"/>
        <v>-2.0674745752182222</v>
      </c>
      <c r="O60">
        <f t="shared" si="5"/>
        <v>-56.812834401657753</v>
      </c>
      <c r="P60">
        <f t="shared" si="6"/>
        <v>-0.87402997879779654</v>
      </c>
      <c r="Q60">
        <f t="shared" si="15"/>
        <v>-6</v>
      </c>
      <c r="S60">
        <f t="shared" si="22"/>
        <v>10.977887956058135</v>
      </c>
      <c r="T60">
        <f t="shared" si="16"/>
        <v>47.678034010276129</v>
      </c>
      <c r="U60">
        <f t="shared" si="7"/>
        <v>2.8718205497977961E-2</v>
      </c>
      <c r="V60">
        <f t="shared" si="8"/>
        <v>0.3926241126709738</v>
      </c>
      <c r="W60">
        <f t="shared" si="9"/>
        <v>24.646438726340737</v>
      </c>
      <c r="X60">
        <f t="shared" si="10"/>
        <v>10.888548300304931</v>
      </c>
      <c r="Y60">
        <f t="shared" si="11"/>
        <v>0.6126360948181464</v>
      </c>
      <c r="Z60">
        <f t="shared" si="17"/>
        <v>35.101462610456309</v>
      </c>
      <c r="AA60">
        <f t="shared" si="12"/>
        <v>-0.89972929470225826</v>
      </c>
      <c r="AB60">
        <f t="shared" si="18"/>
        <v>-51.550691290721659</v>
      </c>
      <c r="AC60">
        <f t="shared" si="19"/>
        <v>1.5123653895204048</v>
      </c>
      <c r="AD60">
        <f t="shared" si="20"/>
        <v>86.652153901177982</v>
      </c>
      <c r="AE60">
        <f t="shared" si="23"/>
        <v>10.718448351213823</v>
      </c>
    </row>
    <row r="61" spans="1:31">
      <c r="A61" s="1"/>
      <c r="B61" s="1"/>
      <c r="C61" s="1"/>
      <c r="E61">
        <f t="shared" si="13"/>
        <v>4.1000000000000029E-2</v>
      </c>
      <c r="F61">
        <f t="shared" si="14"/>
        <v>0.85777628199051281</v>
      </c>
      <c r="G61">
        <f t="shared" si="21"/>
        <v>49.146960724479946</v>
      </c>
      <c r="H61">
        <f t="shared" si="0"/>
        <v>-0.72103666235929809</v>
      </c>
      <c r="K61">
        <f t="shared" si="1"/>
        <v>-43.262199741557886</v>
      </c>
      <c r="L61">
        <f t="shared" si="2"/>
        <v>-958.50151215895403</v>
      </c>
      <c r="M61">
        <f t="shared" si="3"/>
        <v>-1.8752691161464679</v>
      </c>
      <c r="N61">
        <f t="shared" si="4"/>
        <v>-2.0592608041693667</v>
      </c>
      <c r="O61">
        <f t="shared" si="5"/>
        <v>-56.587125403827635</v>
      </c>
      <c r="P61">
        <f t="shared" si="6"/>
        <v>-0.89439470040652913</v>
      </c>
      <c r="Q61">
        <f t="shared" si="15"/>
        <v>-6</v>
      </c>
      <c r="S61">
        <f t="shared" si="22"/>
        <v>11.039501281373935</v>
      </c>
      <c r="T61">
        <f t="shared" si="16"/>
        <v>47.947547122306496</v>
      </c>
      <c r="U61">
        <f t="shared" si="7"/>
        <v>2.8880542999856068E-2</v>
      </c>
      <c r="V61">
        <f t="shared" si="8"/>
        <v>0.39278645017285191</v>
      </c>
      <c r="W61">
        <f t="shared" si="9"/>
        <v>24.651451334247344</v>
      </c>
      <c r="X61">
        <f t="shared" si="10"/>
        <v>10.892531154901196</v>
      </c>
      <c r="Y61">
        <f t="shared" si="11"/>
        <v>0.61266041786033176</v>
      </c>
      <c r="Z61">
        <f t="shared" si="17"/>
        <v>35.102856218118454</v>
      </c>
      <c r="AA61">
        <f t="shared" si="12"/>
        <v>-0.89902423306510149</v>
      </c>
      <c r="AB61">
        <f t="shared" si="18"/>
        <v>-51.510294234615984</v>
      </c>
      <c r="AC61">
        <f t="shared" si="19"/>
        <v>1.5116846509254334</v>
      </c>
      <c r="AD61">
        <f t="shared" si="20"/>
        <v>86.613150452734459</v>
      </c>
      <c r="AE61">
        <f t="shared" si="23"/>
        <v>10.779037308607698</v>
      </c>
    </row>
    <row r="62" spans="1:31">
      <c r="A62" s="1"/>
      <c r="B62" s="1"/>
      <c r="C62" s="1"/>
      <c r="E62">
        <f t="shared" si="13"/>
        <v>4.200000000000003E-2</v>
      </c>
      <c r="F62">
        <f t="shared" si="14"/>
        <v>0.85705524532815347</v>
      </c>
      <c r="G62">
        <f t="shared" si="21"/>
        <v>49.105648366852556</v>
      </c>
      <c r="H62">
        <f t="shared" si="0"/>
        <v>-0.73693311503864067</v>
      </c>
      <c r="K62">
        <f t="shared" si="1"/>
        <v>-44.215986902318441</v>
      </c>
      <c r="L62">
        <f t="shared" si="2"/>
        <v>-953.78716076055423</v>
      </c>
      <c r="M62">
        <f t="shared" si="3"/>
        <v>-1.8660456799098697</v>
      </c>
      <c r="N62">
        <f t="shared" si="4"/>
        <v>-2.051087309199171</v>
      </c>
      <c r="O62">
        <f t="shared" si="5"/>
        <v>-56.362523166010277</v>
      </c>
      <c r="P62">
        <f t="shared" si="6"/>
        <v>-0.91465956396899772</v>
      </c>
      <c r="Q62">
        <f t="shared" si="15"/>
        <v>-6</v>
      </c>
      <c r="S62">
        <f t="shared" si="22"/>
        <v>11.102497757358083</v>
      </c>
      <c r="T62">
        <f t="shared" si="16"/>
        <v>48.223155534501089</v>
      </c>
      <c r="U62">
        <f t="shared" si="7"/>
        <v>2.9046551921630609E-2</v>
      </c>
      <c r="V62">
        <f t="shared" si="8"/>
        <v>0.39295245909462645</v>
      </c>
      <c r="W62">
        <f t="shared" si="9"/>
        <v>24.656574610339803</v>
      </c>
      <c r="X62">
        <f t="shared" si="10"/>
        <v>10.896607905720295</v>
      </c>
      <c r="Y62">
        <f t="shared" si="11"/>
        <v>0.61268557246535205</v>
      </c>
      <c r="Z62">
        <f t="shared" si="17"/>
        <v>35.104297470821436</v>
      </c>
      <c r="AA62">
        <f t="shared" si="12"/>
        <v>-0.89830319640274203</v>
      </c>
      <c r="AB62">
        <f t="shared" si="18"/>
        <v>-51.468981876988593</v>
      </c>
      <c r="AC62">
        <f t="shared" si="19"/>
        <v>1.5109887688680941</v>
      </c>
      <c r="AD62">
        <f t="shared" si="20"/>
        <v>86.573279347810029</v>
      </c>
      <c r="AE62">
        <f t="shared" si="23"/>
        <v>10.840996543978669</v>
      </c>
    </row>
    <row r="63" spans="1:31">
      <c r="A63" t="s">
        <v>696</v>
      </c>
      <c r="B63" s="1"/>
      <c r="E63">
        <f t="shared" si="13"/>
        <v>4.3000000000000031E-2</v>
      </c>
      <c r="F63">
        <f t="shared" si="14"/>
        <v>0.85631831221311483</v>
      </c>
      <c r="G63">
        <f t="shared" si="21"/>
        <v>49.063425209577417</v>
      </c>
      <c r="H63">
        <f t="shared" si="0"/>
        <v>-0.75275114239262619</v>
      </c>
      <c r="K63">
        <f t="shared" si="1"/>
        <v>-45.165068543557574</v>
      </c>
      <c r="L63">
        <f t="shared" si="2"/>
        <v>-949.08164123913491</v>
      </c>
      <c r="M63">
        <f t="shared" si="3"/>
        <v>-1.8568395228803765</v>
      </c>
      <c r="N63">
        <f t="shared" si="4"/>
        <v>-2.0429540152374805</v>
      </c>
      <c r="O63">
        <f t="shared" si="5"/>
        <v>-56.139025625327463</v>
      </c>
      <c r="P63">
        <f t="shared" si="6"/>
        <v>-0.93482475560955258</v>
      </c>
      <c r="Q63">
        <f t="shared" si="15"/>
        <v>-6</v>
      </c>
      <c r="S63">
        <f t="shared" si="22"/>
        <v>11.16686954142625</v>
      </c>
      <c r="T63">
        <f t="shared" si="16"/>
        <v>48.504828327501791</v>
      </c>
      <c r="U63">
        <f t="shared" si="7"/>
        <v>2.921621363945312E-2</v>
      </c>
      <c r="V63">
        <f t="shared" si="8"/>
        <v>0.39312212081244896</v>
      </c>
      <c r="W63">
        <f t="shared" si="9"/>
        <v>24.661807798770283</v>
      </c>
      <c r="X63">
        <f t="shared" si="10"/>
        <v>10.900778351312006</v>
      </c>
      <c r="Y63">
        <f t="shared" si="11"/>
        <v>0.61271157431182</v>
      </c>
      <c r="Z63">
        <f t="shared" si="17"/>
        <v>35.105787266883596</v>
      </c>
      <c r="AA63">
        <f t="shared" si="12"/>
        <v>-0.89756626328770328</v>
      </c>
      <c r="AB63">
        <f t="shared" si="18"/>
        <v>-51.42675871971344</v>
      </c>
      <c r="AC63">
        <f t="shared" si="19"/>
        <v>1.5102778375995234</v>
      </c>
      <c r="AD63">
        <f t="shared" si="20"/>
        <v>86.532545986597043</v>
      </c>
      <c r="AE63">
        <f t="shared" si="23"/>
        <v>10.904319106378567</v>
      </c>
    </row>
    <row r="64" spans="1:31">
      <c r="A64" t="s">
        <v>8</v>
      </c>
      <c r="B64">
        <f>CatapultGeometry!R78</f>
        <v>5.3709457223685355</v>
      </c>
      <c r="C64" t="s">
        <v>579</v>
      </c>
      <c r="E64">
        <f t="shared" si="13"/>
        <v>4.4000000000000032E-2</v>
      </c>
      <c r="F64">
        <f t="shared" si="14"/>
        <v>0.85556556107072224</v>
      </c>
      <c r="G64">
        <f t="shared" si="21"/>
        <v>49.020295746094675</v>
      </c>
      <c r="H64">
        <f t="shared" si="0"/>
        <v>-0.76849089209330657</v>
      </c>
      <c r="K64">
        <f t="shared" si="1"/>
        <v>-46.109453525598397</v>
      </c>
      <c r="L64">
        <f t="shared" si="2"/>
        <v>-944.38498204082498</v>
      </c>
      <c r="M64">
        <f t="shared" si="3"/>
        <v>-1.8476507007116796</v>
      </c>
      <c r="N64">
        <f t="shared" si="4"/>
        <v>-2.0348608469716316</v>
      </c>
      <c r="O64">
        <f t="shared" si="5"/>
        <v>-55.916630712236987</v>
      </c>
      <c r="P64">
        <f t="shared" si="6"/>
        <v>-0.95489046205380612</v>
      </c>
      <c r="Q64">
        <f t="shared" si="15"/>
        <v>-6</v>
      </c>
      <c r="S64">
        <f t="shared" si="22"/>
        <v>11.232608775597122</v>
      </c>
      <c r="T64">
        <f t="shared" si="16"/>
        <v>48.792534609289852</v>
      </c>
      <c r="U64">
        <f t="shared" si="7"/>
        <v>2.9389509545942633E-2</v>
      </c>
      <c r="V64">
        <f t="shared" si="8"/>
        <v>0.39329541671893847</v>
      </c>
      <c r="W64">
        <f t="shared" si="9"/>
        <v>24.667150141384628</v>
      </c>
      <c r="X64">
        <f t="shared" si="10"/>
        <v>10.905042294529132</v>
      </c>
      <c r="Y64">
        <f t="shared" si="11"/>
        <v>0.61273843932222705</v>
      </c>
      <c r="Z64">
        <f t="shared" si="17"/>
        <v>35.107326518596494</v>
      </c>
      <c r="AA64">
        <f t="shared" si="12"/>
        <v>-0.8968135121453108</v>
      </c>
      <c r="AB64">
        <f t="shared" si="18"/>
        <v>-51.383629256230705</v>
      </c>
      <c r="AC64">
        <f t="shared" si="19"/>
        <v>1.5095519514675377</v>
      </c>
      <c r="AD64">
        <f t="shared" si="20"/>
        <v>86.490955774827185</v>
      </c>
      <c r="AE64">
        <f t="shared" si="23"/>
        <v>10.968998051005361</v>
      </c>
    </row>
    <row r="65" spans="1:31">
      <c r="B65" s="1">
        <f>0.01*2.54*B64</f>
        <v>0.13642202134816081</v>
      </c>
      <c r="C65" t="s">
        <v>616</v>
      </c>
      <c r="E65">
        <f t="shared" si="13"/>
        <v>4.5000000000000033E-2</v>
      </c>
      <c r="F65">
        <f t="shared" si="14"/>
        <v>0.85479707017862894</v>
      </c>
      <c r="G65">
        <f t="shared" si="21"/>
        <v>48.976264461383487</v>
      </c>
      <c r="H65">
        <f t="shared" si="0"/>
        <v>-0.784152512287</v>
      </c>
      <c r="K65">
        <f t="shared" si="1"/>
        <v>-47.049150737220003</v>
      </c>
      <c r="L65">
        <f t="shared" si="2"/>
        <v>-939.6972116216084</v>
      </c>
      <c r="M65">
        <f t="shared" si="3"/>
        <v>-1.8384792690767506</v>
      </c>
      <c r="N65">
        <f t="shared" si="4"/>
        <v>-2.0268077288463897</v>
      </c>
      <c r="O65">
        <f t="shared" si="5"/>
        <v>-55.695336350530958</v>
      </c>
      <c r="P65">
        <f t="shared" si="6"/>
        <v>-0.9748568706287859</v>
      </c>
      <c r="Q65">
        <f t="shared" si="15"/>
        <v>-6</v>
      </c>
      <c r="S65">
        <f t="shared" si="22"/>
        <v>11.299707586178352</v>
      </c>
      <c r="T65">
        <f t="shared" si="16"/>
        <v>49.086243514861302</v>
      </c>
      <c r="U65">
        <f t="shared" si="7"/>
        <v>2.956642104999016E-2</v>
      </c>
      <c r="V65">
        <f t="shared" si="8"/>
        <v>0.393472328222986</v>
      </c>
      <c r="W65">
        <f t="shared" si="9"/>
        <v>24.672600877776659</v>
      </c>
      <c r="X65">
        <f t="shared" si="10"/>
        <v>10.909399542431988</v>
      </c>
      <c r="Y65">
        <f t="shared" si="11"/>
        <v>0.61276618365428193</v>
      </c>
      <c r="Z65">
        <f t="shared" si="17"/>
        <v>35.108916151728643</v>
      </c>
      <c r="AA65">
        <f t="shared" si="12"/>
        <v>-0.89604502125321783</v>
      </c>
      <c r="AB65">
        <f t="shared" si="18"/>
        <v>-51.339597971519531</v>
      </c>
      <c r="AC65">
        <f t="shared" si="19"/>
        <v>1.5088112049074998</v>
      </c>
      <c r="AD65">
        <f t="shared" si="20"/>
        <v>86.448514123248174</v>
      </c>
      <c r="AE65">
        <f t="shared" si="23"/>
        <v>11.035026439130187</v>
      </c>
    </row>
    <row r="66" spans="1:31">
      <c r="A66" t="s">
        <v>10</v>
      </c>
      <c r="B66">
        <f>CatapultGeometry!S78</f>
        <v>7.4571745215117726</v>
      </c>
      <c r="C66" t="s">
        <v>579</v>
      </c>
      <c r="E66">
        <f t="shared" si="13"/>
        <v>4.6000000000000034E-2</v>
      </c>
      <c r="F66">
        <f t="shared" si="14"/>
        <v>0.85401291766634191</v>
      </c>
      <c r="G66">
        <f t="shared" si="21"/>
        <v>48.931335831934852</v>
      </c>
      <c r="H66">
        <f t="shared" si="0"/>
        <v>-0.7997361515944994</v>
      </c>
      <c r="K66">
        <f t="shared" si="1"/>
        <v>-47.984169095669962</v>
      </c>
      <c r="L66">
        <f t="shared" si="2"/>
        <v>-935.01835844995719</v>
      </c>
      <c r="M66">
        <f t="shared" si="3"/>
        <v>-1.8293252836729943</v>
      </c>
      <c r="N66">
        <f t="shared" si="4"/>
        <v>-2.0187945850638664</v>
      </c>
      <c r="O66">
        <f t="shared" si="5"/>
        <v>-55.475140457333517</v>
      </c>
      <c r="P66">
        <f t="shared" si="6"/>
        <v>-0.99472416926314222</v>
      </c>
      <c r="Q66">
        <f t="shared" si="15"/>
        <v>-6</v>
      </c>
      <c r="S66">
        <f t="shared" si="22"/>
        <v>11.368158083452334</v>
      </c>
      <c r="T66">
        <f t="shared" si="16"/>
        <v>49.385924205902199</v>
      </c>
      <c r="U66">
        <f t="shared" si="7"/>
        <v>2.974692957656308E-2</v>
      </c>
      <c r="V66">
        <f t="shared" si="8"/>
        <v>0.39365283674955892</v>
      </c>
      <c r="W66">
        <f t="shared" si="9"/>
        <v>24.678159245341945</v>
      </c>
      <c r="X66">
        <f t="shared" si="10"/>
        <v>10.913849906193484</v>
      </c>
      <c r="Y66">
        <f t="shared" si="11"/>
        <v>0.61279482369230642</v>
      </c>
      <c r="Z66">
        <f t="shared" si="17"/>
        <v>35.110557105032541</v>
      </c>
      <c r="AA66">
        <f t="shared" si="12"/>
        <v>-0.89526086874093058</v>
      </c>
      <c r="AB66">
        <f t="shared" si="18"/>
        <v>-51.294669342070897</v>
      </c>
      <c r="AC66">
        <f t="shared" si="19"/>
        <v>1.5080556924332371</v>
      </c>
      <c r="AD66">
        <f t="shared" si="20"/>
        <v>86.405226447103445</v>
      </c>
      <c r="AE66">
        <f t="shared" si="23"/>
        <v>11.102397338024332</v>
      </c>
    </row>
    <row r="67" spans="1:31">
      <c r="B67" s="1">
        <f>0.01*2.54*B66</f>
        <v>0.18941223284639905</v>
      </c>
      <c r="C67" t="s">
        <v>616</v>
      </c>
      <c r="E67">
        <f t="shared" si="13"/>
        <v>4.7000000000000035E-2</v>
      </c>
      <c r="F67">
        <f t="shared" si="14"/>
        <v>0.85321318151474745</v>
      </c>
      <c r="G67">
        <f t="shared" si="21"/>
        <v>48.885514325724458</v>
      </c>
      <c r="H67">
        <f t="shared" si="0"/>
        <v>-0.81524195911132358</v>
      </c>
      <c r="K67">
        <f t="shared" si="1"/>
        <v>-48.914517546679413</v>
      </c>
      <c r="L67">
        <f t="shared" si="2"/>
        <v>-930.34845100945392</v>
      </c>
      <c r="M67">
        <f t="shared" si="3"/>
        <v>-1.8201888002273781</v>
      </c>
      <c r="N67">
        <f t="shared" si="4"/>
        <v>-2.0108213395834107</v>
      </c>
      <c r="O67">
        <f t="shared" si="5"/>
        <v>-55.256040943097851</v>
      </c>
      <c r="P67">
        <f t="shared" si="6"/>
        <v>-1.0144925464874126</v>
      </c>
      <c r="Q67">
        <f t="shared" si="15"/>
        <v>-6</v>
      </c>
      <c r="S67">
        <f t="shared" si="22"/>
        <v>11.437952361361956</v>
      </c>
      <c r="T67">
        <f t="shared" si="16"/>
        <v>49.691545870462271</v>
      </c>
      <c r="U67">
        <f t="shared" si="7"/>
        <v>2.9931016566508567E-2</v>
      </c>
      <c r="V67">
        <f t="shared" si="8"/>
        <v>0.39383692373950441</v>
      </c>
      <c r="W67">
        <f t="shared" si="9"/>
        <v>24.68382447933098</v>
      </c>
      <c r="X67">
        <f t="shared" si="10"/>
        <v>10.918393201004857</v>
      </c>
      <c r="Y67">
        <f t="shared" si="11"/>
        <v>0.61282437603869344</v>
      </c>
      <c r="Z67">
        <f t="shared" si="17"/>
        <v>35.112250329755227</v>
      </c>
      <c r="AA67">
        <f t="shared" si="12"/>
        <v>-0.89446113258933613</v>
      </c>
      <c r="AB67">
        <f t="shared" si="18"/>
        <v>-51.248847835860495</v>
      </c>
      <c r="AC67">
        <f t="shared" si="19"/>
        <v>1.5072855086280295</v>
      </c>
      <c r="AD67">
        <f t="shared" si="20"/>
        <v>86.361098165615729</v>
      </c>
      <c r="AE67">
        <f t="shared" si="23"/>
        <v>11.171103820885875</v>
      </c>
    </row>
    <row r="68" spans="1:31">
      <c r="A68" s="1"/>
      <c r="B68" s="1"/>
      <c r="C68" s="1"/>
      <c r="E68">
        <f t="shared" si="13"/>
        <v>4.8000000000000036E-2</v>
      </c>
      <c r="F68">
        <f t="shared" si="14"/>
        <v>0.85239793955563614</v>
      </c>
      <c r="G68">
        <f t="shared" si="21"/>
        <v>48.838804402185396</v>
      </c>
      <c r="H68">
        <f t="shared" si="0"/>
        <v>-0.83067008440801338</v>
      </c>
      <c r="K68">
        <f t="shared" si="1"/>
        <v>-49.840205064480806</v>
      </c>
      <c r="L68">
        <f t="shared" si="2"/>
        <v>-925.68751780139257</v>
      </c>
      <c r="M68">
        <f t="shared" si="3"/>
        <v>-1.8110698745015212</v>
      </c>
      <c r="N68">
        <f t="shared" si="4"/>
        <v>-2.002887916121483</v>
      </c>
      <c r="O68">
        <f t="shared" si="5"/>
        <v>-55.038035711602731</v>
      </c>
      <c r="P68">
        <f t="shared" si="6"/>
        <v>-1.0341621914343408</v>
      </c>
      <c r="Q68">
        <f t="shared" si="15"/>
        <v>-6</v>
      </c>
      <c r="S68">
        <f t="shared" si="22"/>
        <v>11.509082497197705</v>
      </c>
      <c r="T68">
        <f t="shared" si="16"/>
        <v>50.003077722631446</v>
      </c>
      <c r="U68">
        <f t="shared" si="7"/>
        <v>3.0118663476358748E-2</v>
      </c>
      <c r="V68">
        <f t="shared" si="8"/>
        <v>0.39402457064935459</v>
      </c>
      <c r="W68">
        <f t="shared" si="9"/>
        <v>24.689595812901899</v>
      </c>
      <c r="X68">
        <f t="shared" si="10"/>
        <v>10.923029245982047</v>
      </c>
      <c r="Y68">
        <f t="shared" si="11"/>
        <v>0.61285485750542423</v>
      </c>
      <c r="Z68">
        <f t="shared" si="17"/>
        <v>35.113996789152274</v>
      </c>
      <c r="AA68">
        <f t="shared" si="12"/>
        <v>-0.89364589063022448</v>
      </c>
      <c r="AB68">
        <f t="shared" si="18"/>
        <v>-51.202137912321419</v>
      </c>
      <c r="AC68">
        <f t="shared" si="19"/>
        <v>1.5065007481356487</v>
      </c>
      <c r="AD68">
        <f t="shared" si="20"/>
        <v>86.316134701473686</v>
      </c>
      <c r="AE68">
        <f t="shared" si="23"/>
        <v>11.241138966766966</v>
      </c>
    </row>
    <row r="69" spans="1:31">
      <c r="A69" s="1"/>
      <c r="B69" s="1"/>
      <c r="C69" s="1"/>
      <c r="E69">
        <f t="shared" si="13"/>
        <v>4.9000000000000037E-2</v>
      </c>
      <c r="F69">
        <f t="shared" si="14"/>
        <v>0.85156726947122818</v>
      </c>
      <c r="G69">
        <f t="shared" si="21"/>
        <v>48.791210512181053</v>
      </c>
      <c r="H69">
        <f t="shared" si="0"/>
        <v>-0.84602067753046939</v>
      </c>
      <c r="K69">
        <f t="shared" si="1"/>
        <v>-50.76124065182816</v>
      </c>
      <c r="L69">
        <f t="shared" si="2"/>
        <v>-921.03558734735691</v>
      </c>
      <c r="M69">
        <f t="shared" si="3"/>
        <v>-1.8019685622967392</v>
      </c>
      <c r="N69">
        <f t="shared" si="4"/>
        <v>-1.9949942381515016</v>
      </c>
      <c r="O69">
        <f t="shared" si="5"/>
        <v>-54.821122659948287</v>
      </c>
      <c r="P69">
        <f t="shared" si="6"/>
        <v>-1.0537332938392523</v>
      </c>
      <c r="Q69">
        <f t="shared" si="15"/>
        <v>-6</v>
      </c>
      <c r="S69">
        <f t="shared" si="22"/>
        <v>11.581540551285741</v>
      </c>
      <c r="T69">
        <f t="shared" si="16"/>
        <v>50.320489002215545</v>
      </c>
      <c r="U69">
        <f t="shared" si="7"/>
        <v>3.030985177813536E-2</v>
      </c>
      <c r="V69">
        <f t="shared" si="8"/>
        <v>0.3942157589511312</v>
      </c>
      <c r="W69">
        <f t="shared" si="9"/>
        <v>24.695472477172611</v>
      </c>
      <c r="X69">
        <f t="shared" si="10"/>
        <v>10.927757864072698</v>
      </c>
      <c r="Y69">
        <f t="shared" si="11"/>
        <v>0.61288628510565191</v>
      </c>
      <c r="Z69">
        <f t="shared" si="17"/>
        <v>35.115797458005545</v>
      </c>
      <c r="AA69">
        <f t="shared" si="12"/>
        <v>-0.89281522054581686</v>
      </c>
      <c r="AB69">
        <f t="shared" si="18"/>
        <v>-51.154544022317083</v>
      </c>
      <c r="AC69">
        <f t="shared" si="19"/>
        <v>1.5057015056514689</v>
      </c>
      <c r="AD69">
        <f t="shared" si="20"/>
        <v>86.270341480322628</v>
      </c>
      <c r="AE69">
        <f t="shared" si="23"/>
        <v>11.312495860500915</v>
      </c>
    </row>
    <row r="70" spans="1:31">
      <c r="A70" s="1"/>
      <c r="B70" s="1"/>
      <c r="C70" s="1"/>
      <c r="E70">
        <f t="shared" si="13"/>
        <v>5.0000000000000037E-2</v>
      </c>
      <c r="F70">
        <f t="shared" si="14"/>
        <v>0.8507212487936977</v>
      </c>
      <c r="G70">
        <f t="shared" si="21"/>
        <v>48.742737097977759</v>
      </c>
      <c r="H70">
        <f t="shared" si="0"/>
        <v>-0.86129388900033221</v>
      </c>
      <c r="K70">
        <f t="shared" si="1"/>
        <v>-51.677633340019931</v>
      </c>
      <c r="L70">
        <f t="shared" si="2"/>
        <v>-916.39268819177164</v>
      </c>
      <c r="M70">
        <f t="shared" si="3"/>
        <v>-1.7928849194590348</v>
      </c>
      <c r="N70">
        <f t="shared" si="4"/>
        <v>-1.9871402289036724</v>
      </c>
      <c r="O70">
        <f t="shared" si="5"/>
        <v>-54.605299678551326</v>
      </c>
      <c r="P70">
        <f t="shared" si="6"/>
        <v>-1.073206044040482</v>
      </c>
      <c r="Q70">
        <f t="shared" si="15"/>
        <v>-6</v>
      </c>
      <c r="S70">
        <f t="shared" si="22"/>
        <v>11.655318566678247</v>
      </c>
      <c r="T70">
        <f t="shared" si="16"/>
        <v>50.643748974415459</v>
      </c>
      <c r="U70">
        <f t="shared" si="7"/>
        <v>3.0504562959156517E-2</v>
      </c>
      <c r="V70">
        <f t="shared" si="8"/>
        <v>0.39441047013215236</v>
      </c>
      <c r="W70">
        <f t="shared" si="9"/>
        <v>24.701453701272449</v>
      </c>
      <c r="X70">
        <f t="shared" si="10"/>
        <v>10.932578881963877</v>
      </c>
      <c r="Y70">
        <f t="shared" si="11"/>
        <v>0.61291867604535122</v>
      </c>
      <c r="Z70">
        <f t="shared" si="17"/>
        <v>35.117653322144776</v>
      </c>
      <c r="AA70">
        <f t="shared" si="12"/>
        <v>-0.8919691998682866</v>
      </c>
      <c r="AB70">
        <f t="shared" si="18"/>
        <v>-51.106070608113811</v>
      </c>
      <c r="AC70">
        <f t="shared" si="19"/>
        <v>1.5048878759136377</v>
      </c>
      <c r="AD70">
        <f t="shared" si="20"/>
        <v>86.223723930258572</v>
      </c>
      <c r="AE70">
        <f t="shared" si="23"/>
        <v>11.38516759263007</v>
      </c>
    </row>
    <row r="71" spans="1:31">
      <c r="A71" s="1"/>
      <c r="B71" s="1"/>
      <c r="C71" s="1"/>
      <c r="E71">
        <f t="shared" si="13"/>
        <v>5.1000000000000038E-2</v>
      </c>
      <c r="F71">
        <f t="shared" si="14"/>
        <v>0.84985995490469735</v>
      </c>
      <c r="G71">
        <f t="shared" si="21"/>
        <v>48.693388593217627</v>
      </c>
      <c r="H71">
        <f t="shared" si="0"/>
        <v>-0.87648986981540589</v>
      </c>
      <c r="K71">
        <f t="shared" si="1"/>
        <v>-52.58939218892435</v>
      </c>
      <c r="L71">
        <f t="shared" si="2"/>
        <v>-911.75884890442114</v>
      </c>
      <c r="M71">
        <f t="shared" si="3"/>
        <v>-1.7838190018840259</v>
      </c>
      <c r="N71">
        <f t="shared" si="4"/>
        <v>-1.9793258113647907</v>
      </c>
      <c r="O71">
        <f t="shared" si="5"/>
        <v>-54.390564651139911</v>
      </c>
      <c r="P71">
        <f t="shared" si="6"/>
        <v>-1.092580632979858</v>
      </c>
      <c r="Q71">
        <f t="shared" si="15"/>
        <v>-6</v>
      </c>
      <c r="S71">
        <f t="shared" si="22"/>
        <v>11.730408568845888</v>
      </c>
      <c r="T71">
        <f t="shared" si="16"/>
        <v>50.972826929507093</v>
      </c>
      <c r="U71">
        <f t="shared" si="7"/>
        <v>3.0702778521843915E-2</v>
      </c>
      <c r="V71">
        <f t="shared" si="8"/>
        <v>0.39460868569483976</v>
      </c>
      <c r="W71">
        <f t="shared" si="9"/>
        <v>24.707538712393326</v>
      </c>
      <c r="X71">
        <f t="shared" si="10"/>
        <v>10.937492129990382</v>
      </c>
      <c r="Y71">
        <f t="shared" si="11"/>
        <v>0.61295204771503153</v>
      </c>
      <c r="Z71">
        <f t="shared" si="17"/>
        <v>35.119565377972762</v>
      </c>
      <c r="AA71">
        <f t="shared" si="12"/>
        <v>-0.89110790597928602</v>
      </c>
      <c r="AB71">
        <f t="shared" si="18"/>
        <v>-51.056722103353664</v>
      </c>
      <c r="AC71">
        <f t="shared" si="19"/>
        <v>1.5040599536943176</v>
      </c>
      <c r="AD71">
        <f t="shared" si="20"/>
        <v>86.176287481326426</v>
      </c>
      <c r="AE71">
        <f t="shared" si="23"/>
        <v>11.459147259333871</v>
      </c>
    </row>
    <row r="72" spans="1:31">
      <c r="A72" s="1"/>
      <c r="B72" s="1"/>
      <c r="C72" s="1"/>
      <c r="E72">
        <f t="shared" si="13"/>
        <v>5.2000000000000039E-2</v>
      </c>
      <c r="F72">
        <f t="shared" si="14"/>
        <v>0.84898346503488198</v>
      </c>
      <c r="G72">
        <f t="shared" si="21"/>
        <v>48.643169422891233</v>
      </c>
      <c r="H72">
        <f t="shared" si="0"/>
        <v>-0.89160877145012141</v>
      </c>
      <c r="K72">
        <f t="shared" si="1"/>
        <v>-53.496526287007285</v>
      </c>
      <c r="L72">
        <f t="shared" si="2"/>
        <v>-907.13409808293466</v>
      </c>
      <c r="M72">
        <f t="shared" si="3"/>
        <v>-1.7747708655218075</v>
      </c>
      <c r="N72">
        <f t="shared" si="4"/>
        <v>-1.9715509082780276</v>
      </c>
      <c r="O72">
        <f t="shared" si="5"/>
        <v>-54.176915454747451</v>
      </c>
      <c r="P72">
        <f t="shared" si="6"/>
        <v>-1.1118572522032375</v>
      </c>
      <c r="Q72">
        <f t="shared" si="15"/>
        <v>-6</v>
      </c>
      <c r="S72">
        <f t="shared" si="22"/>
        <v>11.8068025653732</v>
      </c>
      <c r="T72">
        <f t="shared" si="16"/>
        <v>51.30769218252432</v>
      </c>
      <c r="U72">
        <f t="shared" si="7"/>
        <v>3.090447998353188E-2</v>
      </c>
      <c r="V72">
        <f t="shared" si="8"/>
        <v>0.39481038715652772</v>
      </c>
      <c r="W72">
        <f t="shared" si="9"/>
        <v>24.713726735840378</v>
      </c>
      <c r="X72">
        <f t="shared" si="10"/>
        <v>10.942497442043743</v>
      </c>
      <c r="Y72">
        <f t="shared" si="11"/>
        <v>0.61298641768152251</v>
      </c>
      <c r="Z72">
        <f t="shared" si="17"/>
        <v>35.121534631994699</v>
      </c>
      <c r="AA72">
        <f t="shared" si="12"/>
        <v>-0.89023141610947087</v>
      </c>
      <c r="AB72">
        <f t="shared" si="18"/>
        <v>-51.006502933027292</v>
      </c>
      <c r="AC72">
        <f t="shared" si="19"/>
        <v>1.5032178337909934</v>
      </c>
      <c r="AD72">
        <f t="shared" si="20"/>
        <v>86.128037565021998</v>
      </c>
      <c r="AE72">
        <f t="shared" si="23"/>
        <v>11.534427962357569</v>
      </c>
    </row>
    <row r="73" spans="1:31">
      <c r="A73" t="s">
        <v>697</v>
      </c>
      <c r="B73" s="1">
        <f>0.01*2.54*SQRT((B34-B64)^2+(B36-B66)^2)</f>
        <v>0.43766366212033703</v>
      </c>
      <c r="C73" t="s">
        <v>616</v>
      </c>
      <c r="D73" t="s">
        <v>636</v>
      </c>
      <c r="E73">
        <f t="shared" si="13"/>
        <v>5.300000000000004E-2</v>
      </c>
      <c r="F73">
        <f t="shared" si="14"/>
        <v>0.84809185626343186</v>
      </c>
      <c r="G73">
        <f t="shared" si="21"/>
        <v>48.592084003310298</v>
      </c>
      <c r="H73">
        <f t="shared" si="0"/>
        <v>-0.90665074585604188</v>
      </c>
      <c r="K73">
        <f t="shared" si="1"/>
        <v>-54.39904475136251</v>
      </c>
      <c r="L73">
        <f t="shared" si="2"/>
        <v>-902.51846435522612</v>
      </c>
      <c r="M73">
        <f t="shared" si="3"/>
        <v>-1.7657405663817261</v>
      </c>
      <c r="N73">
        <f t="shared" si="4"/>
        <v>-1.9638154421426919</v>
      </c>
      <c r="O73">
        <f t="shared" si="5"/>
        <v>-53.964349959706205</v>
      </c>
      <c r="P73">
        <f t="shared" si="6"/>
        <v>-1.131036093861095</v>
      </c>
      <c r="Q73">
        <f t="shared" si="15"/>
        <v>-6</v>
      </c>
      <c r="S73">
        <f t="shared" si="22"/>
        <v>11.884492545657951</v>
      </c>
      <c r="T73">
        <f t="shared" si="16"/>
        <v>51.648314072947691</v>
      </c>
      <c r="U73">
        <f t="shared" si="7"/>
        <v>3.1109648876279844E-2</v>
      </c>
      <c r="V73">
        <f t="shared" si="8"/>
        <v>0.39501555604927568</v>
      </c>
      <c r="W73">
        <f t="shared" si="9"/>
        <v>24.720016995082194</v>
      </c>
      <c r="X73">
        <f t="shared" si="10"/>
        <v>10.947594655481922</v>
      </c>
      <c r="Y73">
        <f t="shared" si="11"/>
        <v>0.61302180367982551</v>
      </c>
      <c r="Z73">
        <f t="shared" si="17"/>
        <v>35.123562100351322</v>
      </c>
      <c r="AA73">
        <f t="shared" si="12"/>
        <v>-0.88933980733802032</v>
      </c>
      <c r="AB73">
        <f t="shared" si="18"/>
        <v>-50.955417513446328</v>
      </c>
      <c r="AC73">
        <f t="shared" si="19"/>
        <v>1.5023616110178457</v>
      </c>
      <c r="AD73">
        <f t="shared" si="20"/>
        <v>86.078979613797628</v>
      </c>
      <c r="AE73">
        <f t="shared" si="23"/>
        <v>11.611002808942242</v>
      </c>
    </row>
    <row r="74" spans="1:31">
      <c r="B74" s="1"/>
      <c r="E74">
        <f t="shared" si="13"/>
        <v>5.4000000000000041E-2</v>
      </c>
      <c r="F74">
        <f t="shared" si="14"/>
        <v>0.84718520551757581</v>
      </c>
      <c r="G74">
        <f t="shared" si="21"/>
        <v>48.540136742080357</v>
      </c>
      <c r="H74">
        <f t="shared" si="0"/>
        <v>-0.92161594546240677</v>
      </c>
      <c r="K74">
        <f t="shared" si="1"/>
        <v>-55.296956727744409</v>
      </c>
      <c r="L74">
        <f t="shared" si="2"/>
        <v>-897.9119763818976</v>
      </c>
      <c r="M74">
        <f t="shared" si="3"/>
        <v>-1.7567281605370804</v>
      </c>
      <c r="N74">
        <f t="shared" si="4"/>
        <v>-1.9561193352139707</v>
      </c>
      <c r="O74">
        <f t="shared" si="5"/>
        <v>-53.752866029640103</v>
      </c>
      <c r="P74">
        <f t="shared" si="6"/>
        <v>-1.1501173507091638</v>
      </c>
      <c r="Q74">
        <f t="shared" si="15"/>
        <v>-6</v>
      </c>
      <c r="S74">
        <f t="shared" si="22"/>
        <v>11.96347048061342</v>
      </c>
      <c r="T74">
        <f t="shared" si="16"/>
        <v>51.994661964393011</v>
      </c>
      <c r="U74">
        <f t="shared" si="7"/>
        <v>3.1318266746684781E-2</v>
      </c>
      <c r="V74">
        <f t="shared" si="8"/>
        <v>0.39522417391968062</v>
      </c>
      <c r="W74">
        <f t="shared" si="9"/>
        <v>24.726408711800506</v>
      </c>
      <c r="X74">
        <f t="shared" si="10"/>
        <v>10.952783611039639</v>
      </c>
      <c r="Y74">
        <f t="shared" si="11"/>
        <v>0.61305822360504014</v>
      </c>
      <c r="Z74">
        <f t="shared" si="17"/>
        <v>35.125648808356303</v>
      </c>
      <c r="AA74">
        <f t="shared" si="12"/>
        <v>-0.88843315659216437</v>
      </c>
      <c r="AB74">
        <f t="shared" si="18"/>
        <v>-50.903470252216387</v>
      </c>
      <c r="AC74">
        <f t="shared" si="19"/>
        <v>1.5014913801972045</v>
      </c>
      <c r="AD74">
        <f t="shared" si="20"/>
        <v>86.029119060572683</v>
      </c>
      <c r="AE74">
        <f t="shared" si="23"/>
        <v>11.688864911754793</v>
      </c>
    </row>
    <row r="75" spans="1:31">
      <c r="A75" s="1"/>
      <c r="B75" s="1"/>
      <c r="C75" s="1"/>
      <c r="E75">
        <f t="shared" si="13"/>
        <v>5.5000000000000042E-2</v>
      </c>
      <c r="F75">
        <f t="shared" si="14"/>
        <v>0.84626358957211345</v>
      </c>
      <c r="G75">
        <f t="shared" si="21"/>
        <v>48.487332038073411</v>
      </c>
      <c r="H75">
        <f t="shared" si="0"/>
        <v>-0.93650452317671662</v>
      </c>
      <c r="K75">
        <f t="shared" si="1"/>
        <v>-56.190271390602994</v>
      </c>
      <c r="L75">
        <f t="shared" si="2"/>
        <v>-893.31466285858824</v>
      </c>
      <c r="M75">
        <f t="shared" si="3"/>
        <v>-1.7477337041297181</v>
      </c>
      <c r="N75">
        <f t="shared" si="4"/>
        <v>-1.9484625095026527</v>
      </c>
      <c r="O75">
        <f t="shared" si="5"/>
        <v>-53.542461521457192</v>
      </c>
      <c r="P75">
        <f t="shared" si="6"/>
        <v>-1.1691012161091259</v>
      </c>
      <c r="Q75">
        <f t="shared" si="15"/>
        <v>-6</v>
      </c>
      <c r="S75">
        <f t="shared" si="22"/>
        <v>12.04372832237607</v>
      </c>
      <c r="T75">
        <f t="shared" si="16"/>
        <v>52.346705244308858</v>
      </c>
      <c r="U75">
        <f t="shared" si="7"/>
        <v>3.1530315155699012E-2</v>
      </c>
      <c r="V75">
        <f t="shared" si="8"/>
        <v>0.39543622232869485</v>
      </c>
      <c r="W75">
        <f t="shared" si="9"/>
        <v>24.732901105939519</v>
      </c>
      <c r="X75">
        <f t="shared" si="10"/>
        <v>10.958064152739414</v>
      </c>
      <c r="Y75">
        <f t="shared" si="11"/>
        <v>0.61309569550435883</v>
      </c>
      <c r="Z75">
        <f t="shared" si="17"/>
        <v>35.127795790037602</v>
      </c>
      <c r="AA75">
        <f t="shared" si="12"/>
        <v>-0.88751154064670212</v>
      </c>
      <c r="AB75">
        <f t="shared" si="18"/>
        <v>-50.850665548209442</v>
      </c>
      <c r="AC75">
        <f t="shared" si="19"/>
        <v>1.500607236151061</v>
      </c>
      <c r="AD75">
        <f t="shared" si="20"/>
        <v>85.978461338247058</v>
      </c>
      <c r="AE75">
        <f t="shared" si="23"/>
        <v>11.768007388819948</v>
      </c>
    </row>
    <row r="76" spans="1:31">
      <c r="A76" s="1"/>
      <c r="B76" s="1"/>
      <c r="C76" s="1"/>
      <c r="E76">
        <f t="shared" si="13"/>
        <v>5.6000000000000043E-2</v>
      </c>
      <c r="F76">
        <f t="shared" si="14"/>
        <v>0.84532708504893672</v>
      </c>
      <c r="G76">
        <f t="shared" si="21"/>
        <v>48.433674281400464</v>
      </c>
      <c r="H76">
        <f t="shared" si="0"/>
        <v>-0.95131663238535458</v>
      </c>
      <c r="K76">
        <f t="shared" si="1"/>
        <v>-57.078997943121273</v>
      </c>
      <c r="L76">
        <f t="shared" si="2"/>
        <v>-888.72655251827734</v>
      </c>
      <c r="M76">
        <f t="shared" si="3"/>
        <v>-1.7387572533745412</v>
      </c>
      <c r="N76">
        <f t="shared" si="4"/>
        <v>-1.9408448867748276</v>
      </c>
      <c r="O76">
        <f t="shared" si="5"/>
        <v>-53.333134285341337</v>
      </c>
      <c r="P76">
        <f t="shared" si="6"/>
        <v>-1.1879878840293532</v>
      </c>
      <c r="Q76">
        <f t="shared" si="15"/>
        <v>-6</v>
      </c>
      <c r="S76">
        <f t="shared" si="22"/>
        <v>12.12525800401718</v>
      </c>
      <c r="T76">
        <f t="shared" si="16"/>
        <v>52.704413323675524</v>
      </c>
      <c r="U76">
        <f t="shared" si="7"/>
        <v>3.1745775678448857E-2</v>
      </c>
      <c r="V76">
        <f t="shared" si="8"/>
        <v>0.3956516828514447</v>
      </c>
      <c r="W76">
        <f t="shared" si="9"/>
        <v>24.739493395754735</v>
      </c>
      <c r="X76">
        <f t="shared" si="10"/>
        <v>10.963436127803284</v>
      </c>
      <c r="Y76">
        <f t="shared" si="11"/>
        <v>0.61313423756913854</v>
      </c>
      <c r="Z76">
        <f t="shared" si="17"/>
        <v>35.130004087683197</v>
      </c>
      <c r="AA76">
        <f t="shared" si="12"/>
        <v>-0.88657503612352551</v>
      </c>
      <c r="AB76">
        <f t="shared" si="18"/>
        <v>-50.797007791536515</v>
      </c>
      <c r="AC76">
        <f t="shared" si="19"/>
        <v>1.499709273692664</v>
      </c>
      <c r="AD76">
        <f t="shared" si="20"/>
        <v>85.927011879219705</v>
      </c>
      <c r="AE76">
        <f t="shared" si="23"/>
        <v>11.848423363452566</v>
      </c>
    </row>
    <row r="77" spans="1:31">
      <c r="A77" s="1"/>
      <c r="B77" s="1"/>
      <c r="C77" s="1"/>
      <c r="E77">
        <f t="shared" si="13"/>
        <v>5.7000000000000044E-2</v>
      </c>
      <c r="F77">
        <f t="shared" si="14"/>
        <v>0.84437576841655138</v>
      </c>
      <c r="G77">
        <f t="shared" si="21"/>
        <v>48.379167853384189</v>
      </c>
      <c r="H77">
        <f t="shared" si="0"/>
        <v>-0.96605242695424676</v>
      </c>
      <c r="K77">
        <f t="shared" si="1"/>
        <v>-57.963145617254803</v>
      </c>
      <c r="L77">
        <f t="shared" si="2"/>
        <v>-884.14767413352945</v>
      </c>
      <c r="M77">
        <f t="shared" si="3"/>
        <v>-1.7297988645638991</v>
      </c>
      <c r="N77">
        <f t="shared" si="4"/>
        <v>-1.9332663885515691</v>
      </c>
      <c r="O77">
        <f t="shared" si="5"/>
        <v>-53.124882164743532</v>
      </c>
      <c r="P77">
        <f t="shared" si="6"/>
        <v>-1.2067775490456971</v>
      </c>
      <c r="Q77">
        <f t="shared" si="15"/>
        <v>-6</v>
      </c>
      <c r="S77">
        <f t="shared" si="22"/>
        <v>12.208051439260204</v>
      </c>
      <c r="T77">
        <f t="shared" si="16"/>
        <v>53.067755636711652</v>
      </c>
      <c r="U77">
        <f t="shared" si="7"/>
        <v>3.1964629904057934E-2</v>
      </c>
      <c r="V77">
        <f t="shared" si="8"/>
        <v>0.39587053707705377</v>
      </c>
      <c r="W77">
        <f t="shared" si="9"/>
        <v>24.746184797861382</v>
      </c>
      <c r="X77">
        <f t="shared" si="10"/>
        <v>10.968899386565212</v>
      </c>
      <c r="Y77">
        <f t="shared" si="11"/>
        <v>0.61317386812704666</v>
      </c>
      <c r="Z77">
        <f t="shared" si="17"/>
        <v>35.13227475139108</v>
      </c>
      <c r="AA77">
        <f t="shared" si="12"/>
        <v>-0.88562371949113994</v>
      </c>
      <c r="AB77">
        <f t="shared" si="18"/>
        <v>-50.742501363520219</v>
      </c>
      <c r="AC77">
        <f t="shared" si="19"/>
        <v>1.4987975876181867</v>
      </c>
      <c r="AD77">
        <f t="shared" si="20"/>
        <v>85.874776114911313</v>
      </c>
      <c r="AE77">
        <f t="shared" si="23"/>
        <v>11.930105964191702</v>
      </c>
    </row>
    <row r="78" spans="1:31">
      <c r="B78" s="1"/>
      <c r="E78">
        <f t="shared" si="13"/>
        <v>5.8000000000000045E-2</v>
      </c>
      <c r="F78">
        <f t="shared" si="14"/>
        <v>0.84340971598959713</v>
      </c>
      <c r="G78">
        <f t="shared" si="21"/>
        <v>48.323817126531338</v>
      </c>
      <c r="H78">
        <f t="shared" si="0"/>
        <v>-0.98071206122955812</v>
      </c>
      <c r="K78">
        <f t="shared" si="1"/>
        <v>-58.842723673773484</v>
      </c>
      <c r="L78">
        <f t="shared" si="2"/>
        <v>-879.57805651868455</v>
      </c>
      <c r="M78">
        <f t="shared" si="3"/>
        <v>-1.7208585940718726</v>
      </c>
      <c r="N78">
        <f t="shared" si="4"/>
        <v>-1.9257269361085956</v>
      </c>
      <c r="O78">
        <f t="shared" si="5"/>
        <v>-52.917702996372562</v>
      </c>
      <c r="P78">
        <f t="shared" si="6"/>
        <v>-1.2254704063423256</v>
      </c>
      <c r="Q78">
        <f t="shared" si="15"/>
        <v>-6</v>
      </c>
      <c r="S78">
        <f t="shared" si="22"/>
        <v>12.292100522203379</v>
      </c>
      <c r="T78">
        <f t="shared" si="16"/>
        <v>53.436701640585049</v>
      </c>
      <c r="U78">
        <f t="shared" si="7"/>
        <v>3.2186859435472975E-2</v>
      </c>
      <c r="V78">
        <f t="shared" si="8"/>
        <v>0.39609276660846882</v>
      </c>
      <c r="W78">
        <f t="shared" si="9"/>
        <v>24.752974527282415</v>
      </c>
      <c r="X78">
        <f t="shared" si="10"/>
        <v>10.974453782384183</v>
      </c>
      <c r="Y78">
        <f t="shared" si="11"/>
        <v>0.61321460563428198</v>
      </c>
      <c r="Z78">
        <f t="shared" si="17"/>
        <v>35.134608838623549</v>
      </c>
      <c r="AA78">
        <f t="shared" si="12"/>
        <v>-0.88465766706418569</v>
      </c>
      <c r="AB78">
        <f t="shared" si="18"/>
        <v>-50.687150636667376</v>
      </c>
      <c r="AC78">
        <f t="shared" si="19"/>
        <v>1.4978722726984677</v>
      </c>
      <c r="AD78">
        <f t="shared" si="20"/>
        <v>85.821759475290932</v>
      </c>
      <c r="AE78">
        <f t="shared" si="23"/>
        <v>12.013048324735584</v>
      </c>
    </row>
    <row r="79" spans="1:31">
      <c r="A79" t="s">
        <v>678</v>
      </c>
      <c r="B79" s="1"/>
      <c r="E79">
        <f t="shared" si="13"/>
        <v>5.9000000000000045E-2</v>
      </c>
      <c r="F79">
        <f t="shared" si="14"/>
        <v>0.84242900392836761</v>
      </c>
      <c r="G79">
        <f t="shared" si="21"/>
        <v>48.267626464505312</v>
      </c>
      <c r="H79">
        <f t="shared" si="0"/>
        <v>-0.99529569003842455</v>
      </c>
      <c r="K79">
        <f t="shared" si="1"/>
        <v>-59.717741402305471</v>
      </c>
      <c r="L79">
        <f t="shared" si="2"/>
        <v>-875.01772853198531</v>
      </c>
      <c r="M79">
        <f t="shared" si="3"/>
        <v>-1.7119364983584364</v>
      </c>
      <c r="N79">
        <f t="shared" si="4"/>
        <v>-1.9182264504759157</v>
      </c>
      <c r="O79">
        <f t="shared" si="5"/>
        <v>-52.711594610185287</v>
      </c>
      <c r="P79">
        <f t="shared" si="6"/>
        <v>-1.2440666517126056</v>
      </c>
      <c r="Q79">
        <f t="shared" si="15"/>
        <v>-6</v>
      </c>
      <c r="S79">
        <f t="shared" si="22"/>
        <v>12.37739712704875</v>
      </c>
      <c r="T79">
        <f t="shared" si="16"/>
        <v>53.811220815131691</v>
      </c>
      <c r="U79">
        <f t="shared" si="7"/>
        <v>3.2412445889294567E-2</v>
      </c>
      <c r="V79">
        <f t="shared" si="8"/>
        <v>0.39631835306229041</v>
      </c>
      <c r="W79">
        <f t="shared" si="9"/>
        <v>24.759861797496143</v>
      </c>
      <c r="X79">
        <f t="shared" si="10"/>
        <v>10.980099171557995</v>
      </c>
      <c r="Y79">
        <f t="shared" si="11"/>
        <v>0.61325646866787276</v>
      </c>
      <c r="Z79">
        <f t="shared" si="17"/>
        <v>35.137007413765915</v>
      </c>
      <c r="AA79">
        <f t="shared" si="12"/>
        <v>-0.88367695500295607</v>
      </c>
      <c r="AB79">
        <f t="shared" si="18"/>
        <v>-50.630959974641343</v>
      </c>
      <c r="AC79">
        <f t="shared" si="19"/>
        <v>1.4969334236708289</v>
      </c>
      <c r="AD79">
        <f t="shared" si="20"/>
        <v>85.767967388407271</v>
      </c>
      <c r="AE79">
        <f t="shared" si="23"/>
        <v>12.097243583878445</v>
      </c>
    </row>
    <row r="80" spans="1:31">
      <c r="A80" t="s">
        <v>8</v>
      </c>
      <c r="B80">
        <f>CatapultGeometry!J27</f>
        <v>9.0727507783708141</v>
      </c>
      <c r="C80" t="s">
        <v>579</v>
      </c>
      <c r="D80" t="s">
        <v>708</v>
      </c>
      <c r="E80">
        <f t="shared" si="13"/>
        <v>6.0000000000000046E-2</v>
      </c>
      <c r="F80">
        <f t="shared" si="14"/>
        <v>0.84143370823832919</v>
      </c>
      <c r="G80">
        <f t="shared" si="21"/>
        <v>48.210600222098549</v>
      </c>
      <c r="H80">
        <f t="shared" si="0"/>
        <v>-1.0098034686897186</v>
      </c>
      <c r="K80">
        <f t="shared" si="1"/>
        <v>-60.588208121383111</v>
      </c>
      <c r="L80">
        <f t="shared" si="2"/>
        <v>-870.46671907764176</v>
      </c>
      <c r="M80">
        <f t="shared" si="3"/>
        <v>-1.7030326339734987</v>
      </c>
      <c r="N80">
        <f t="shared" si="4"/>
        <v>-1.9107648524374539</v>
      </c>
      <c r="O80">
        <f t="shared" si="5"/>
        <v>-52.506554829376313</v>
      </c>
      <c r="P80">
        <f t="shared" si="6"/>
        <v>-1.2625664815600324</v>
      </c>
      <c r="Q80">
        <f t="shared" si="15"/>
        <v>-6</v>
      </c>
      <c r="S80">
        <f t="shared" si="22"/>
        <v>12.463933107837315</v>
      </c>
      <c r="T80">
        <f t="shared" si="16"/>
        <v>54.191282662579958</v>
      </c>
      <c r="U80">
        <f t="shared" si="7"/>
        <v>3.264137089561106E-2</v>
      </c>
      <c r="V80">
        <f t="shared" si="8"/>
        <v>0.3965472780686069</v>
      </c>
      <c r="W80">
        <f t="shared" si="9"/>
        <v>24.766845820483418</v>
      </c>
      <c r="X80">
        <f t="shared" si="10"/>
        <v>10.98583541323778</v>
      </c>
      <c r="Y80">
        <f t="shared" si="11"/>
        <v>0.61329947591805534</v>
      </c>
      <c r="Z80">
        <f t="shared" si="17"/>
        <v>35.139471547689837</v>
      </c>
      <c r="AA80">
        <f t="shared" si="12"/>
        <v>-0.88268165931291775</v>
      </c>
      <c r="AB80">
        <f t="shared" si="18"/>
        <v>-50.573933732234579</v>
      </c>
      <c r="AC80">
        <f t="shared" si="19"/>
        <v>1.4959811352309731</v>
      </c>
      <c r="AD80">
        <f t="shared" si="20"/>
        <v>85.713405279924416</v>
      </c>
      <c r="AE80">
        <f t="shared" si="23"/>
        <v>12.182684885448539</v>
      </c>
    </row>
    <row r="81" spans="1:31">
      <c r="B81" s="1">
        <f>0.01*2.54*B80</f>
        <v>0.23044786977061871</v>
      </c>
      <c r="C81" t="s">
        <v>616</v>
      </c>
      <c r="E81">
        <f t="shared" si="13"/>
        <v>6.1000000000000047E-2</v>
      </c>
      <c r="F81">
        <f t="shared" si="14"/>
        <v>0.84042390476963946</v>
      </c>
      <c r="G81">
        <f t="shared" si="21"/>
        <v>48.152742745204961</v>
      </c>
      <c r="H81">
        <f t="shared" si="0"/>
        <v>-1.0242355529748488</v>
      </c>
      <c r="K81">
        <f t="shared" si="1"/>
        <v>-61.454133178490935</v>
      </c>
      <c r="L81">
        <f t="shared" si="2"/>
        <v>-865.92505710782598</v>
      </c>
      <c r="M81">
        <f t="shared" si="3"/>
        <v>-1.6941470575608033</v>
      </c>
      <c r="N81">
        <f t="shared" si="4"/>
        <v>-1.9033420625306561</v>
      </c>
      <c r="O81">
        <f t="shared" si="5"/>
        <v>-52.302581470367201</v>
      </c>
      <c r="P81">
        <f t="shared" si="6"/>
        <v>-1.2809700928992003</v>
      </c>
      <c r="Q81">
        <f t="shared" si="15"/>
        <v>-6</v>
      </c>
      <c r="S81">
        <f t="shared" si="22"/>
        <v>12.551700298191159</v>
      </c>
      <c r="T81">
        <f t="shared" si="16"/>
        <v>54.57685670728322</v>
      </c>
      <c r="U81">
        <f t="shared" si="7"/>
        <v>3.2873616097837483E-2</v>
      </c>
      <c r="V81">
        <f t="shared" si="8"/>
        <v>0.39677952327083332</v>
      </c>
      <c r="W81">
        <f t="shared" si="9"/>
        <v>24.773925806774468</v>
      </c>
      <c r="X81">
        <f t="shared" si="10"/>
        <v>10.99166236934321</v>
      </c>
      <c r="Y81">
        <f t="shared" si="11"/>
        <v>0.61334364618073056</v>
      </c>
      <c r="Z81">
        <f t="shared" si="17"/>
        <v>35.142002317321115</v>
      </c>
      <c r="AA81">
        <f t="shared" si="12"/>
        <v>-0.88167185584422814</v>
      </c>
      <c r="AB81">
        <f t="shared" si="18"/>
        <v>-50.516076255340998</v>
      </c>
      <c r="AC81">
        <f t="shared" si="19"/>
        <v>1.4950155020249587</v>
      </c>
      <c r="AD81">
        <f t="shared" si="20"/>
        <v>85.65807857266212</v>
      </c>
      <c r="AE81">
        <f t="shared" si="23"/>
        <v>12.269365378248006</v>
      </c>
    </row>
    <row r="82" spans="1:31">
      <c r="A82" t="s">
        <v>10</v>
      </c>
      <c r="B82">
        <f>CatapultGeometry!K27</f>
        <v>-0.37444476360081363</v>
      </c>
      <c r="C82" t="s">
        <v>579</v>
      </c>
      <c r="D82" t="s">
        <v>709</v>
      </c>
      <c r="E82">
        <f t="shared" si="13"/>
        <v>6.2000000000000048E-2</v>
      </c>
      <c r="F82">
        <f t="shared" si="14"/>
        <v>0.83939966921666465</v>
      </c>
      <c r="G82">
        <f t="shared" si="21"/>
        <v>48.094058370792254</v>
      </c>
      <c r="H82">
        <f t="shared" si="0"/>
        <v>-1.0385920991685922</v>
      </c>
      <c r="K82">
        <f t="shared" si="1"/>
        <v>-62.315525950115536</v>
      </c>
      <c r="L82">
        <f t="shared" si="2"/>
        <v>-861.39277162460201</v>
      </c>
      <c r="M82">
        <f t="shared" si="3"/>
        <v>-1.6852798258617057</v>
      </c>
      <c r="N82">
        <f t="shared" si="4"/>
        <v>-1.8959580010460839</v>
      </c>
      <c r="O82">
        <f t="shared" si="5"/>
        <v>-52.09967234279528</v>
      </c>
      <c r="P82">
        <f t="shared" si="6"/>
        <v>-1.2992776833568174</v>
      </c>
      <c r="Q82">
        <f t="shared" si="15"/>
        <v>-6</v>
      </c>
      <c r="S82">
        <f t="shared" si="22"/>
        <v>12.640690511062699</v>
      </c>
      <c r="T82">
        <f t="shared" si="16"/>
        <v>54.96791249545965</v>
      </c>
      <c r="U82">
        <f t="shared" si="7"/>
        <v>3.3109163152558824E-2</v>
      </c>
      <c r="V82">
        <f t="shared" si="8"/>
        <v>0.39701507032555466</v>
      </c>
      <c r="W82">
        <f t="shared" si="9"/>
        <v>24.781100965495366</v>
      </c>
      <c r="X82">
        <f t="shared" si="10"/>
        <v>10.997579904478393</v>
      </c>
      <c r="Y82">
        <f t="shared" si="11"/>
        <v>0.61338899834999949</v>
      </c>
      <c r="Z82">
        <f t="shared" si="17"/>
        <v>35.144600805211986</v>
      </c>
      <c r="AA82">
        <f t="shared" si="12"/>
        <v>-0.88064762029125354</v>
      </c>
      <c r="AB82">
        <f t="shared" si="18"/>
        <v>-50.457391880928299</v>
      </c>
      <c r="AC82">
        <f t="shared" si="19"/>
        <v>1.494036618641253</v>
      </c>
      <c r="AD82">
        <f t="shared" si="20"/>
        <v>85.601992686140292</v>
      </c>
      <c r="AE82">
        <f t="shared" si="23"/>
        <v>12.357278215994397</v>
      </c>
    </row>
    <row r="83" spans="1:31">
      <c r="B83" s="1">
        <f>0.01*2.54*B82</f>
        <v>-9.5108969954606666E-3</v>
      </c>
      <c r="C83" t="s">
        <v>616</v>
      </c>
      <c r="E83">
        <f t="shared" si="13"/>
        <v>6.3000000000000042E-2</v>
      </c>
      <c r="F83">
        <f t="shared" si="14"/>
        <v>0.83836107711749608</v>
      </c>
      <c r="G83">
        <f t="shared" si="21"/>
        <v>48.034551426874259</v>
      </c>
      <c r="H83">
        <f t="shared" si="0"/>
        <v>-1.0528732640299552</v>
      </c>
      <c r="K83">
        <f t="shared" si="1"/>
        <v>-63.172395841797311</v>
      </c>
      <c r="L83">
        <f t="shared" si="2"/>
        <v>-856.8698916817782</v>
      </c>
      <c r="M83">
        <f t="shared" si="3"/>
        <v>-1.6764309957187968</v>
      </c>
      <c r="N83">
        <f t="shared" si="4"/>
        <v>-1.8886125880269866</v>
      </c>
      <c r="O83">
        <f t="shared" si="5"/>
        <v>-51.897825249501906</v>
      </c>
      <c r="P83">
        <f t="shared" si="6"/>
        <v>-1.3174894511727604</v>
      </c>
      <c r="Q83">
        <f t="shared" si="15"/>
        <v>-6</v>
      </c>
      <c r="S83">
        <f t="shared" si="22"/>
        <v>12.73089553849139</v>
      </c>
      <c r="T83">
        <f t="shared" si="16"/>
        <v>55.364419594939896</v>
      </c>
      <c r="U83">
        <f t="shared" si="7"/>
        <v>3.334799372937805E-2</v>
      </c>
      <c r="V83">
        <f t="shared" si="8"/>
        <v>0.39725390090237389</v>
      </c>
      <c r="W83">
        <f t="shared" si="9"/>
        <v>24.788370504414097</v>
      </c>
      <c r="X83">
        <f t="shared" si="10"/>
        <v>11.003587885848551</v>
      </c>
      <c r="Y83">
        <f t="shared" si="11"/>
        <v>0.61343555141078432</v>
      </c>
      <c r="Z83">
        <f t="shared" si="17"/>
        <v>35.147268099118371</v>
      </c>
      <c r="AA83">
        <f t="shared" si="12"/>
        <v>-0.87960902819208486</v>
      </c>
      <c r="AB83">
        <f t="shared" si="18"/>
        <v>-50.397884937010303</v>
      </c>
      <c r="AC83">
        <f t="shared" si="19"/>
        <v>1.4930445796028691</v>
      </c>
      <c r="AD83">
        <f t="shared" si="20"/>
        <v>85.545153036128667</v>
      </c>
      <c r="AE83">
        <f t="shared" si="23"/>
        <v>12.446416557263934</v>
      </c>
    </row>
    <row r="84" spans="1:31">
      <c r="A84" t="s">
        <v>684</v>
      </c>
      <c r="B84" s="1">
        <f>0.01*2.54*SQRT(B80^2+B82^2)</f>
        <v>0.23064405009337288</v>
      </c>
      <c r="C84" t="s">
        <v>616</v>
      </c>
      <c r="D84" t="s">
        <v>635</v>
      </c>
      <c r="E84">
        <f t="shared" si="13"/>
        <v>6.4000000000000043E-2</v>
      </c>
      <c r="F84">
        <f t="shared" si="14"/>
        <v>0.83730820385346616</v>
      </c>
      <c r="G84">
        <f t="shared" si="21"/>
        <v>47.974226232483183</v>
      </c>
      <c r="H84">
        <f t="shared" ref="H84:H147" si="24">K84/$B$100</f>
        <v>-1.0670792048030668</v>
      </c>
      <c r="K84">
        <f t="shared" ref="K84:K147" si="25">K83+$B$20*L84</f>
        <v>-64.024752288184004</v>
      </c>
      <c r="L84">
        <f t="shared" ref="L84:L147" si="26">M84/$B$103</f>
        <v>-852.35644638668919</v>
      </c>
      <c r="M84">
        <f t="shared" ref="M84:M147" si="27">N84+S84/$B$100</f>
        <v>-1.6676006240793901</v>
      </c>
      <c r="N84">
        <f t="shared" ref="N84:N147" si="28">$B$96*O84*$B$99</f>
        <v>-1.8813057432688622</v>
      </c>
      <c r="O84">
        <f t="shared" ref="O84:O147" si="29">IF(E84&gt;0,IF(F84&gt;$B$26,(Q84-P84)/$B$97,0),0)</f>
        <v>-51.697037986520385</v>
      </c>
      <c r="P84">
        <f t="shared" ref="P84:P147" si="30">$B$98*K83</f>
        <v>-1.3356055952011683</v>
      </c>
      <c r="Q84">
        <f t="shared" si="15"/>
        <v>-6</v>
      </c>
      <c r="S84">
        <f t="shared" si="22"/>
        <v>12.822307151368326</v>
      </c>
      <c r="T84">
        <f t="shared" ref="T84:T147" si="31">IF(U84&gt;0,U84*$B$92,0)</f>
        <v>55.766347594923417</v>
      </c>
      <c r="U84">
        <f t="shared" ref="U84:U147" si="32">V84-$B$32-$B$29</f>
        <v>3.3590089510769333E-2</v>
      </c>
      <c r="V84">
        <f t="shared" ref="V84:V147" si="33">0.01*2.54*SQRT(($B$40-(W84))^2+($B$42-(X84))^2)</f>
        <v>0.39749599668376517</v>
      </c>
      <c r="W84">
        <f t="shared" ref="W84:W147" si="34">$B$34+COS(F84)*$B$80+SIN(F84)*$B$82</f>
        <v>24.795733629986316</v>
      </c>
      <c r="X84">
        <f t="shared" ref="X84:X147" si="35">$B$36+COS(F84)*$B$82-SIN(F84)*$B$80</f>
        <v>11.009686183177326</v>
      </c>
      <c r="Y84">
        <f t="shared" ref="Y84:Y147" si="36">ATAN2((W84-$B$40),(X84-$B$42))</f>
        <v>0.61348332443152709</v>
      </c>
      <c r="Z84">
        <f t="shared" si="17"/>
        <v>35.150005291581529</v>
      </c>
      <c r="AA84">
        <f t="shared" ref="AA84:AA147" si="37">ATAN2(W84-$B$34,X84-$B$36)</f>
        <v>-0.8785561549280545</v>
      </c>
      <c r="AB84">
        <f t="shared" si="18"/>
        <v>-50.337559742619206</v>
      </c>
      <c r="AC84">
        <f t="shared" si="19"/>
        <v>1.4920394793595815</v>
      </c>
      <c r="AD84">
        <f t="shared" si="20"/>
        <v>85.487565034200728</v>
      </c>
      <c r="AE84">
        <f t="shared" si="23"/>
        <v>12.536773565436745</v>
      </c>
    </row>
    <row r="85" spans="1:31">
      <c r="A85" t="s">
        <v>685</v>
      </c>
      <c r="B85" s="1">
        <f>B86*180/PI()</f>
        <v>-2.3633335101360373</v>
      </c>
      <c r="C85" t="s">
        <v>153</v>
      </c>
      <c r="E85">
        <f t="shared" ref="E85:E148" si="38">E84+$B$20</f>
        <v>6.5000000000000044E-2</v>
      </c>
      <c r="F85">
        <f t="shared" ref="F85:F148" si="39">IF(F84&gt;$B$26,F84+$B$20*H84,F84)</f>
        <v>0.83624112464866307</v>
      </c>
      <c r="G85">
        <f t="shared" si="21"/>
        <v>47.913087097641785</v>
      </c>
      <c r="H85">
        <f t="shared" si="24"/>
        <v>-1.0812100792180985</v>
      </c>
      <c r="K85">
        <f t="shared" si="25"/>
        <v>-64.872604753085909</v>
      </c>
      <c r="L85">
        <f t="shared" si="26"/>
        <v>-847.85246490189832</v>
      </c>
      <c r="M85">
        <f t="shared" si="27"/>
        <v>-1.6587887679988509</v>
      </c>
      <c r="N85">
        <f t="shared" si="28"/>
        <v>-1.8740373863189985</v>
      </c>
      <c r="O85">
        <f t="shared" si="29"/>
        <v>-51.497308343063388</v>
      </c>
      <c r="P85">
        <f t="shared" si="30"/>
        <v>-1.3536263149115744</v>
      </c>
      <c r="Q85">
        <f t="shared" ref="Q85:Q148" si="40">IF(E85&gt;0,IF(F85&gt;$B$26,-($B$105-$B$106),0),0)</f>
        <v>-6</v>
      </c>
      <c r="S85">
        <f t="shared" si="22"/>
        <v>12.914917099208862</v>
      </c>
      <c r="T85">
        <f t="shared" si="31"/>
        <v>56.173666105742896</v>
      </c>
      <c r="U85">
        <f t="shared" si="32"/>
        <v>3.383543219193616E-2</v>
      </c>
      <c r="V85">
        <f t="shared" si="33"/>
        <v>0.397741339364932</v>
      </c>
      <c r="W85">
        <f t="shared" si="34"/>
        <v>24.803189547400706</v>
      </c>
      <c r="X85">
        <f t="shared" si="35"/>
        <v>11.015874668624893</v>
      </c>
      <c r="Y85">
        <f t="shared" si="36"/>
        <v>0.61353233655697614</v>
      </c>
      <c r="Z85">
        <f t="shared" ref="Z85:Z148" si="41">Y85*180/PI()</f>
        <v>35.152813479514727</v>
      </c>
      <c r="AA85">
        <f t="shared" si="37"/>
        <v>-0.87748907572325141</v>
      </c>
      <c r="AB85">
        <f t="shared" ref="AB85:AB148" si="42">AA85*180/PI()</f>
        <v>-50.276420607777808</v>
      </c>
      <c r="AC85">
        <f t="shared" ref="AC85:AC148" si="43">Y85-AA85</f>
        <v>1.4910214122802277</v>
      </c>
      <c r="AD85">
        <f t="shared" ref="AD85:AD148" si="44">AC85*180/PI()</f>
        <v>85.429234087292542</v>
      </c>
      <c r="AE85">
        <f t="shared" si="23"/>
        <v>12.62834240864389</v>
      </c>
    </row>
    <row r="86" spans="1:31">
      <c r="B86">
        <f>ATAN2(B80,B82)</f>
        <v>-4.1247951074588632E-2</v>
      </c>
      <c r="C86" t="s">
        <v>152</v>
      </c>
      <c r="E86">
        <f t="shared" si="38"/>
        <v>6.6000000000000045E-2</v>
      </c>
      <c r="F86">
        <f t="shared" si="39"/>
        <v>0.83515991456944494</v>
      </c>
      <c r="G86">
        <f t="shared" ref="G86:G149" si="45">F86*180/PI()</f>
        <v>47.851138323335583</v>
      </c>
      <c r="H86">
        <f t="shared" si="24"/>
        <v>-1.0952660454922121</v>
      </c>
      <c r="K86">
        <f t="shared" si="25"/>
        <v>-65.71596272953272</v>
      </c>
      <c r="L86">
        <f t="shared" si="26"/>
        <v>-843.35797644681759</v>
      </c>
      <c r="M86">
        <f t="shared" si="27"/>
        <v>-1.6499954846437674</v>
      </c>
      <c r="N86">
        <f t="shared" si="28"/>
        <v>-1.8668074364760039</v>
      </c>
      <c r="O86">
        <f t="shared" si="29"/>
        <v>-51.298634101510025</v>
      </c>
      <c r="P86">
        <f t="shared" si="30"/>
        <v>-1.3715518103900735</v>
      </c>
      <c r="Q86">
        <f t="shared" si="40"/>
        <v>-6</v>
      </c>
      <c r="S86">
        <f t="shared" ref="S86:S149" si="46">IF(E86&gt;0,$B$84*T86*SIN(AC86),0)</f>
        <v>13.008717109934192</v>
      </c>
      <c r="T86">
        <f t="shared" si="31"/>
        <v>56.586344758639882</v>
      </c>
      <c r="U86">
        <f t="shared" si="32"/>
        <v>3.4084003480676167E-2</v>
      </c>
      <c r="V86">
        <f t="shared" si="33"/>
        <v>0.39798991065367201</v>
      </c>
      <c r="W86">
        <f t="shared" si="34"/>
        <v>24.810737460624075</v>
      </c>
      <c r="X86">
        <f t="shared" si="35"/>
        <v>11.022153216706725</v>
      </c>
      <c r="Y86">
        <f t="shared" si="36"/>
        <v>0.61358260700105205</v>
      </c>
      <c r="Z86">
        <f t="shared" si="41"/>
        <v>35.155693763794517</v>
      </c>
      <c r="AA86">
        <f t="shared" si="37"/>
        <v>-0.87640786564403372</v>
      </c>
      <c r="AB86">
        <f t="shared" si="42"/>
        <v>-50.214471833471634</v>
      </c>
      <c r="AC86">
        <f t="shared" si="43"/>
        <v>1.4899904726450859</v>
      </c>
      <c r="AD86">
        <f t="shared" si="44"/>
        <v>85.370165597266151</v>
      </c>
      <c r="AE86">
        <f t="shared" ref="AE86:AE149" si="47">T86/4.44822165</f>
        <v>12.721116259716933</v>
      </c>
    </row>
    <row r="87" spans="1:31">
      <c r="B87" s="1"/>
      <c r="E87">
        <f t="shared" si="38"/>
        <v>6.7000000000000046E-2</v>
      </c>
      <c r="F87">
        <f t="shared" si="39"/>
        <v>0.83406464852395268</v>
      </c>
      <c r="G87">
        <f t="shared" si="45"/>
        <v>47.788384201484895</v>
      </c>
      <c r="H87">
        <f t="shared" si="24"/>
        <v>-1.1092472623305329</v>
      </c>
      <c r="K87">
        <f t="shared" si="25"/>
        <v>-66.554835739831972</v>
      </c>
      <c r="L87">
        <f t="shared" si="26"/>
        <v>-838.87301029925038</v>
      </c>
      <c r="M87">
        <f t="shared" si="27"/>
        <v>-1.6412208312949677</v>
      </c>
      <c r="N87">
        <f t="shared" si="28"/>
        <v>-1.8596158127893223</v>
      </c>
      <c r="O87">
        <f t="shared" si="29"/>
        <v>-51.101013037392534</v>
      </c>
      <c r="P87">
        <f t="shared" si="30"/>
        <v>-1.3893822823405235</v>
      </c>
      <c r="Q87">
        <f t="shared" si="40"/>
        <v>-6</v>
      </c>
      <c r="S87">
        <f t="shared" si="46"/>
        <v>13.103698889661276</v>
      </c>
      <c r="T87">
        <f t="shared" si="31"/>
        <v>57.004353205548057</v>
      </c>
      <c r="U87">
        <f t="shared" si="32"/>
        <v>3.4335785097250632E-2</v>
      </c>
      <c r="V87">
        <f t="shared" si="33"/>
        <v>0.39824169227024647</v>
      </c>
      <c r="W87">
        <f t="shared" si="34"/>
        <v>24.818376572446066</v>
      </c>
      <c r="X87">
        <f t="shared" si="35"/>
        <v>11.028521704213155</v>
      </c>
      <c r="Y87">
        <f t="shared" si="36"/>
        <v>0.61363415503980279</v>
      </c>
      <c r="Z87">
        <f t="shared" si="41"/>
        <v>35.158647248857115</v>
      </c>
      <c r="AA87">
        <f t="shared" si="37"/>
        <v>-0.87531259959854113</v>
      </c>
      <c r="AB87">
        <f t="shared" si="42"/>
        <v>-50.151717711620918</v>
      </c>
      <c r="AC87">
        <f t="shared" si="43"/>
        <v>1.4889467546383439</v>
      </c>
      <c r="AD87">
        <f t="shared" si="44"/>
        <v>85.31036496047804</v>
      </c>
      <c r="AE87">
        <f t="shared" si="47"/>
        <v>12.815088296139214</v>
      </c>
    </row>
    <row r="88" spans="1:31">
      <c r="A88" t="s">
        <v>679</v>
      </c>
      <c r="B88" s="1"/>
      <c r="E88">
        <f t="shared" si="38"/>
        <v>6.8000000000000047E-2</v>
      </c>
      <c r="F88">
        <f t="shared" si="39"/>
        <v>0.83295540126162215</v>
      </c>
      <c r="G88">
        <f t="shared" si="45"/>
        <v>47.724829014916914</v>
      </c>
      <c r="H88">
        <f t="shared" si="24"/>
        <v>-1.1231538889271468</v>
      </c>
      <c r="K88">
        <f t="shared" si="25"/>
        <v>-67.389233335628816</v>
      </c>
      <c r="L88">
        <f t="shared" si="26"/>
        <v>-834.39759579684983</v>
      </c>
      <c r="M88">
        <f t="shared" si="27"/>
        <v>-1.6324648653503735</v>
      </c>
      <c r="N88">
        <f t="shared" si="28"/>
        <v>-1.8524624340587346</v>
      </c>
      <c r="O88">
        <f t="shared" si="29"/>
        <v>-50.904442919382582</v>
      </c>
      <c r="P88">
        <f t="shared" si="30"/>
        <v>-1.4071179320857818</v>
      </c>
      <c r="Q88">
        <f t="shared" si="40"/>
        <v>-6</v>
      </c>
      <c r="S88">
        <f t="shared" si="46"/>
        <v>13.199854122501659</v>
      </c>
      <c r="T88">
        <f t="shared" si="31"/>
        <v>57.427661118885474</v>
      </c>
      <c r="U88">
        <f t="shared" si="32"/>
        <v>3.4590758774259295E-2</v>
      </c>
      <c r="V88">
        <f t="shared" si="33"/>
        <v>0.39849666594725514</v>
      </c>
      <c r="W88">
        <f t="shared" si="34"/>
        <v>24.826106084523538</v>
      </c>
      <c r="X88">
        <f t="shared" si="35"/>
        <v>11.03498001012961</v>
      </c>
      <c r="Y88">
        <f t="shared" si="36"/>
        <v>0.61368700000444298</v>
      </c>
      <c r="Z88">
        <f t="shared" si="41"/>
        <v>35.161675042299514</v>
      </c>
      <c r="AA88">
        <f t="shared" si="37"/>
        <v>-0.8742033523362106</v>
      </c>
      <c r="AB88">
        <f t="shared" si="42"/>
        <v>-50.088162525052944</v>
      </c>
      <c r="AC88">
        <f t="shared" si="43"/>
        <v>1.4878903523406537</v>
      </c>
      <c r="AD88">
        <f t="shared" si="44"/>
        <v>85.249837567352472</v>
      </c>
      <c r="AE88">
        <f t="shared" si="47"/>
        <v>12.91025169999914</v>
      </c>
    </row>
    <row r="89" spans="1:31">
      <c r="A89" t="s">
        <v>680</v>
      </c>
      <c r="B89" s="1">
        <f>DetailedParameters!P28</f>
        <v>2.37</v>
      </c>
      <c r="C89" t="s">
        <v>681</v>
      </c>
      <c r="E89">
        <f t="shared" si="38"/>
        <v>6.9000000000000047E-2</v>
      </c>
      <c r="F89">
        <f t="shared" si="39"/>
        <v>0.83183224737269501</v>
      </c>
      <c r="G89">
        <f t="shared" si="45"/>
        <v>47.660477037337685</v>
      </c>
      <c r="H89">
        <f t="shared" si="24"/>
        <v>-1.1369860849661217</v>
      </c>
      <c r="K89">
        <f t="shared" si="25"/>
        <v>-68.219165097967306</v>
      </c>
      <c r="L89">
        <f t="shared" si="26"/>
        <v>-829.93176233848703</v>
      </c>
      <c r="M89">
        <f t="shared" si="27"/>
        <v>-1.6237276443276774</v>
      </c>
      <c r="N89">
        <f t="shared" si="28"/>
        <v>-1.8453472188338498</v>
      </c>
      <c r="O89">
        <f t="shared" si="29"/>
        <v>-50.708921509277275</v>
      </c>
      <c r="P89">
        <f t="shared" si="30"/>
        <v>-1.4247589615689682</v>
      </c>
      <c r="Q89">
        <f t="shared" si="40"/>
        <v>-6</v>
      </c>
      <c r="S89">
        <f t="shared" si="46"/>
        <v>13.297174470370351</v>
      </c>
      <c r="T89">
        <f t="shared" si="31"/>
        <v>57.856238191360156</v>
      </c>
      <c r="U89">
        <f t="shared" si="32"/>
        <v>3.4848906256523288E-2</v>
      </c>
      <c r="V89">
        <f t="shared" si="33"/>
        <v>0.39875481342951913</v>
      </c>
      <c r="W89">
        <f t="shared" si="34"/>
        <v>24.833925197424701</v>
      </c>
      <c r="X89">
        <f t="shared" si="35"/>
        <v>11.041528015557624</v>
      </c>
      <c r="Y89">
        <f t="shared" si="36"/>
        <v>0.61374116127447897</v>
      </c>
      <c r="Z89">
        <f t="shared" si="41"/>
        <v>35.164778254485647</v>
      </c>
      <c r="AA89">
        <f t="shared" si="37"/>
        <v>-0.87308019844728346</v>
      </c>
      <c r="AB89">
        <f t="shared" si="42"/>
        <v>-50.023810547473715</v>
      </c>
      <c r="AC89">
        <f t="shared" si="43"/>
        <v>1.4868213597217625</v>
      </c>
      <c r="AD89">
        <f t="shared" si="44"/>
        <v>85.188588801959355</v>
      </c>
      <c r="AE89">
        <f t="shared" si="47"/>
        <v>13.006599657946486</v>
      </c>
    </row>
    <row r="90" spans="1:31">
      <c r="B90" s="1">
        <f>(4.44822165/(0.01*2.54))*B89</f>
        <v>415.05060277559056</v>
      </c>
      <c r="C90" t="s">
        <v>682</v>
      </c>
      <c r="E90">
        <f t="shared" si="38"/>
        <v>7.0000000000000048E-2</v>
      </c>
      <c r="F90">
        <f t="shared" si="39"/>
        <v>0.83069526128772886</v>
      </c>
      <c r="G90">
        <f t="shared" si="45"/>
        <v>47.595332533304024</v>
      </c>
      <c r="H90">
        <f t="shared" si="24"/>
        <v>-1.1507440106225473</v>
      </c>
      <c r="K90">
        <f t="shared" si="25"/>
        <v>-69.044640637352842</v>
      </c>
      <c r="L90">
        <f t="shared" si="26"/>
        <v>-825.47553938553472</v>
      </c>
      <c r="M90">
        <f t="shared" si="27"/>
        <v>-1.6150092258668531</v>
      </c>
      <c r="N90">
        <f t="shared" si="28"/>
        <v>-1.8382700854135798</v>
      </c>
      <c r="O90">
        <f t="shared" si="29"/>
        <v>-50.514446561984734</v>
      </c>
      <c r="P90">
        <f t="shared" si="30"/>
        <v>-1.442305573354761</v>
      </c>
      <c r="Q90">
        <f t="shared" si="40"/>
        <v>-6</v>
      </c>
      <c r="S90">
        <f t="shared" si="46"/>
        <v>13.395651572803603</v>
      </c>
      <c r="T90">
        <f t="shared" si="31"/>
        <v>58.290054135783038</v>
      </c>
      <c r="U90">
        <f t="shared" si="32"/>
        <v>3.5110209300972445E-2</v>
      </c>
      <c r="V90">
        <f t="shared" si="33"/>
        <v>0.39901611647396829</v>
      </c>
      <c r="W90">
        <f t="shared" si="34"/>
        <v>24.841833110672901</v>
      </c>
      <c r="X90">
        <f t="shared" si="35"/>
        <v>11.048165603636544</v>
      </c>
      <c r="Y90">
        <f t="shared" si="36"/>
        <v>0.61379665827092067</v>
      </c>
      <c r="Z90">
        <f t="shared" si="41"/>
        <v>35.167957998157405</v>
      </c>
      <c r="AA90">
        <f t="shared" si="37"/>
        <v>-0.87194321236231753</v>
      </c>
      <c r="AB90">
        <f t="shared" si="42"/>
        <v>-49.958666043440061</v>
      </c>
      <c r="AC90">
        <f t="shared" si="43"/>
        <v>1.4857398706332381</v>
      </c>
      <c r="AD90">
        <f t="shared" si="44"/>
        <v>85.126624041597466</v>
      </c>
      <c r="AE90">
        <f t="shared" si="47"/>
        <v>13.104125361150347</v>
      </c>
    </row>
    <row r="91" spans="1:31">
      <c r="A91" t="s">
        <v>108</v>
      </c>
      <c r="B91" s="1">
        <f>Parameters!C12</f>
        <v>4</v>
      </c>
      <c r="E91">
        <f t="shared" si="38"/>
        <v>7.1000000000000049E-2</v>
      </c>
      <c r="F91">
        <f t="shared" si="39"/>
        <v>0.82954451727710632</v>
      </c>
      <c r="G91">
        <f t="shared" si="45"/>
        <v>47.529399758195389</v>
      </c>
      <c r="H91">
        <f t="shared" si="24"/>
        <v>-1.1644278265635986</v>
      </c>
      <c r="K91">
        <f t="shared" si="25"/>
        <v>-69.865669593815909</v>
      </c>
      <c r="L91">
        <f t="shared" si="26"/>
        <v>-821.02895646306229</v>
      </c>
      <c r="M91">
        <f t="shared" si="27"/>
        <v>-1.6063096677324953</v>
      </c>
      <c r="N91">
        <f t="shared" si="28"/>
        <v>-1.8312309518456107</v>
      </c>
      <c r="O91">
        <f t="shared" si="29"/>
        <v>-50.321015825509548</v>
      </c>
      <c r="P91">
        <f t="shared" si="30"/>
        <v>-1.4597579706307175</v>
      </c>
      <c r="Q91">
        <f t="shared" si="40"/>
        <v>-6</v>
      </c>
      <c r="S91">
        <f t="shared" si="46"/>
        <v>13.495277046786921</v>
      </c>
      <c r="T91">
        <f t="shared" si="31"/>
        <v>58.729078684893196</v>
      </c>
      <c r="U91">
        <f t="shared" si="32"/>
        <v>3.5374649676540054E-2</v>
      </c>
      <c r="V91">
        <f t="shared" si="33"/>
        <v>0.39928055684953589</v>
      </c>
      <c r="W91">
        <f t="shared" si="34"/>
        <v>24.849829022790111</v>
      </c>
      <c r="X91">
        <f t="shared" si="35"/>
        <v>11.054892659466034</v>
      </c>
      <c r="Y91">
        <f t="shared" si="36"/>
        <v>0.61385351044958436</v>
      </c>
      <c r="Z91">
        <f t="shared" si="41"/>
        <v>35.17121538805096</v>
      </c>
      <c r="AA91">
        <f t="shared" si="37"/>
        <v>-0.87079246835169499</v>
      </c>
      <c r="AB91">
        <f t="shared" si="42"/>
        <v>-49.892733268331433</v>
      </c>
      <c r="AC91">
        <f t="shared" si="43"/>
        <v>1.4846459788012794</v>
      </c>
      <c r="AD91">
        <f t="shared" si="44"/>
        <v>85.063948656382394</v>
      </c>
      <c r="AE91">
        <f t="shared" si="47"/>
        <v>13.202822005259831</v>
      </c>
    </row>
    <row r="92" spans="1:31">
      <c r="A92" t="s">
        <v>683</v>
      </c>
      <c r="B92">
        <f>B91*B90</f>
        <v>1660.2024111023622</v>
      </c>
      <c r="C92" t="s">
        <v>682</v>
      </c>
      <c r="D92" t="s">
        <v>75</v>
      </c>
      <c r="E92">
        <f t="shared" si="38"/>
        <v>7.200000000000005E-2</v>
      </c>
      <c r="F92">
        <f t="shared" si="39"/>
        <v>0.82838008945054276</v>
      </c>
      <c r="G92">
        <f t="shared" si="45"/>
        <v>47.462682958185709</v>
      </c>
      <c r="H92">
        <f t="shared" si="24"/>
        <v>-1.1780376939496142</v>
      </c>
      <c r="K92">
        <f t="shared" si="25"/>
        <v>-70.682261636976847</v>
      </c>
      <c r="L92">
        <f t="shared" si="26"/>
        <v>-816.59204316093735</v>
      </c>
      <c r="M92">
        <f t="shared" si="27"/>
        <v>-1.5976290278159726</v>
      </c>
      <c r="N92">
        <f t="shared" si="28"/>
        <v>-1.8242297359258566</v>
      </c>
      <c r="O92">
        <f t="shared" si="29"/>
        <v>-50.128627040937793</v>
      </c>
      <c r="P92">
        <f t="shared" si="30"/>
        <v>-1.4771163572086208</v>
      </c>
      <c r="Q92">
        <f t="shared" si="40"/>
        <v>-6</v>
      </c>
      <c r="S92">
        <f t="shared" si="46"/>
        <v>13.596042486593037</v>
      </c>
      <c r="T92">
        <f t="shared" si="31"/>
        <v>59.173281591193749</v>
      </c>
      <c r="U92">
        <f t="shared" si="32"/>
        <v>3.5642209164063993E-2</v>
      </c>
      <c r="V92">
        <f t="shared" si="33"/>
        <v>0.39954811633705983</v>
      </c>
      <c r="W92">
        <f t="shared" si="34"/>
        <v>24.857912131340154</v>
      </c>
      <c r="X92">
        <f t="shared" si="35"/>
        <v>11.061709070029263</v>
      </c>
      <c r="Y92">
        <f t="shared" si="36"/>
        <v>0.61391173729448012</v>
      </c>
      <c r="Z92">
        <f t="shared" si="41"/>
        <v>35.174551540517854</v>
      </c>
      <c r="AA92">
        <f t="shared" si="37"/>
        <v>-0.8696280405251311</v>
      </c>
      <c r="AB92">
        <f t="shared" si="42"/>
        <v>-49.826016468321725</v>
      </c>
      <c r="AC92">
        <f t="shared" si="43"/>
        <v>1.4835397778196113</v>
      </c>
      <c r="AD92">
        <f t="shared" si="44"/>
        <v>85.000568008839579</v>
      </c>
      <c r="AE92">
        <f t="shared" si="47"/>
        <v>13.302682790367191</v>
      </c>
    </row>
    <row r="93" spans="1:31">
      <c r="E93">
        <f t="shared" si="38"/>
        <v>7.3000000000000051E-2</v>
      </c>
      <c r="F93">
        <f t="shared" si="39"/>
        <v>0.82720205175659312</v>
      </c>
      <c r="G93">
        <f t="shared" si="45"/>
        <v>47.395186370215072</v>
      </c>
      <c r="H93">
        <f t="shared" si="24"/>
        <v>-1.1915737744351949</v>
      </c>
      <c r="K93">
        <f t="shared" si="25"/>
        <v>-71.49442646611169</v>
      </c>
      <c r="L93">
        <f t="shared" si="26"/>
        <v>-812.1648291348364</v>
      </c>
      <c r="M93">
        <f t="shared" si="27"/>
        <v>-1.5889673641374067</v>
      </c>
      <c r="N93">
        <f t="shared" si="28"/>
        <v>-1.8172663551979071</v>
      </c>
      <c r="O93">
        <f t="shared" si="29"/>
        <v>-49.937277942421829</v>
      </c>
      <c r="P93">
        <f t="shared" si="30"/>
        <v>-1.4943809375258499</v>
      </c>
      <c r="Q93">
        <f t="shared" si="40"/>
        <v>-6</v>
      </c>
      <c r="S93">
        <f t="shared" si="46"/>
        <v>13.697939463630023</v>
      </c>
      <c r="T93">
        <f t="shared" si="31"/>
        <v>59.62263262679803</v>
      </c>
      <c r="U93">
        <f t="shared" si="32"/>
        <v>3.5912869556194077E-2</v>
      </c>
      <c r="V93">
        <f t="shared" si="33"/>
        <v>0.39981877672918992</v>
      </c>
      <c r="W93">
        <f t="shared" si="34"/>
        <v>24.866081632971621</v>
      </c>
      <c r="X93">
        <f t="shared" si="35"/>
        <v>11.06861472411688</v>
      </c>
      <c r="Y93">
        <f t="shared" si="36"/>
        <v>0.61397135831129146</v>
      </c>
      <c r="Z93">
        <f t="shared" si="41"/>
        <v>35.17796757315142</v>
      </c>
      <c r="AA93">
        <f t="shared" si="37"/>
        <v>-0.86845000283118179</v>
      </c>
      <c r="AB93">
        <f t="shared" si="42"/>
        <v>-49.758519880351116</v>
      </c>
      <c r="AC93">
        <f t="shared" si="43"/>
        <v>1.4824213611424732</v>
      </c>
      <c r="AD93">
        <f t="shared" si="44"/>
        <v>84.936487453502536</v>
      </c>
      <c r="AE93">
        <f t="shared" si="47"/>
        <v>13.403700920973224</v>
      </c>
    </row>
    <row r="94" spans="1:31">
      <c r="A94" t="s">
        <v>746</v>
      </c>
      <c r="E94">
        <f t="shared" si="38"/>
        <v>7.4000000000000052E-2</v>
      </c>
      <c r="F94">
        <f t="shared" si="39"/>
        <v>0.82601047798215788</v>
      </c>
      <c r="G94">
        <f t="shared" si="45"/>
        <v>47.326914221961459</v>
      </c>
      <c r="H94">
        <f t="shared" si="24"/>
        <v>-1.2050362301703141</v>
      </c>
      <c r="K94">
        <f t="shared" si="25"/>
        <v>-72.302173810218846</v>
      </c>
      <c r="L94">
        <f t="shared" si="26"/>
        <v>-807.74734410715894</v>
      </c>
      <c r="M94">
        <f t="shared" si="27"/>
        <v>-1.5803247348474603</v>
      </c>
      <c r="N94">
        <f t="shared" si="28"/>
        <v>-1.8103407269524687</v>
      </c>
      <c r="O94">
        <f t="shared" si="29"/>
        <v>-49.746966257164949</v>
      </c>
      <c r="P94">
        <f t="shared" si="30"/>
        <v>-1.5115519166467715</v>
      </c>
      <c r="Q94">
        <f t="shared" si="40"/>
        <v>-6</v>
      </c>
      <c r="S94">
        <f t="shared" si="46"/>
        <v>13.800959526300511</v>
      </c>
      <c r="T94">
        <f t="shared" si="31"/>
        <v>60.077101583290037</v>
      </c>
      <c r="U94">
        <f t="shared" si="32"/>
        <v>3.618661265730802E-2</v>
      </c>
      <c r="V94">
        <f t="shared" si="33"/>
        <v>0.40009251983030386</v>
      </c>
      <c r="W94">
        <f t="shared" si="34"/>
        <v>24.874336723460569</v>
      </c>
      <c r="X94">
        <f t="shared" si="35"/>
        <v>11.07560951225172</v>
      </c>
      <c r="Y94">
        <f t="shared" si="36"/>
        <v>0.61403239302094159</v>
      </c>
      <c r="Z94">
        <f t="shared" si="41"/>
        <v>35.181464604418181</v>
      </c>
      <c r="AA94">
        <f t="shared" si="37"/>
        <v>-0.86725842905674633</v>
      </c>
      <c r="AB94">
        <f t="shared" si="42"/>
        <v>-49.690247732097482</v>
      </c>
      <c r="AC94">
        <f t="shared" si="43"/>
        <v>1.4812908220776879</v>
      </c>
      <c r="AD94">
        <f t="shared" si="44"/>
        <v>84.871712336515671</v>
      </c>
      <c r="AE94">
        <f t="shared" si="47"/>
        <v>13.505869605955908</v>
      </c>
    </row>
    <row r="95" spans="1:31">
      <c r="A95" t="s">
        <v>747</v>
      </c>
      <c r="B95" t="str">
        <f>Parameters!C20</f>
        <v>CIM</v>
      </c>
      <c r="E95">
        <f t="shared" si="38"/>
        <v>7.5000000000000053E-2</v>
      </c>
      <c r="F95">
        <f t="shared" si="39"/>
        <v>0.82480544175198756</v>
      </c>
      <c r="G95">
        <f t="shared" si="45"/>
        <v>47.257870731812339</v>
      </c>
      <c r="H95">
        <f t="shared" si="24"/>
        <v>-1.218425223801445</v>
      </c>
      <c r="K95">
        <f t="shared" si="25"/>
        <v>-73.105513428086695</v>
      </c>
      <c r="L95">
        <f t="shared" si="26"/>
        <v>-803.33961786785108</v>
      </c>
      <c r="M95">
        <f t="shared" si="27"/>
        <v>-1.5717011982289477</v>
      </c>
      <c r="N95">
        <f t="shared" si="28"/>
        <v>-1.8034527682267931</v>
      </c>
      <c r="O95">
        <f t="shared" si="29"/>
        <v>-49.557689705405679</v>
      </c>
      <c r="P95">
        <f t="shared" si="30"/>
        <v>-1.5286295002641497</v>
      </c>
      <c r="Q95">
        <f t="shared" si="40"/>
        <v>-6</v>
      </c>
      <c r="S95">
        <f t="shared" si="46"/>
        <v>13.905094199870723</v>
      </c>
      <c r="T95">
        <f t="shared" si="31"/>
        <v>60.536658271592486</v>
      </c>
      <c r="U95">
        <f t="shared" si="32"/>
        <v>3.6463420283431941E-2</v>
      </c>
      <c r="V95">
        <f t="shared" si="33"/>
        <v>0.40036932745642778</v>
      </c>
      <c r="W95">
        <f t="shared" si="34"/>
        <v>24.882676597752877</v>
      </c>
      <c r="X95">
        <f t="shared" si="35"/>
        <v>11.082693326614258</v>
      </c>
      <c r="Y95">
        <f t="shared" si="36"/>
        <v>0.61409486095325316</v>
      </c>
      <c r="Z95">
        <f t="shared" si="41"/>
        <v>35.185043753294543</v>
      </c>
      <c r="AA95">
        <f t="shared" si="37"/>
        <v>-0.86605339282657612</v>
      </c>
      <c r="AB95">
        <f t="shared" si="42"/>
        <v>-49.621204241948377</v>
      </c>
      <c r="AC95">
        <f t="shared" si="43"/>
        <v>1.4801482537798294</v>
      </c>
      <c r="AD95">
        <f t="shared" si="44"/>
        <v>84.806247995242927</v>
      </c>
      <c r="AE95">
        <f t="shared" si="47"/>
        <v>13.609182058540741</v>
      </c>
    </row>
    <row r="96" spans="1:31">
      <c r="A96" t="s">
        <v>108</v>
      </c>
      <c r="B96">
        <f>Parameters!C21</f>
        <v>2</v>
      </c>
      <c r="D96" s="45" t="s">
        <v>765</v>
      </c>
      <c r="E96">
        <f t="shared" si="38"/>
        <v>7.6000000000000054E-2</v>
      </c>
      <c r="F96">
        <f t="shared" si="39"/>
        <v>0.82358701652818611</v>
      </c>
      <c r="G96">
        <f t="shared" si="45"/>
        <v>47.188060108836233</v>
      </c>
      <c r="H96">
        <f t="shared" si="24"/>
        <v>-1.2317409184726968</v>
      </c>
      <c r="K96">
        <f t="shared" si="25"/>
        <v>-73.904455108361816</v>
      </c>
      <c r="L96">
        <f t="shared" si="26"/>
        <v>-798.94168027512637</v>
      </c>
      <c r="M96">
        <f t="shared" si="27"/>
        <v>-1.5630968126982461</v>
      </c>
      <c r="N96">
        <f t="shared" si="28"/>
        <v>-1.7966023958041017</v>
      </c>
      <c r="O96">
        <f t="shared" si="29"/>
        <v>-49.369446000401972</v>
      </c>
      <c r="P96">
        <f t="shared" si="30"/>
        <v>-1.5456138947005746</v>
      </c>
      <c r="Q96">
        <f t="shared" si="40"/>
        <v>-6</v>
      </c>
      <c r="S96">
        <f t="shared" si="46"/>
        <v>14.010334986351335</v>
      </c>
      <c r="T96">
        <f t="shared" si="31"/>
        <v>61.001272521850971</v>
      </c>
      <c r="U96">
        <f t="shared" si="32"/>
        <v>3.6743274262170583E-2</v>
      </c>
      <c r="V96">
        <f t="shared" si="33"/>
        <v>0.40064918143516642</v>
      </c>
      <c r="W96">
        <f t="shared" si="34"/>
        <v>24.891100450006412</v>
      </c>
      <c r="X96">
        <f t="shared" si="35"/>
        <v>11.089866060968822</v>
      </c>
      <c r="Y96">
        <f t="shared" si="36"/>
        <v>0.61415878164069482</v>
      </c>
      <c r="Z96">
        <f t="shared" si="41"/>
        <v>35.188706138908522</v>
      </c>
      <c r="AA96">
        <f t="shared" si="37"/>
        <v>-0.86483496760277478</v>
      </c>
      <c r="AB96">
        <f t="shared" si="42"/>
        <v>-49.551393618972277</v>
      </c>
      <c r="AC96">
        <f t="shared" si="43"/>
        <v>1.4789937492434695</v>
      </c>
      <c r="AD96">
        <f t="shared" si="44"/>
        <v>84.740099757880799</v>
      </c>
      <c r="AE96">
        <f t="shared" si="47"/>
        <v>13.71363149627469</v>
      </c>
    </row>
    <row r="97" spans="1:31">
      <c r="A97" t="s">
        <v>748</v>
      </c>
      <c r="B97" s="1">
        <f>DetailedParameters!Z4</f>
        <v>9.0225563909774431E-2</v>
      </c>
      <c r="C97" t="s">
        <v>273</v>
      </c>
      <c r="D97" s="45" t="s">
        <v>762</v>
      </c>
      <c r="E97">
        <f t="shared" si="38"/>
        <v>7.7000000000000055E-2</v>
      </c>
      <c r="F97">
        <f t="shared" si="39"/>
        <v>0.82235527560971344</v>
      </c>
      <c r="G97">
        <f t="shared" si="45"/>
        <v>47.117486552754187</v>
      </c>
      <c r="H97">
        <f t="shared" si="24"/>
        <v>-1.2449834778269653</v>
      </c>
      <c r="K97">
        <f t="shared" si="25"/>
        <v>-74.699008669617911</v>
      </c>
      <c r="L97">
        <f t="shared" si="26"/>
        <v>-794.55356125609558</v>
      </c>
      <c r="M97">
        <f t="shared" si="27"/>
        <v>-1.5545116368065268</v>
      </c>
      <c r="N97">
        <f t="shared" si="28"/>
        <v>-1.7897895262130046</v>
      </c>
      <c r="O97">
        <f t="shared" si="29"/>
        <v>-49.182232848415211</v>
      </c>
      <c r="P97">
        <f t="shared" si="30"/>
        <v>-1.5625053069099064</v>
      </c>
      <c r="Q97">
        <f t="shared" si="40"/>
        <v>-6</v>
      </c>
      <c r="S97">
        <f t="shared" si="46"/>
        <v>14.116673364388667</v>
      </c>
      <c r="T97">
        <f t="shared" si="31"/>
        <v>61.470914183326933</v>
      </c>
      <c r="U97">
        <f t="shared" si="32"/>
        <v>3.702615643264287E-2</v>
      </c>
      <c r="V97">
        <f t="shared" si="33"/>
        <v>0.40093206360563871</v>
      </c>
      <c r="W97">
        <f t="shared" si="34"/>
        <v>24.899607473632901</v>
      </c>
      <c r="X97">
        <f t="shared" si="35"/>
        <v>11.097127610590571</v>
      </c>
      <c r="Y97">
        <f t="shared" si="36"/>
        <v>0.61422417461222323</v>
      </c>
      <c r="Z97">
        <f t="shared" si="41"/>
        <v>35.19245288018692</v>
      </c>
      <c r="AA97">
        <f t="shared" si="37"/>
        <v>-0.86360322668430223</v>
      </c>
      <c r="AB97">
        <f t="shared" si="42"/>
        <v>-49.480820062890231</v>
      </c>
      <c r="AC97">
        <f t="shared" si="43"/>
        <v>1.4778274012965253</v>
      </c>
      <c r="AD97">
        <f t="shared" si="44"/>
        <v>84.673272943077137</v>
      </c>
      <c r="AE97">
        <f t="shared" si="47"/>
        <v>13.819211141002143</v>
      </c>
    </row>
    <row r="98" spans="1:31">
      <c r="A98" t="s">
        <v>750</v>
      </c>
      <c r="B98" s="1">
        <f>DetailedParameters!Z6</f>
        <v>2.1142234316170731E-2</v>
      </c>
      <c r="C98" t="s">
        <v>276</v>
      </c>
      <c r="D98" s="45" t="s">
        <v>763</v>
      </c>
      <c r="E98">
        <f t="shared" si="38"/>
        <v>7.8000000000000055E-2</v>
      </c>
      <c r="F98">
        <f t="shared" si="39"/>
        <v>0.82111029213188647</v>
      </c>
      <c r="G98">
        <f t="shared" si="45"/>
        <v>47.046154253911176</v>
      </c>
      <c r="H98">
        <f t="shared" si="24"/>
        <v>-1.2581530660070868</v>
      </c>
      <c r="K98">
        <f t="shared" si="25"/>
        <v>-75.489183960425208</v>
      </c>
      <c r="L98">
        <f t="shared" si="26"/>
        <v>-790.1752908072915</v>
      </c>
      <c r="M98">
        <f t="shared" si="27"/>
        <v>-1.5459457292407834</v>
      </c>
      <c r="N98">
        <f t="shared" si="28"/>
        <v>-1.7830140757269117</v>
      </c>
      <c r="O98">
        <f t="shared" si="29"/>
        <v>-48.996047948694063</v>
      </c>
      <c r="P98">
        <f t="shared" si="30"/>
        <v>-1.5793039444787307</v>
      </c>
      <c r="Q98">
        <f t="shared" si="40"/>
        <v>-6</v>
      </c>
      <c r="S98">
        <f t="shared" si="46"/>
        <v>14.224100789167704</v>
      </c>
      <c r="T98">
        <f t="shared" si="31"/>
        <v>61.945553124305526</v>
      </c>
      <c r="U98">
        <f t="shared" si="32"/>
        <v>3.7312048645426393E-2</v>
      </c>
      <c r="V98">
        <f t="shared" si="33"/>
        <v>0.40121795581842223</v>
      </c>
      <c r="W98">
        <f t="shared" si="34"/>
        <v>24.908196861339594</v>
      </c>
      <c r="X98">
        <f t="shared" si="35"/>
        <v>11.104477872193193</v>
      </c>
      <c r="Y98">
        <f t="shared" si="36"/>
        <v>0.61429105938721151</v>
      </c>
      <c r="Z98">
        <f t="shared" si="41"/>
        <v>35.196285095507427</v>
      </c>
      <c r="AA98">
        <f t="shared" si="37"/>
        <v>-0.86235824320647503</v>
      </c>
      <c r="AB98">
        <f t="shared" si="42"/>
        <v>-49.409487764047221</v>
      </c>
      <c r="AC98">
        <f t="shared" si="43"/>
        <v>1.4766493025936867</v>
      </c>
      <c r="AD98">
        <f t="shared" si="44"/>
        <v>84.605772859554648</v>
      </c>
      <c r="AE98">
        <f t="shared" si="47"/>
        <v>13.925914218844182</v>
      </c>
    </row>
    <row r="99" spans="1:31">
      <c r="A99" t="s">
        <v>749</v>
      </c>
      <c r="B99" s="1">
        <f>DetailedParameters!Z5</f>
        <v>1.8195488721804511E-2</v>
      </c>
      <c r="C99" t="s">
        <v>274</v>
      </c>
      <c r="D99" s="45" t="s">
        <v>764</v>
      </c>
      <c r="E99">
        <f t="shared" si="38"/>
        <v>7.9000000000000056E-2</v>
      </c>
      <c r="F99">
        <f t="shared" si="39"/>
        <v>0.81985213906587939</v>
      </c>
      <c r="G99">
        <f t="shared" si="45"/>
        <v>46.97406739324753</v>
      </c>
      <c r="H99">
        <f t="shared" si="24"/>
        <v>-1.2712498476570053</v>
      </c>
      <c r="K99">
        <f t="shared" si="25"/>
        <v>-76.274990859420313</v>
      </c>
      <c r="L99">
        <f t="shared" si="26"/>
        <v>-785.80689899510173</v>
      </c>
      <c r="M99">
        <f t="shared" si="27"/>
        <v>-1.5373991488246763</v>
      </c>
      <c r="N99">
        <f t="shared" si="28"/>
        <v>-1.7762759603634433</v>
      </c>
      <c r="O99">
        <f t="shared" si="29"/>
        <v>-48.810888993458256</v>
      </c>
      <c r="P99">
        <f t="shared" si="30"/>
        <v>-1.596010015627827</v>
      </c>
      <c r="Q99">
        <f t="shared" si="40"/>
        <v>-6</v>
      </c>
      <c r="S99">
        <f t="shared" si="46"/>
        <v>14.332608692326014</v>
      </c>
      <c r="T99">
        <f t="shared" si="31"/>
        <v>62.425159232013876</v>
      </c>
      <c r="U99">
        <f t="shared" si="32"/>
        <v>3.7600932762508171E-2</v>
      </c>
      <c r="V99">
        <f t="shared" si="33"/>
        <v>0.40150683993550401</v>
      </c>
      <c r="W99">
        <f t="shared" si="34"/>
        <v>24.916867805170622</v>
      </c>
      <c r="X99">
        <f t="shared" si="35"/>
        <v>11.111916743857424</v>
      </c>
      <c r="Y99">
        <f t="shared" si="36"/>
        <v>0.61435945546947535</v>
      </c>
      <c r="Z99">
        <f t="shared" si="41"/>
        <v>35.200203902356378</v>
      </c>
      <c r="AA99">
        <f t="shared" si="37"/>
        <v>-0.86110009014046807</v>
      </c>
      <c r="AB99">
        <f t="shared" si="42"/>
        <v>-49.337400903383575</v>
      </c>
      <c r="AC99">
        <f t="shared" si="43"/>
        <v>1.4754595456099433</v>
      </c>
      <c r="AD99">
        <f t="shared" si="44"/>
        <v>84.537604805739946</v>
      </c>
      <c r="AE99">
        <f t="shared" si="47"/>
        <v>14.033733960180216</v>
      </c>
    </row>
    <row r="100" spans="1:31">
      <c r="A100" t="s">
        <v>338</v>
      </c>
      <c r="B100">
        <f>DetailedParameters!Z7</f>
        <v>60</v>
      </c>
      <c r="D100" s="45" t="s">
        <v>659</v>
      </c>
      <c r="E100">
        <f t="shared" si="38"/>
        <v>8.0000000000000057E-2</v>
      </c>
      <c r="F100">
        <f t="shared" si="39"/>
        <v>0.81858088921822236</v>
      </c>
      <c r="G100">
        <f t="shared" si="45"/>
        <v>46.90123014227013</v>
      </c>
      <c r="H100">
        <f t="shared" si="24"/>
        <v>-1.2842739879229401</v>
      </c>
      <c r="K100">
        <f t="shared" si="25"/>
        <v>-77.056439275376405</v>
      </c>
      <c r="L100">
        <f t="shared" si="26"/>
        <v>-781.44841595609273</v>
      </c>
      <c r="M100">
        <f t="shared" si="27"/>
        <v>-1.5288719545191694</v>
      </c>
      <c r="N100">
        <f t="shared" si="28"/>
        <v>-1.7695750958838297</v>
      </c>
      <c r="O100">
        <f t="shared" si="29"/>
        <v>-48.626753667882099</v>
      </c>
      <c r="P100">
        <f t="shared" si="30"/>
        <v>-1.6126237292136449</v>
      </c>
      <c r="Q100">
        <f t="shared" si="40"/>
        <v>-6</v>
      </c>
      <c r="S100">
        <f t="shared" si="46"/>
        <v>14.442188481879617</v>
      </c>
      <c r="T100">
        <f t="shared" si="31"/>
        <v>62.90970241255377</v>
      </c>
      <c r="U100">
        <f t="shared" si="32"/>
        <v>3.789279065724413E-2</v>
      </c>
      <c r="V100">
        <f t="shared" si="33"/>
        <v>0.40179869783023997</v>
      </c>
      <c r="W100">
        <f t="shared" si="34"/>
        <v>24.925619496548219</v>
      </c>
      <c r="X100">
        <f t="shared" si="35"/>
        <v>11.119444124960257</v>
      </c>
      <c r="Y100">
        <f t="shared" si="36"/>
        <v>0.61442938234138444</v>
      </c>
      <c r="Z100">
        <f t="shared" si="41"/>
        <v>35.204210416991323</v>
      </c>
      <c r="AA100">
        <f t="shared" si="37"/>
        <v>-0.85982884029281081</v>
      </c>
      <c r="AB100">
        <f t="shared" si="42"/>
        <v>-49.264563652406167</v>
      </c>
      <c r="AC100">
        <f t="shared" si="43"/>
        <v>1.4742582226341954</v>
      </c>
      <c r="AD100">
        <f t="shared" si="44"/>
        <v>84.468774069397483</v>
      </c>
      <c r="AE100">
        <f t="shared" si="47"/>
        <v>14.142663599632849</v>
      </c>
    </row>
    <row r="101" spans="1:31">
      <c r="A101" t="s">
        <v>177</v>
      </c>
      <c r="B101">
        <f>DetailedParameters!Z8</f>
        <v>2.6145105469910787E-5</v>
      </c>
      <c r="C101" t="s">
        <v>128</v>
      </c>
      <c r="E101">
        <f t="shared" si="38"/>
        <v>8.1000000000000058E-2</v>
      </c>
      <c r="F101">
        <f t="shared" si="39"/>
        <v>0.81729661523029939</v>
      </c>
      <c r="G101">
        <f t="shared" si="45"/>
        <v>46.827646663023714</v>
      </c>
      <c r="H101">
        <f t="shared" si="24"/>
        <v>-1.2972256524545607</v>
      </c>
      <c r="K101">
        <f t="shared" si="25"/>
        <v>-77.83353914727364</v>
      </c>
      <c r="L101">
        <f t="shared" si="26"/>
        <v>-777.09987189724131</v>
      </c>
      <c r="M101">
        <f t="shared" si="27"/>
        <v>-1.5203642054229802</v>
      </c>
      <c r="N101">
        <f t="shared" si="28"/>
        <v>-1.7629113977923183</v>
      </c>
      <c r="O101">
        <f t="shared" si="29"/>
        <v>-48.443639650078168</v>
      </c>
      <c r="P101">
        <f t="shared" si="30"/>
        <v>-1.6291452947297891</v>
      </c>
      <c r="Q101">
        <f t="shared" si="40"/>
        <v>-6</v>
      </c>
      <c r="S101">
        <f t="shared" si="46"/>
        <v>14.552831542160289</v>
      </c>
      <c r="T101">
        <f t="shared" si="31"/>
        <v>63.399152590846228</v>
      </c>
      <c r="U101">
        <f t="shared" si="32"/>
        <v>3.8187604214325682E-2</v>
      </c>
      <c r="V101">
        <f t="shared" si="33"/>
        <v>0.40209351138732152</v>
      </c>
      <c r="W101">
        <f t="shared" si="34"/>
        <v>24.934451126313625</v>
      </c>
      <c r="X101">
        <f t="shared" si="35"/>
        <v>11.127059916104958</v>
      </c>
      <c r="Y101">
        <f t="shared" si="36"/>
        <v>0.61450085945807242</v>
      </c>
      <c r="Z101">
        <f t="shared" si="41"/>
        <v>35.208305754109304</v>
      </c>
      <c r="AA101">
        <f t="shared" si="37"/>
        <v>-0.85854456630488796</v>
      </c>
      <c r="AB101">
        <f t="shared" si="42"/>
        <v>-49.190980173159744</v>
      </c>
      <c r="AC101">
        <f t="shared" si="43"/>
        <v>1.4730454257629604</v>
      </c>
      <c r="AD101">
        <f t="shared" si="44"/>
        <v>84.399285927269062</v>
      </c>
      <c r="AE101">
        <f t="shared" si="47"/>
        <v>14.252696376055413</v>
      </c>
    </row>
    <row r="102" spans="1:31">
      <c r="E102">
        <f t="shared" si="38"/>
        <v>8.2000000000000059E-2</v>
      </c>
      <c r="F102">
        <f t="shared" si="39"/>
        <v>0.81599938957784479</v>
      </c>
      <c r="G102">
        <f t="shared" si="45"/>
        <v>46.753321108061961</v>
      </c>
      <c r="H102">
        <f t="shared" si="24"/>
        <v>-1.3101050074061615</v>
      </c>
      <c r="K102">
        <f t="shared" si="25"/>
        <v>-78.606300444369694</v>
      </c>
      <c r="L102">
        <f t="shared" si="26"/>
        <v>-772.761297096058</v>
      </c>
      <c r="M102">
        <f t="shared" si="27"/>
        <v>-1.5118759607728234</v>
      </c>
      <c r="N102">
        <f t="shared" si="28"/>
        <v>-1.7562847813355691</v>
      </c>
      <c r="O102">
        <f t="shared" si="29"/>
        <v>-48.261544611080723</v>
      </c>
      <c r="P102">
        <f t="shared" si="30"/>
        <v>-1.6455749223085068</v>
      </c>
      <c r="Q102">
        <f t="shared" si="40"/>
        <v>-6</v>
      </c>
      <c r="S102">
        <f t="shared" si="46"/>
        <v>14.664529233764743</v>
      </c>
      <c r="T102">
        <f t="shared" si="31"/>
        <v>63.893479710589432</v>
      </c>
      <c r="U102">
        <f t="shared" si="32"/>
        <v>3.8485355329754417E-2</v>
      </c>
      <c r="V102">
        <f t="shared" si="33"/>
        <v>0.40239126250275026</v>
      </c>
      <c r="W102">
        <f t="shared" si="34"/>
        <v>24.943361884767835</v>
      </c>
      <c r="X102">
        <f t="shared" si="35"/>
        <v>11.13476401905184</v>
      </c>
      <c r="Y102">
        <f t="shared" si="36"/>
        <v>0.61457390624173536</v>
      </c>
      <c r="Z102">
        <f t="shared" si="41"/>
        <v>35.212491026520198</v>
      </c>
      <c r="AA102">
        <f t="shared" si="37"/>
        <v>-0.85724734065243358</v>
      </c>
      <c r="AB102">
        <f t="shared" si="42"/>
        <v>-49.116654618198005</v>
      </c>
      <c r="AC102">
        <f t="shared" si="43"/>
        <v>1.4718212468941689</v>
      </c>
      <c r="AD102">
        <f t="shared" si="44"/>
        <v>84.32914564471821</v>
      </c>
      <c r="AE102">
        <f t="shared" si="47"/>
        <v>14.363825532522515</v>
      </c>
    </row>
    <row r="103" spans="1:31">
      <c r="A103" t="s">
        <v>751</v>
      </c>
      <c r="B103">
        <f>B101+(1/B100)*B54</f>
        <v>1.9564592150956156E-3</v>
      </c>
      <c r="C103" t="s">
        <v>128</v>
      </c>
      <c r="E103">
        <f t="shared" si="38"/>
        <v>8.300000000000006E-2</v>
      </c>
      <c r="F103">
        <f t="shared" si="39"/>
        <v>0.81468928457043865</v>
      </c>
      <c r="G103">
        <f t="shared" si="45"/>
        <v>46.678257620418627</v>
      </c>
      <c r="H103">
        <f t="shared" si="24"/>
        <v>-1.3229122194378384</v>
      </c>
      <c r="K103">
        <f t="shared" si="25"/>
        <v>-79.374733166270303</v>
      </c>
      <c r="L103">
        <f t="shared" si="26"/>
        <v>-768.43272190061225</v>
      </c>
      <c r="M103">
        <f t="shared" si="27"/>
        <v>-1.5034072799434592</v>
      </c>
      <c r="N103">
        <f t="shared" si="28"/>
        <v>-1.7496951615020544</v>
      </c>
      <c r="O103">
        <f t="shared" si="29"/>
        <v>-48.08046621482918</v>
      </c>
      <c r="P103">
        <f t="shared" si="30"/>
        <v>-1.6619128227221796</v>
      </c>
      <c r="Q103">
        <f t="shared" si="40"/>
        <v>-6</v>
      </c>
      <c r="S103">
        <f t="shared" si="46"/>
        <v>14.777272893515716</v>
      </c>
      <c r="T103">
        <f t="shared" si="31"/>
        <v>64.39265373422981</v>
      </c>
      <c r="U103">
        <f t="shared" si="32"/>
        <v>3.8786025910824667E-2</v>
      </c>
      <c r="V103">
        <f t="shared" si="33"/>
        <v>0.40269193308382051</v>
      </c>
      <c r="W103">
        <f t="shared" si="34"/>
        <v>24.952350961712067</v>
      </c>
      <c r="X103">
        <f t="shared" si="35"/>
        <v>11.142556336649804</v>
      </c>
      <c r="Y103">
        <f t="shared" si="36"/>
        <v>0.61464854207602704</v>
      </c>
      <c r="Z103">
        <f t="shared" si="41"/>
        <v>35.216767344825548</v>
      </c>
      <c r="AA103">
        <f t="shared" si="37"/>
        <v>-0.85593723564502733</v>
      </c>
      <c r="AB103">
        <f t="shared" si="42"/>
        <v>-49.041591130554671</v>
      </c>
      <c r="AC103">
        <f t="shared" si="43"/>
        <v>1.4705857777210545</v>
      </c>
      <c r="AD103">
        <f t="shared" si="44"/>
        <v>84.25835847538022</v>
      </c>
      <c r="AE103">
        <f t="shared" si="47"/>
        <v>14.476044316323538</v>
      </c>
    </row>
    <row r="104" spans="1:31">
      <c r="E104">
        <f t="shared" si="38"/>
        <v>8.4000000000000061E-2</v>
      </c>
      <c r="F104">
        <f t="shared" si="39"/>
        <v>0.81336637235100084</v>
      </c>
      <c r="G104">
        <f t="shared" si="45"/>
        <v>46.602460333578563</v>
      </c>
      <c r="H104">
        <f t="shared" si="24"/>
        <v>-1.3356474557166627</v>
      </c>
      <c r="K104">
        <f t="shared" si="25"/>
        <v>-80.138847342999753</v>
      </c>
      <c r="L104">
        <f t="shared" si="26"/>
        <v>-764.11417672945538</v>
      </c>
      <c r="M104">
        <f t="shared" si="27"/>
        <v>-1.4949582224475428</v>
      </c>
      <c r="N104">
        <f t="shared" si="28"/>
        <v>-1.7431424530214581</v>
      </c>
      <c r="O104">
        <f t="shared" si="29"/>
        <v>-47.900402118151639</v>
      </c>
      <c r="P104">
        <f t="shared" si="30"/>
        <v>-1.6781592073848151</v>
      </c>
      <c r="Q104">
        <f t="shared" si="40"/>
        <v>-6</v>
      </c>
      <c r="S104">
        <f t="shared" si="46"/>
        <v>14.891053834434919</v>
      </c>
      <c r="T104">
        <f t="shared" si="31"/>
        <v>64.896644642945816</v>
      </c>
      <c r="U104">
        <f t="shared" si="32"/>
        <v>3.9089597876113741E-2</v>
      </c>
      <c r="V104">
        <f t="shared" si="33"/>
        <v>0.40299550504910958</v>
      </c>
      <c r="W104">
        <f t="shared" si="34"/>
        <v>24.961417546488086</v>
      </c>
      <c r="X104">
        <f t="shared" si="35"/>
        <v>11.150436772768627</v>
      </c>
      <c r="Y104">
        <f t="shared" si="36"/>
        <v>0.61472478630054284</v>
      </c>
      <c r="Z104">
        <f t="shared" si="41"/>
        <v>35.221135817102549</v>
      </c>
      <c r="AA104">
        <f t="shared" si="37"/>
        <v>-0.8546143234255893</v>
      </c>
      <c r="AB104">
        <f t="shared" si="42"/>
        <v>-48.965793843714593</v>
      </c>
      <c r="AC104">
        <f t="shared" si="43"/>
        <v>1.4693391097261321</v>
      </c>
      <c r="AD104">
        <f t="shared" si="44"/>
        <v>84.186929660817128</v>
      </c>
      <c r="AE104">
        <f t="shared" si="47"/>
        <v>14.589345978958988</v>
      </c>
    </row>
    <row r="105" spans="1:31">
      <c r="A105" t="s">
        <v>752</v>
      </c>
      <c r="B105" s="1">
        <f>DetailedParameters!Z12</f>
        <v>7</v>
      </c>
      <c r="C105" t="s">
        <v>268</v>
      </c>
      <c r="D105" t="s">
        <v>769</v>
      </c>
      <c r="E105">
        <f t="shared" si="38"/>
        <v>8.5000000000000062E-2</v>
      </c>
      <c r="F105">
        <f t="shared" si="39"/>
        <v>0.81203072489528416</v>
      </c>
      <c r="G105">
        <f t="shared" si="45"/>
        <v>46.525933371448609</v>
      </c>
      <c r="H105">
        <f t="shared" si="24"/>
        <v>-1.3483108839178533</v>
      </c>
      <c r="K105">
        <f t="shared" si="25"/>
        <v>-80.898653035071192</v>
      </c>
      <c r="L105">
        <f t="shared" si="26"/>
        <v>-759.80569207143924</v>
      </c>
      <c r="M105">
        <f t="shared" si="27"/>
        <v>-1.486528847935269</v>
      </c>
      <c r="N105">
        <f t="shared" si="28"/>
        <v>-1.7366265703640735</v>
      </c>
      <c r="O105">
        <f t="shared" si="29"/>
        <v>-47.7213499707483</v>
      </c>
      <c r="P105">
        <f t="shared" si="30"/>
        <v>-1.6943142883535369</v>
      </c>
      <c r="Q105">
        <f t="shared" si="40"/>
        <v>-6</v>
      </c>
      <c r="S105">
        <f t="shared" si="46"/>
        <v>15.005863345728281</v>
      </c>
      <c r="T105">
        <f t="shared" si="31"/>
        <v>65.405422436645978</v>
      </c>
      <c r="U105">
        <f t="shared" si="32"/>
        <v>3.9396053155480754E-2</v>
      </c>
      <c r="V105">
        <f t="shared" si="33"/>
        <v>0.40330196032847659</v>
      </c>
      <c r="W105">
        <f t="shared" si="34"/>
        <v>24.970560828018268</v>
      </c>
      <c r="X105">
        <f t="shared" si="35"/>
        <v>11.158405232232029</v>
      </c>
      <c r="Y105">
        <f t="shared" si="36"/>
        <v>0.61480265820540014</v>
      </c>
      <c r="Z105">
        <f t="shared" si="41"/>
        <v>35.22559754859352</v>
      </c>
      <c r="AA105">
        <f t="shared" si="37"/>
        <v>-0.85327867596987261</v>
      </c>
      <c r="AB105">
        <f t="shared" si="42"/>
        <v>-48.889266881584639</v>
      </c>
      <c r="AC105">
        <f t="shared" si="43"/>
        <v>1.4680813341752728</v>
      </c>
      <c r="AD105">
        <f t="shared" si="44"/>
        <v>84.114864430178159</v>
      </c>
      <c r="AE105">
        <f t="shared" si="47"/>
        <v>14.703723776140063</v>
      </c>
    </row>
    <row r="106" spans="1:31">
      <c r="A106" t="s">
        <v>753</v>
      </c>
      <c r="B106">
        <f>DetailedParameters!Z13</f>
        <v>1</v>
      </c>
      <c r="C106" t="s">
        <v>268</v>
      </c>
      <c r="D106" t="s">
        <v>770</v>
      </c>
      <c r="E106">
        <f t="shared" si="38"/>
        <v>8.6000000000000063E-2</v>
      </c>
      <c r="F106">
        <f t="shared" si="39"/>
        <v>0.81068241401136631</v>
      </c>
      <c r="G106">
        <f t="shared" si="45"/>
        <v>46.448680848328564</v>
      </c>
      <c r="H106">
        <f t="shared" si="24"/>
        <v>-1.3609026722259436</v>
      </c>
      <c r="K106">
        <f t="shared" si="25"/>
        <v>-81.654160333556618</v>
      </c>
      <c r="L106">
        <f t="shared" si="26"/>
        <v>-755.50729848543085</v>
      </c>
      <c r="M106">
        <f t="shared" si="27"/>
        <v>-1.478119216193815</v>
      </c>
      <c r="N106">
        <f t="shared" si="28"/>
        <v>-1.7301474277402045</v>
      </c>
      <c r="O106">
        <f t="shared" si="29"/>
        <v>-47.543307415175043</v>
      </c>
      <c r="P106">
        <f t="shared" si="30"/>
        <v>-1.7103782783300716</v>
      </c>
      <c r="Q106">
        <f t="shared" si="40"/>
        <v>-6</v>
      </c>
      <c r="S106">
        <f t="shared" si="46"/>
        <v>15.121692692783368</v>
      </c>
      <c r="T106">
        <f t="shared" si="31"/>
        <v>65.918957133980442</v>
      </c>
      <c r="U106">
        <f t="shared" si="32"/>
        <v>3.970537369007357E-2</v>
      </c>
      <c r="V106">
        <f t="shared" si="33"/>
        <v>0.40361128086306941</v>
      </c>
      <c r="W106">
        <f t="shared" si="34"/>
        <v>24.979779994845501</v>
      </c>
      <c r="X106">
        <f t="shared" si="35"/>
        <v>11.16646162075153</v>
      </c>
      <c r="Y106">
        <f t="shared" si="36"/>
        <v>0.61488217702591075</v>
      </c>
      <c r="Z106">
        <f t="shared" si="41"/>
        <v>35.230153641400634</v>
      </c>
      <c r="AA106">
        <f t="shared" si="37"/>
        <v>-0.85193036508595499</v>
      </c>
      <c r="AB106">
        <f t="shared" si="42"/>
        <v>-48.812014358464602</v>
      </c>
      <c r="AC106">
        <f t="shared" si="43"/>
        <v>1.4668125421118656</v>
      </c>
      <c r="AD106">
        <f t="shared" si="44"/>
        <v>84.042167999865228</v>
      </c>
      <c r="AE106">
        <f t="shared" si="47"/>
        <v>14.819170967791239</v>
      </c>
    </row>
    <row r="107" spans="1:31">
      <c r="E107">
        <f t="shared" si="38"/>
        <v>8.7000000000000063E-2</v>
      </c>
      <c r="F107">
        <f t="shared" si="39"/>
        <v>0.80932151133914032</v>
      </c>
      <c r="G107">
        <f t="shared" si="45"/>
        <v>46.370706868881939</v>
      </c>
      <c r="H107">
        <f t="shared" si="24"/>
        <v>-1.3734229893359424</v>
      </c>
      <c r="K107">
        <f t="shared" si="25"/>
        <v>-82.405379360156545</v>
      </c>
      <c r="L107">
        <f t="shared" si="26"/>
        <v>-751.21902659992963</v>
      </c>
      <c r="M107">
        <f t="shared" si="27"/>
        <v>-1.4697293871465906</v>
      </c>
      <c r="N107">
        <f t="shared" si="28"/>
        <v>-1.7237049390995685</v>
      </c>
      <c r="O107">
        <f t="shared" si="29"/>
        <v>-47.366272086826982</v>
      </c>
      <c r="P107">
        <f t="shared" si="30"/>
        <v>-1.7263513906622276</v>
      </c>
      <c r="Q107">
        <f t="shared" si="40"/>
        <v>-6</v>
      </c>
      <c r="S107">
        <f t="shared" si="46"/>
        <v>15.238533117178665</v>
      </c>
      <c r="T107">
        <f t="shared" si="31"/>
        <v>66.437218772364545</v>
      </c>
      <c r="U107">
        <f t="shared" si="32"/>
        <v>4.0017541432343012E-2</v>
      </c>
      <c r="V107">
        <f t="shared" si="33"/>
        <v>0.40392344860533885</v>
      </c>
      <c r="W107">
        <f t="shared" si="34"/>
        <v>24.989074235172858</v>
      </c>
      <c r="X107">
        <f t="shared" si="35"/>
        <v>11.174605844861052</v>
      </c>
      <c r="Y107">
        <f t="shared" si="36"/>
        <v>0.61496336193734824</v>
      </c>
      <c r="Z107">
        <f t="shared" si="41"/>
        <v>35.234805194186151</v>
      </c>
      <c r="AA107">
        <f t="shared" si="37"/>
        <v>-0.85056946241372877</v>
      </c>
      <c r="AB107">
        <f t="shared" si="42"/>
        <v>-48.734040379017969</v>
      </c>
      <c r="AC107">
        <f t="shared" si="43"/>
        <v>1.465532824351077</v>
      </c>
      <c r="AD107">
        <f t="shared" si="44"/>
        <v>83.968845573204121</v>
      </c>
      <c r="AE107">
        <f t="shared" si="47"/>
        <v>14.935680818055582</v>
      </c>
    </row>
    <row r="108" spans="1:31">
      <c r="E108">
        <f t="shared" si="38"/>
        <v>8.8000000000000064E-2</v>
      </c>
      <c r="F108">
        <f t="shared" si="39"/>
        <v>0.80794808834980436</v>
      </c>
      <c r="G108">
        <f t="shared" si="45"/>
        <v>46.292015528106745</v>
      </c>
      <c r="H108">
        <f t="shared" si="24"/>
        <v>-1.3858720044544852</v>
      </c>
      <c r="K108">
        <f t="shared" si="25"/>
        <v>-83.152320267269118</v>
      </c>
      <c r="L108">
        <f t="shared" si="26"/>
        <v>-746.94090711257422</v>
      </c>
      <c r="M108">
        <f t="shared" si="27"/>
        <v>-1.461359420852274</v>
      </c>
      <c r="N108">
        <f t="shared" si="28"/>
        <v>-1.7172990181307013</v>
      </c>
      <c r="O108">
        <f t="shared" si="29"/>
        <v>-47.190241613922161</v>
      </c>
      <c r="P108">
        <f t="shared" si="30"/>
        <v>-1.7422338393453689</v>
      </c>
      <c r="Q108">
        <f t="shared" si="40"/>
        <v>-6</v>
      </c>
      <c r="S108">
        <f t="shared" si="46"/>
        <v>15.356375836705636</v>
      </c>
      <c r="T108">
        <f t="shared" si="31"/>
        <v>66.960177408018012</v>
      </c>
      <c r="U108">
        <f t="shared" si="32"/>
        <v>4.0332538346066454E-2</v>
      </c>
      <c r="V108">
        <f t="shared" si="33"/>
        <v>0.40423844551906229</v>
      </c>
      <c r="W108">
        <f t="shared" si="34"/>
        <v>24.99844273690309</v>
      </c>
      <c r="X108">
        <f t="shared" si="35"/>
        <v>11.182837811852291</v>
      </c>
      <c r="Y108">
        <f t="shared" si="36"/>
        <v>0.6150462320498068</v>
      </c>
      <c r="Z108">
        <f t="shared" si="41"/>
        <v>35.239553301877798</v>
      </c>
      <c r="AA108">
        <f t="shared" si="37"/>
        <v>-0.84919603942439315</v>
      </c>
      <c r="AB108">
        <f t="shared" si="42"/>
        <v>-48.65534903824279</v>
      </c>
      <c r="AC108">
        <f t="shared" si="43"/>
        <v>1.4642422714742001</v>
      </c>
      <c r="AD108">
        <f t="shared" si="44"/>
        <v>83.894902340120595</v>
      </c>
      <c r="AE108">
        <f t="shared" si="47"/>
        <v>15.053246595303545</v>
      </c>
    </row>
    <row r="109" spans="1:31">
      <c r="E109">
        <f t="shared" si="38"/>
        <v>8.9000000000000065E-2</v>
      </c>
      <c r="F109">
        <f t="shared" si="39"/>
        <v>0.80656221634534986</v>
      </c>
      <c r="G109">
        <f t="shared" si="45"/>
        <v>46.212610911306172</v>
      </c>
      <c r="H109">
        <f t="shared" si="24"/>
        <v>-1.3982498873009779</v>
      </c>
      <c r="K109">
        <f t="shared" si="25"/>
        <v>-83.894993238058674</v>
      </c>
      <c r="L109">
        <f t="shared" si="26"/>
        <v>-742.6729707895513</v>
      </c>
      <c r="M109">
        <f t="shared" si="27"/>
        <v>-1.4530093775036546</v>
      </c>
      <c r="N109">
        <f t="shared" si="28"/>
        <v>-1.71092957826037</v>
      </c>
      <c r="O109">
        <f t="shared" si="29"/>
        <v>-47.015213617485372</v>
      </c>
      <c r="P109">
        <f t="shared" si="30"/>
        <v>-1.7580258390238761</v>
      </c>
      <c r="Q109">
        <f t="shared" si="40"/>
        <v>-6</v>
      </c>
      <c r="S109">
        <f t="shared" si="46"/>
        <v>15.47521204540292</v>
      </c>
      <c r="T109">
        <f t="shared" si="31"/>
        <v>67.487803116017147</v>
      </c>
      <c r="U109">
        <f t="shared" si="32"/>
        <v>4.0650346406379295E-2</v>
      </c>
      <c r="V109">
        <f t="shared" si="33"/>
        <v>0.40455625357937514</v>
      </c>
      <c r="W109">
        <f t="shared" si="34"/>
        <v>25.007884687677951</v>
      </c>
      <c r="X109">
        <f t="shared" si="35"/>
        <v>11.191157429710897</v>
      </c>
      <c r="Y109">
        <f t="shared" si="36"/>
        <v>0.61513080640315521</v>
      </c>
      <c r="Z109">
        <f t="shared" si="41"/>
        <v>35.244399055379709</v>
      </c>
      <c r="AA109">
        <f t="shared" si="37"/>
        <v>-0.84781016741993831</v>
      </c>
      <c r="AB109">
        <f t="shared" si="42"/>
        <v>-48.575944421442195</v>
      </c>
      <c r="AC109">
        <f t="shared" si="43"/>
        <v>1.4629409738230934</v>
      </c>
      <c r="AD109">
        <f t="shared" si="44"/>
        <v>83.820343476821904</v>
      </c>
      <c r="AE109">
        <f t="shared" si="47"/>
        <v>15.171861572144714</v>
      </c>
    </row>
    <row r="110" spans="1:31">
      <c r="E110">
        <f t="shared" si="38"/>
        <v>9.0000000000000066E-2</v>
      </c>
      <c r="F110">
        <f t="shared" si="39"/>
        <v>0.80516396645804889</v>
      </c>
      <c r="G110">
        <f t="shared" si="45"/>
        <v>46.132497094059175</v>
      </c>
      <c r="H110">
        <f t="shared" si="24"/>
        <v>-1.4105568081087263</v>
      </c>
      <c r="K110">
        <f t="shared" si="25"/>
        <v>-84.633408486523578</v>
      </c>
      <c r="L110">
        <f t="shared" si="26"/>
        <v>-738.41524846490142</v>
      </c>
      <c r="M110">
        <f t="shared" si="27"/>
        <v>-1.4446793174262751</v>
      </c>
      <c r="N110">
        <f t="shared" si="28"/>
        <v>-1.7045965326529864</v>
      </c>
      <c r="O110">
        <f t="shared" si="29"/>
        <v>-46.841185711332066</v>
      </c>
      <c r="P110">
        <f t="shared" si="30"/>
        <v>-1.7737276049925956</v>
      </c>
      <c r="Q110">
        <f t="shared" si="40"/>
        <v>-6</v>
      </c>
      <c r="S110">
        <f t="shared" si="46"/>
        <v>15.595032913602676</v>
      </c>
      <c r="T110">
        <f t="shared" si="31"/>
        <v>68.020065990359626</v>
      </c>
      <c r="U110">
        <f t="shared" si="32"/>
        <v>4.0970947599813928E-2</v>
      </c>
      <c r="V110">
        <f t="shared" si="33"/>
        <v>0.40487685477280977</v>
      </c>
      <c r="W110">
        <f t="shared" si="34"/>
        <v>25.017399274917285</v>
      </c>
      <c r="X110">
        <f t="shared" si="35"/>
        <v>11.199564607053372</v>
      </c>
      <c r="Y110">
        <f t="shared" si="36"/>
        <v>0.6152171039620844</v>
      </c>
      <c r="Z110">
        <f t="shared" si="41"/>
        <v>35.249343541288631</v>
      </c>
      <c r="AA110">
        <f t="shared" si="37"/>
        <v>-0.84641191753263745</v>
      </c>
      <c r="AB110">
        <f t="shared" si="42"/>
        <v>-48.495830604195213</v>
      </c>
      <c r="AC110">
        <f t="shared" si="43"/>
        <v>1.4616290214947218</v>
      </c>
      <c r="AD110">
        <f t="shared" si="44"/>
        <v>83.745174145483858</v>
      </c>
      <c r="AE110">
        <f t="shared" si="47"/>
        <v>15.291519025442366</v>
      </c>
    </row>
    <row r="111" spans="1:31">
      <c r="E111">
        <f t="shared" si="38"/>
        <v>9.1000000000000067E-2</v>
      </c>
      <c r="F111">
        <f t="shared" si="39"/>
        <v>0.80375340964994013</v>
      </c>
      <c r="G111">
        <f t="shared" si="45"/>
        <v>46.051678142191101</v>
      </c>
      <c r="H111">
        <f t="shared" si="24"/>
        <v>-1.4227929376260551</v>
      </c>
      <c r="K111">
        <f t="shared" si="25"/>
        <v>-85.3675762575633</v>
      </c>
      <c r="L111">
        <f t="shared" si="26"/>
        <v>-734.16777103971856</v>
      </c>
      <c r="M111">
        <f t="shared" si="27"/>
        <v>-1.4363693010768654</v>
      </c>
      <c r="N111">
        <f t="shared" si="28"/>
        <v>-1.6982997942100295</v>
      </c>
      <c r="O111">
        <f t="shared" si="29"/>
        <v>-46.668155502052464</v>
      </c>
      <c r="P111">
        <f t="shared" si="30"/>
        <v>-1.789339353198274</v>
      </c>
      <c r="Q111">
        <f t="shared" si="40"/>
        <v>-6</v>
      </c>
      <c r="S111">
        <f t="shared" si="46"/>
        <v>15.715829587989845</v>
      </c>
      <c r="T111">
        <f t="shared" si="31"/>
        <v>68.556936144045494</v>
      </c>
      <c r="U111">
        <f t="shared" si="32"/>
        <v>4.1294323924348592E-2</v>
      </c>
      <c r="V111">
        <f t="shared" si="33"/>
        <v>0.40520023109734443</v>
      </c>
      <c r="W111">
        <f t="shared" si="34"/>
        <v>25.026985685858012</v>
      </c>
      <c r="X111">
        <f t="shared" si="35"/>
        <v>11.208059253064784</v>
      </c>
      <c r="Y111">
        <f t="shared" si="36"/>
        <v>0.615305143611246</v>
      </c>
      <c r="Z111">
        <f t="shared" si="41"/>
        <v>35.254387841615404</v>
      </c>
      <c r="AA111">
        <f t="shared" si="37"/>
        <v>-0.84500136072452869</v>
      </c>
      <c r="AB111">
        <f t="shared" si="42"/>
        <v>-48.415011652327138</v>
      </c>
      <c r="AC111">
        <f t="shared" si="43"/>
        <v>1.4603065043357746</v>
      </c>
      <c r="AD111">
        <f t="shared" si="44"/>
        <v>83.669399493942535</v>
      </c>
      <c r="AE111">
        <f t="shared" si="47"/>
        <v>15.41221223633168</v>
      </c>
    </row>
    <row r="112" spans="1:31">
      <c r="E112">
        <f t="shared" si="38"/>
        <v>9.2000000000000068E-2</v>
      </c>
      <c r="F112">
        <f t="shared" si="39"/>
        <v>0.80233061671231409</v>
      </c>
      <c r="G112">
        <f t="shared" si="45"/>
        <v>45.970158111744112</v>
      </c>
      <c r="H112">
        <f t="shared" si="24"/>
        <v>-1.4349584471174093</v>
      </c>
      <c r="K112">
        <f t="shared" si="25"/>
        <v>-86.097506827044555</v>
      </c>
      <c r="L112">
        <f t="shared" si="26"/>
        <v>-729.93056948125093</v>
      </c>
      <c r="M112">
        <f t="shared" si="27"/>
        <v>-1.4280793890415839</v>
      </c>
      <c r="N112">
        <f t="shared" si="28"/>
        <v>-1.6920392755694729</v>
      </c>
      <c r="O112">
        <f t="shared" si="29"/>
        <v>-46.496120588995844</v>
      </c>
      <c r="P112">
        <f t="shared" si="30"/>
        <v>-1.8048613002409766</v>
      </c>
      <c r="Q112">
        <f t="shared" si="40"/>
        <v>-6</v>
      </c>
      <c r="S112">
        <f t="shared" si="46"/>
        <v>15.837593191673337</v>
      </c>
      <c r="T112">
        <f t="shared" si="31"/>
        <v>69.098383709169681</v>
      </c>
      <c r="U112">
        <f t="shared" si="32"/>
        <v>4.1620457389463045E-2</v>
      </c>
      <c r="V112">
        <f t="shared" si="33"/>
        <v>0.40552636456245889</v>
      </c>
      <c r="W112">
        <f t="shared" si="34"/>
        <v>25.036643107592852</v>
      </c>
      <c r="X112">
        <f t="shared" si="35"/>
        <v>11.216641277437258</v>
      </c>
      <c r="Y112">
        <f t="shared" si="36"/>
        <v>0.6153949441504899</v>
      </c>
      <c r="Z112">
        <f t="shared" si="41"/>
        <v>35.259533033512078</v>
      </c>
      <c r="AA112">
        <f t="shared" si="37"/>
        <v>-0.84357856778690277</v>
      </c>
      <c r="AB112">
        <f t="shared" si="42"/>
        <v>-48.333491621880157</v>
      </c>
      <c r="AC112">
        <f t="shared" si="43"/>
        <v>1.4589735119373928</v>
      </c>
      <c r="AD112">
        <f t="shared" si="44"/>
        <v>83.593024655392227</v>
      </c>
      <c r="AE112">
        <f t="shared" si="47"/>
        <v>15.53393449024054</v>
      </c>
    </row>
    <row r="113" spans="5:31">
      <c r="E113">
        <f t="shared" si="38"/>
        <v>9.3000000000000069E-2</v>
      </c>
      <c r="F113">
        <f t="shared" si="39"/>
        <v>0.80089565826519671</v>
      </c>
      <c r="G113">
        <f t="shared" si="45"/>
        <v>45.887941048947638</v>
      </c>
      <c r="H113">
        <f t="shared" si="24"/>
        <v>-1.4470535083644409</v>
      </c>
      <c r="K113">
        <f t="shared" si="25"/>
        <v>-86.823210501866456</v>
      </c>
      <c r="L113">
        <f t="shared" si="26"/>
        <v>-725.70367482189818</v>
      </c>
      <c r="M113">
        <f t="shared" si="27"/>
        <v>-1.4198096420340547</v>
      </c>
      <c r="N113">
        <f t="shared" si="28"/>
        <v>-1.6858148891052209</v>
      </c>
      <c r="O113">
        <f t="shared" si="29"/>
        <v>-46.325078564255037</v>
      </c>
      <c r="P113">
        <f t="shared" si="30"/>
        <v>-1.8202936633754851</v>
      </c>
      <c r="Q113">
        <f t="shared" si="40"/>
        <v>-6</v>
      </c>
      <c r="S113">
        <f t="shared" si="46"/>
        <v>15.960314824269977</v>
      </c>
      <c r="T113">
        <f t="shared" si="31"/>
        <v>69.644378837029862</v>
      </c>
      <c r="U113">
        <f t="shared" si="32"/>
        <v>4.1949330016203573E-2</v>
      </c>
      <c r="V113">
        <f t="shared" si="33"/>
        <v>0.40585523718919941</v>
      </c>
      <c r="W113">
        <f t="shared" si="34"/>
        <v>25.046370727108933</v>
      </c>
      <c r="X113">
        <f t="shared" si="35"/>
        <v>11.225310590309217</v>
      </c>
      <c r="Y113">
        <f t="shared" si="36"/>
        <v>0.61548652429018968</v>
      </c>
      <c r="Z113">
        <f t="shared" si="41"/>
        <v>35.264780189004099</v>
      </c>
      <c r="AA113">
        <f t="shared" si="37"/>
        <v>-0.84214360933978549</v>
      </c>
      <c r="AB113">
        <f t="shared" si="42"/>
        <v>-48.251274559083683</v>
      </c>
      <c r="AC113">
        <f t="shared" si="43"/>
        <v>1.4576301336299751</v>
      </c>
      <c r="AD113">
        <f t="shared" si="44"/>
        <v>83.516054748087782</v>
      </c>
      <c r="AE113">
        <f t="shared" si="47"/>
        <v>15.656679076913774</v>
      </c>
    </row>
    <row r="114" spans="5:31">
      <c r="E114">
        <f t="shared" si="38"/>
        <v>9.400000000000007E-2</v>
      </c>
      <c r="F114">
        <f t="shared" si="39"/>
        <v>0.79944860475683222</v>
      </c>
      <c r="G114">
        <f t="shared" si="45"/>
        <v>45.805030990188754</v>
      </c>
      <c r="H114">
        <f t="shared" si="24"/>
        <v>-1.4590782936670761</v>
      </c>
      <c r="K114">
        <f t="shared" si="25"/>
        <v>-87.544697620024564</v>
      </c>
      <c r="L114">
        <f t="shared" si="26"/>
        <v>-721.48711815810668</v>
      </c>
      <c r="M114">
        <f t="shared" si="27"/>
        <v>-1.4115601208932071</v>
      </c>
      <c r="N114">
        <f t="shared" si="28"/>
        <v>-1.6796265469265543</v>
      </c>
      <c r="O114">
        <f t="shared" si="29"/>
        <v>-46.155027012651182</v>
      </c>
      <c r="P114">
        <f t="shared" si="30"/>
        <v>-1.8356366605126759</v>
      </c>
      <c r="Q114">
        <f t="shared" si="40"/>
        <v>-6</v>
      </c>
      <c r="S114">
        <f t="shared" si="46"/>
        <v>16.083985562000823</v>
      </c>
      <c r="T114">
        <f t="shared" si="31"/>
        <v>70.194891698247915</v>
      </c>
      <c r="U114">
        <f t="shared" si="32"/>
        <v>4.2280923837256096E-2</v>
      </c>
      <c r="V114">
        <f t="shared" si="33"/>
        <v>0.40618683101025194</v>
      </c>
      <c r="W114">
        <f t="shared" si="34"/>
        <v>25.056167731326223</v>
      </c>
      <c r="X114">
        <f t="shared" si="35"/>
        <v>11.234067102205398</v>
      </c>
      <c r="Y114">
        <f t="shared" si="36"/>
        <v>0.61557990264666329</v>
      </c>
      <c r="Z114">
        <f t="shared" si="41"/>
        <v>35.270130374727906</v>
      </c>
      <c r="AA114">
        <f t="shared" si="37"/>
        <v>-0.840696555831421</v>
      </c>
      <c r="AB114">
        <f t="shared" si="42"/>
        <v>-48.168364500324806</v>
      </c>
      <c r="AC114">
        <f t="shared" si="43"/>
        <v>1.4562764584780843</v>
      </c>
      <c r="AD114">
        <f t="shared" si="44"/>
        <v>83.438494875052697</v>
      </c>
      <c r="AE114">
        <f t="shared" si="47"/>
        <v>15.780439290440466</v>
      </c>
    </row>
    <row r="115" spans="5:31">
      <c r="E115">
        <f t="shared" si="38"/>
        <v>9.500000000000007E-2</v>
      </c>
      <c r="F115">
        <f t="shared" si="39"/>
        <v>0.79798952646316512</v>
      </c>
      <c r="G115">
        <f t="shared" si="45"/>
        <v>45.721431961982475</v>
      </c>
      <c r="H115">
        <f t="shared" si="24"/>
        <v>-1.4710329758445622</v>
      </c>
      <c r="K115">
        <f t="shared" si="25"/>
        <v>-88.261978550673732</v>
      </c>
      <c r="L115">
        <f t="shared" si="26"/>
        <v>-717.28093064916447</v>
      </c>
      <c r="M115">
        <f t="shared" si="27"/>
        <v>-1.4033308865809171</v>
      </c>
      <c r="N115">
        <f t="shared" si="28"/>
        <v>-1.6734741608775812</v>
      </c>
      <c r="O115">
        <f t="shared" si="29"/>
        <v>-45.985963511718658</v>
      </c>
      <c r="P115">
        <f t="shared" si="30"/>
        <v>-1.8508905102208735</v>
      </c>
      <c r="Q115">
        <f t="shared" si="40"/>
        <v>-6</v>
      </c>
      <c r="S115">
        <f t="shared" si="46"/>
        <v>16.208596457799846</v>
      </c>
      <c r="T115">
        <f t="shared" si="31"/>
        <v>70.749892482904897</v>
      </c>
      <c r="U115">
        <f t="shared" si="32"/>
        <v>4.2615220897027545E-2</v>
      </c>
      <c r="V115">
        <f t="shared" si="33"/>
        <v>0.40652112807002339</v>
      </c>
      <c r="W115">
        <f t="shared" si="34"/>
        <v>25.066033307135765</v>
      </c>
      <c r="X115">
        <f t="shared" si="35"/>
        <v>11.242910723977682</v>
      </c>
      <c r="Y115">
        <f t="shared" si="36"/>
        <v>0.61567509773768869</v>
      </c>
      <c r="Z115">
        <f t="shared" si="41"/>
        <v>35.275584651674023</v>
      </c>
      <c r="AA115">
        <f t="shared" si="37"/>
        <v>-0.83923747753775391</v>
      </c>
      <c r="AB115">
        <f t="shared" si="42"/>
        <v>-48.084765472118526</v>
      </c>
      <c r="AC115">
        <f t="shared" si="43"/>
        <v>1.4549125752754426</v>
      </c>
      <c r="AD115">
        <f t="shared" si="44"/>
        <v>83.360350123792543</v>
      </c>
      <c r="AE115">
        <f t="shared" si="47"/>
        <v>15.905208429284297</v>
      </c>
    </row>
    <row r="116" spans="5:31">
      <c r="E116">
        <f t="shared" si="38"/>
        <v>9.6000000000000071E-2</v>
      </c>
      <c r="F116">
        <f t="shared" si="39"/>
        <v>0.79651849348732051</v>
      </c>
      <c r="G116">
        <f t="shared" si="45"/>
        <v>45.637147980942018</v>
      </c>
      <c r="H116">
        <f t="shared" si="24"/>
        <v>-1.4829177282364938</v>
      </c>
      <c r="K116">
        <f t="shared" si="25"/>
        <v>-88.975063694189629</v>
      </c>
      <c r="L116">
        <f t="shared" si="26"/>
        <v>-713.08514351589577</v>
      </c>
      <c r="M116">
        <f t="shared" si="27"/>
        <v>-1.3951220001794538</v>
      </c>
      <c r="N116">
        <f t="shared" si="28"/>
        <v>-1.6673576425367043</v>
      </c>
      <c r="O116">
        <f t="shared" si="29"/>
        <v>-45.81788563169043</v>
      </c>
      <c r="P116">
        <f t="shared" si="30"/>
        <v>-1.8660554317271791</v>
      </c>
      <c r="Q116">
        <f t="shared" si="40"/>
        <v>-6</v>
      </c>
      <c r="S116">
        <f t="shared" si="46"/>
        <v>16.334138541435035</v>
      </c>
      <c r="T116">
        <f t="shared" si="31"/>
        <v>71.309351400690119</v>
      </c>
      <c r="U116">
        <f t="shared" si="32"/>
        <v>4.2952203251735571E-2</v>
      </c>
      <c r="V116">
        <f t="shared" si="33"/>
        <v>0.40685811042473141</v>
      </c>
      <c r="W116">
        <f t="shared" si="34"/>
        <v>25.075966641437777</v>
      </c>
      <c r="X116">
        <f t="shared" si="35"/>
        <v>11.251841366746653</v>
      </c>
      <c r="Y116">
        <f t="shared" si="36"/>
        <v>0.61577212797810987</v>
      </c>
      <c r="Z116">
        <f t="shared" si="41"/>
        <v>35.281144074935291</v>
      </c>
      <c r="AA116">
        <f t="shared" si="37"/>
        <v>-0.8377664445619093</v>
      </c>
      <c r="AB116">
        <f t="shared" si="42"/>
        <v>-48.000481491078055</v>
      </c>
      <c r="AC116">
        <f t="shared" si="43"/>
        <v>1.4535385725400192</v>
      </c>
      <c r="AD116">
        <f t="shared" si="44"/>
        <v>83.281625566013346</v>
      </c>
      <c r="AE116">
        <f t="shared" si="47"/>
        <v>16.030979796317055</v>
      </c>
    </row>
    <row r="117" spans="5:31">
      <c r="E117">
        <f t="shared" si="38"/>
        <v>9.7000000000000072E-2</v>
      </c>
      <c r="F117">
        <f t="shared" si="39"/>
        <v>0.79503557575908401</v>
      </c>
      <c r="G117">
        <f t="shared" si="45"/>
        <v>45.552183053748934</v>
      </c>
      <c r="H117">
        <f t="shared" si="24"/>
        <v>-1.4947327247038147</v>
      </c>
      <c r="K117">
        <f t="shared" si="25"/>
        <v>-89.683963482228876</v>
      </c>
      <c r="L117">
        <f t="shared" si="26"/>
        <v>-708.89978803925396</v>
      </c>
      <c r="M117">
        <f t="shared" si="27"/>
        <v>-1.3869335228887272</v>
      </c>
      <c r="N117">
        <f t="shared" si="28"/>
        <v>-1.6612769032160952</v>
      </c>
      <c r="O117">
        <f t="shared" si="29"/>
        <v>-45.650790935483606</v>
      </c>
      <c r="P117">
        <f t="shared" si="30"/>
        <v>-1.8811316449187725</v>
      </c>
      <c r="Q117">
        <f t="shared" si="40"/>
        <v>-6</v>
      </c>
      <c r="S117">
        <f t="shared" si="46"/>
        <v>16.460602819642084</v>
      </c>
      <c r="T117">
        <f t="shared" si="31"/>
        <v>71.873238681064606</v>
      </c>
      <c r="U117">
        <f t="shared" si="32"/>
        <v>4.3291852969507078E-2</v>
      </c>
      <c r="V117">
        <f t="shared" si="33"/>
        <v>0.40719776014250292</v>
      </c>
      <c r="W117">
        <f t="shared" si="34"/>
        <v>25.08596692117958</v>
      </c>
      <c r="X117">
        <f t="shared" si="35"/>
        <v>11.260858941843981</v>
      </c>
      <c r="Y117">
        <f t="shared" si="36"/>
        <v>0.61587101167553782</v>
      </c>
      <c r="Z117">
        <f t="shared" si="41"/>
        <v>35.286809693460562</v>
      </c>
      <c r="AA117">
        <f t="shared" si="37"/>
        <v>-0.83628352683367257</v>
      </c>
      <c r="AB117">
        <f t="shared" si="42"/>
        <v>-47.915516563884964</v>
      </c>
      <c r="AC117">
        <f t="shared" si="43"/>
        <v>1.4521545385092103</v>
      </c>
      <c r="AD117">
        <f t="shared" si="44"/>
        <v>83.202326257345518</v>
      </c>
      <c r="AE117">
        <f t="shared" si="47"/>
        <v>16.157746698855398</v>
      </c>
    </row>
    <row r="118" spans="5:31">
      <c r="E118">
        <f t="shared" si="38"/>
        <v>9.8000000000000073E-2</v>
      </c>
      <c r="F118">
        <f t="shared" si="39"/>
        <v>0.79354084303438022</v>
      </c>
      <c r="G118">
        <f t="shared" si="45"/>
        <v>45.466541177123318</v>
      </c>
      <c r="H118">
        <f t="shared" si="24"/>
        <v>-1.5064781396297948</v>
      </c>
      <c r="K118">
        <f t="shared" si="25"/>
        <v>-90.388688377787688</v>
      </c>
      <c r="L118">
        <f t="shared" si="26"/>
        <v>-704.72489555881714</v>
      </c>
      <c r="M118">
        <f t="shared" si="27"/>
        <v>-1.378765516023343</v>
      </c>
      <c r="N118">
        <f t="shared" si="28"/>
        <v>-1.6552318539611799</v>
      </c>
      <c r="O118">
        <f t="shared" si="29"/>
        <v>-45.484676978685314</v>
      </c>
      <c r="P118">
        <f t="shared" si="30"/>
        <v>-1.8961193703441821</v>
      </c>
      <c r="Q118">
        <f t="shared" si="40"/>
        <v>-6</v>
      </c>
      <c r="S118">
        <f t="shared" si="46"/>
        <v>16.587980276270216</v>
      </c>
      <c r="T118">
        <f t="shared" si="31"/>
        <v>72.441524573437775</v>
      </c>
      <c r="U118">
        <f t="shared" si="32"/>
        <v>4.3634152130484577E-2</v>
      </c>
      <c r="V118">
        <f t="shared" si="33"/>
        <v>0.40754005930348042</v>
      </c>
      <c r="W118">
        <f t="shared" si="34"/>
        <v>25.096033333393375</v>
      </c>
      <c r="X118">
        <f t="shared" si="35"/>
        <v>11.269963360755522</v>
      </c>
      <c r="Y118">
        <f t="shared" si="36"/>
        <v>0.6159717670261412</v>
      </c>
      <c r="Z118">
        <f t="shared" si="41"/>
        <v>35.292582549813496</v>
      </c>
      <c r="AA118">
        <f t="shared" si="37"/>
        <v>-0.83478879410896889</v>
      </c>
      <c r="AB118">
        <f t="shared" si="42"/>
        <v>-47.829874687259355</v>
      </c>
      <c r="AC118">
        <f t="shared" si="43"/>
        <v>1.4507605611351102</v>
      </c>
      <c r="AD118">
        <f t="shared" si="44"/>
        <v>83.122457237072865</v>
      </c>
      <c r="AE118">
        <f t="shared" si="47"/>
        <v>16.285502448700544</v>
      </c>
    </row>
    <row r="119" spans="5:31">
      <c r="E119">
        <f t="shared" si="38"/>
        <v>9.9000000000000074E-2</v>
      </c>
      <c r="F119">
        <f t="shared" si="39"/>
        <v>0.79203436489475043</v>
      </c>
      <c r="G119">
        <f t="shared" si="45"/>
        <v>45.380226337793815</v>
      </c>
      <c r="H119">
        <f t="shared" si="24"/>
        <v>-1.5181541479209812</v>
      </c>
      <c r="K119">
        <f t="shared" si="25"/>
        <v>-91.089248875258875</v>
      </c>
      <c r="L119">
        <f t="shared" si="26"/>
        <v>-700.56049747118414</v>
      </c>
      <c r="M119">
        <f t="shared" si="27"/>
        <v>-1.3706180410094668</v>
      </c>
      <c r="N119">
        <f t="shared" si="28"/>
        <v>-1.6492224055501417</v>
      </c>
      <c r="O119">
        <f t="shared" si="29"/>
        <v>-45.319541309539019</v>
      </c>
      <c r="P119">
        <f t="shared" si="30"/>
        <v>-1.9110188292145254</v>
      </c>
      <c r="Q119">
        <f t="shared" si="40"/>
        <v>-6</v>
      </c>
      <c r="S119">
        <f t="shared" si="46"/>
        <v>16.716261872440498</v>
      </c>
      <c r="T119">
        <f t="shared" si="31"/>
        <v>73.014179347358478</v>
      </c>
      <c r="U119">
        <f t="shared" si="32"/>
        <v>4.3979082826941324E-2</v>
      </c>
      <c r="V119">
        <f t="shared" si="33"/>
        <v>0.40788498999993716</v>
      </c>
      <c r="W119">
        <f t="shared" si="34"/>
        <v>25.106165065233863</v>
      </c>
      <c r="X119">
        <f t="shared" si="35"/>
        <v>11.279154535065263</v>
      </c>
      <c r="Y119">
        <f t="shared" si="36"/>
        <v>0.61607441211053338</v>
      </c>
      <c r="Z119">
        <f t="shared" si="41"/>
        <v>35.298463679936937</v>
      </c>
      <c r="AA119">
        <f t="shared" si="37"/>
        <v>-0.83328231596933899</v>
      </c>
      <c r="AB119">
        <f t="shared" si="42"/>
        <v>-47.743559847929845</v>
      </c>
      <c r="AC119">
        <f t="shared" si="43"/>
        <v>1.4493567280798723</v>
      </c>
      <c r="AD119">
        <f t="shared" si="44"/>
        <v>83.042023527866775</v>
      </c>
      <c r="AE119">
        <f t="shared" si="47"/>
        <v>16.41424036218125</v>
      </c>
    </row>
    <row r="120" spans="5:31">
      <c r="E120">
        <f t="shared" si="38"/>
        <v>0.10000000000000007</v>
      </c>
      <c r="F120">
        <f t="shared" si="39"/>
        <v>0.79051621074682943</v>
      </c>
      <c r="G120">
        <f t="shared" si="45"/>
        <v>45.29324251246765</v>
      </c>
      <c r="H120">
        <f t="shared" si="24"/>
        <v>-1.5297609250081192</v>
      </c>
      <c r="K120">
        <f t="shared" si="25"/>
        <v>-91.785655500487152</v>
      </c>
      <c r="L120">
        <f t="shared" si="26"/>
        <v>-696.40662522827313</v>
      </c>
      <c r="M120">
        <f t="shared" si="27"/>
        <v>-1.3624911593814937</v>
      </c>
      <c r="N120">
        <f t="shared" si="28"/>
        <v>-1.6432484684934319</v>
      </c>
      <c r="O120">
        <f t="shared" si="29"/>
        <v>-45.155381468931083</v>
      </c>
      <c r="P120">
        <f t="shared" si="30"/>
        <v>-1.9258302434047143</v>
      </c>
      <c r="Q120">
        <f t="shared" si="40"/>
        <v>-6</v>
      </c>
      <c r="S120">
        <f t="shared" si="46"/>
        <v>16.845438546716299</v>
      </c>
      <c r="T120">
        <f t="shared" si="31"/>
        <v>73.591173292719233</v>
      </c>
      <c r="U120">
        <f t="shared" si="32"/>
        <v>4.432662716340427E-2</v>
      </c>
      <c r="V120">
        <f t="shared" si="33"/>
        <v>0.40823253433640011</v>
      </c>
      <c r="W120">
        <f t="shared" si="34"/>
        <v>25.116361304015687</v>
      </c>
      <c r="X120">
        <f t="shared" si="35"/>
        <v>11.288432376399998</v>
      </c>
      <c r="Y120">
        <f t="shared" si="36"/>
        <v>0.61617896488974888</v>
      </c>
      <c r="Z120">
        <f t="shared" si="41"/>
        <v>35.304454112922343</v>
      </c>
      <c r="AA120">
        <f t="shared" si="37"/>
        <v>-0.83176416182141799</v>
      </c>
      <c r="AB120">
        <f t="shared" si="42"/>
        <v>-47.656576022603694</v>
      </c>
      <c r="AC120">
        <f t="shared" si="43"/>
        <v>1.4479431267111669</v>
      </c>
      <c r="AD120">
        <f t="shared" si="44"/>
        <v>82.96103013552603</v>
      </c>
      <c r="AE120">
        <f t="shared" si="47"/>
        <v>16.543953760199706</v>
      </c>
    </row>
    <row r="121" spans="5:31">
      <c r="E121">
        <f t="shared" si="38"/>
        <v>0.10100000000000008</v>
      </c>
      <c r="F121">
        <f t="shared" si="39"/>
        <v>0.78898644982182131</v>
      </c>
      <c r="G121">
        <f t="shared" si="45"/>
        <v>45.205593667800663</v>
      </c>
      <c r="H121">
        <f t="shared" si="24"/>
        <v>-1.5412986468470444</v>
      </c>
      <c r="K121">
        <f t="shared" si="25"/>
        <v>-92.477918810822672</v>
      </c>
      <c r="L121">
        <f t="shared" si="26"/>
        <v>-692.26331033552412</v>
      </c>
      <c r="M121">
        <f t="shared" si="27"/>
        <v>-1.354384932778532</v>
      </c>
      <c r="N121">
        <f t="shared" si="28"/>
        <v>-1.6373099530333017</v>
      </c>
      <c r="O121">
        <f t="shared" si="29"/>
        <v>-44.992194990377918</v>
      </c>
      <c r="P121">
        <f t="shared" si="30"/>
        <v>-1.9405538354546243</v>
      </c>
      <c r="Q121">
        <f t="shared" si="40"/>
        <v>-6</v>
      </c>
      <c r="S121">
        <f t="shared" si="46"/>
        <v>16.97550121528618</v>
      </c>
      <c r="T121">
        <f t="shared" si="31"/>
        <v>74.172476719975307</v>
      </c>
      <c r="U121">
        <f t="shared" si="32"/>
        <v>4.4676767256786071E-2</v>
      </c>
      <c r="V121">
        <f t="shared" si="33"/>
        <v>0.40858267442978191</v>
      </c>
      <c r="W121">
        <f t="shared" si="34"/>
        <v>25.12662123725077</v>
      </c>
      <c r="X121">
        <f t="shared" si="35"/>
        <v>11.297796796374783</v>
      </c>
      <c r="Y121">
        <f t="shared" si="36"/>
        <v>0.61628544320131051</v>
      </c>
      <c r="Z121">
        <f t="shared" si="41"/>
        <v>35.310554870784507</v>
      </c>
      <c r="AA121">
        <f t="shared" si="37"/>
        <v>-0.83023440089640987</v>
      </c>
      <c r="AB121">
        <f t="shared" si="42"/>
        <v>-47.568927177936693</v>
      </c>
      <c r="AC121">
        <f t="shared" si="43"/>
        <v>1.4465198440977205</v>
      </c>
      <c r="AD121">
        <f t="shared" si="44"/>
        <v>82.879482048721215</v>
      </c>
      <c r="AE121">
        <f t="shared" si="47"/>
        <v>16.674635968280786</v>
      </c>
    </row>
    <row r="122" spans="5:31">
      <c r="E122">
        <f t="shared" si="38"/>
        <v>0.10200000000000008</v>
      </c>
      <c r="F122">
        <f t="shared" si="39"/>
        <v>0.78744515117497427</v>
      </c>
      <c r="G122">
        <f t="shared" si="45"/>
        <v>45.117283760367108</v>
      </c>
      <c r="H122">
        <f t="shared" si="24"/>
        <v>-1.5527674899195447</v>
      </c>
      <c r="K122">
        <f t="shared" si="25"/>
        <v>-93.166049395172678</v>
      </c>
      <c r="L122">
        <f t="shared" si="26"/>
        <v>-688.13058435000357</v>
      </c>
      <c r="M122">
        <f t="shared" si="27"/>
        <v>-1.3462994229406953</v>
      </c>
      <c r="N122">
        <f t="shared" si="28"/>
        <v>-1.6314067691433425</v>
      </c>
      <c r="O122">
        <f t="shared" si="29"/>
        <v>-44.829979400013336</v>
      </c>
      <c r="P122">
        <f t="shared" si="30"/>
        <v>-1.9551898285702258</v>
      </c>
      <c r="Q122">
        <f t="shared" si="40"/>
        <v>-6</v>
      </c>
      <c r="S122">
        <f t="shared" si="46"/>
        <v>17.106440772158837</v>
      </c>
      <c r="T122">
        <f t="shared" si="31"/>
        <v>74.758059960376713</v>
      </c>
      <c r="U122">
        <f t="shared" si="32"/>
        <v>4.5029485236524808E-2</v>
      </c>
      <c r="V122">
        <f t="shared" si="33"/>
        <v>0.40893539240952065</v>
      </c>
      <c r="W122">
        <f t="shared" si="34"/>
        <v>25.136944052685465</v>
      </c>
      <c r="X122">
        <f t="shared" si="35"/>
        <v>11.307247706539197</v>
      </c>
      <c r="Y122">
        <f t="shared" si="36"/>
        <v>0.61639386475539171</v>
      </c>
      <c r="Z122">
        <f t="shared" si="41"/>
        <v>35.316766968241609</v>
      </c>
      <c r="AA122">
        <f t="shared" si="37"/>
        <v>-0.82869310224956283</v>
      </c>
      <c r="AB122">
        <f t="shared" si="42"/>
        <v>-47.480617270503139</v>
      </c>
      <c r="AC122">
        <f t="shared" si="43"/>
        <v>1.4450869670049546</v>
      </c>
      <c r="AD122">
        <f t="shared" si="44"/>
        <v>82.797384238744741</v>
      </c>
      <c r="AE122">
        <f t="shared" si="47"/>
        <v>16.806280316624221</v>
      </c>
    </row>
    <row r="123" spans="5:31">
      <c r="E123">
        <f t="shared" si="38"/>
        <v>0.10300000000000008</v>
      </c>
      <c r="F123">
        <f t="shared" si="39"/>
        <v>0.78589238368505476</v>
      </c>
      <c r="G123">
        <f t="shared" si="45"/>
        <v>45.028316736629591</v>
      </c>
      <c r="H123">
        <f t="shared" si="24"/>
        <v>-1.5641676312341848</v>
      </c>
      <c r="K123">
        <f t="shared" si="25"/>
        <v>-93.850057874051089</v>
      </c>
      <c r="L123">
        <f t="shared" si="26"/>
        <v>-684.00847887841701</v>
      </c>
      <c r="M123">
        <f t="shared" si="27"/>
        <v>-1.3382346917052137</v>
      </c>
      <c r="N123">
        <f t="shared" si="28"/>
        <v>-1.6255388265280468</v>
      </c>
      <c r="O123">
        <f t="shared" si="29"/>
        <v>-44.668732216576494</v>
      </c>
      <c r="P123">
        <f t="shared" si="30"/>
        <v>-1.9697384466246772</v>
      </c>
      <c r="Q123">
        <f t="shared" si="40"/>
        <v>-6</v>
      </c>
      <c r="S123">
        <f t="shared" si="46"/>
        <v>17.238248089369986</v>
      </c>
      <c r="T123">
        <f t="shared" si="31"/>
        <v>75.347893366213526</v>
      </c>
      <c r="U123">
        <f t="shared" si="32"/>
        <v>4.5384763244731757E-2</v>
      </c>
      <c r="V123">
        <f t="shared" si="33"/>
        <v>0.4092906704177276</v>
      </c>
      <c r="W123">
        <f t="shared" si="34"/>
        <v>25.147328938337566</v>
      </c>
      <c r="X123">
        <f t="shared" si="35"/>
        <v>11.316785018324351</v>
      </c>
      <c r="Y123">
        <f t="shared" si="36"/>
        <v>0.616504247131067</v>
      </c>
      <c r="Z123">
        <f t="shared" si="41"/>
        <v>35.323091412500432</v>
      </c>
      <c r="AA123">
        <f t="shared" si="37"/>
        <v>-0.82714033475964321</v>
      </c>
      <c r="AB123">
        <f t="shared" si="42"/>
        <v>-47.391650246765622</v>
      </c>
      <c r="AC123">
        <f t="shared" si="43"/>
        <v>1.4436445818907102</v>
      </c>
      <c r="AD123">
        <f t="shared" si="44"/>
        <v>82.714741659266039</v>
      </c>
      <c r="AE123">
        <f t="shared" si="47"/>
        <v>16.938880140159725</v>
      </c>
    </row>
    <row r="124" spans="5:31">
      <c r="E124">
        <f t="shared" si="38"/>
        <v>0.10400000000000008</v>
      </c>
      <c r="F124">
        <f t="shared" si="39"/>
        <v>0.78432821605382053</v>
      </c>
      <c r="G124">
        <f t="shared" si="45"/>
        <v>44.938696532908899</v>
      </c>
      <c r="H124">
        <f t="shared" si="24"/>
        <v>-1.575499248327102</v>
      </c>
      <c r="K124">
        <f t="shared" si="25"/>
        <v>-94.529954899626119</v>
      </c>
      <c r="L124">
        <f t="shared" si="26"/>
        <v>-679.8970255750271</v>
      </c>
      <c r="M124">
        <f t="shared" si="27"/>
        <v>-1.3301908010023613</v>
      </c>
      <c r="N124">
        <f t="shared" si="28"/>
        <v>-1.6197060346223866</v>
      </c>
      <c r="O124">
        <f t="shared" si="29"/>
        <v>-44.508450951400292</v>
      </c>
      <c r="P124">
        <f t="shared" si="30"/>
        <v>-1.984199914159372</v>
      </c>
      <c r="Q124">
        <f t="shared" si="40"/>
        <v>-6</v>
      </c>
      <c r="S124">
        <f t="shared" si="46"/>
        <v>17.37091401720151</v>
      </c>
      <c r="T124">
        <f t="shared" si="31"/>
        <v>75.941947311075637</v>
      </c>
      <c r="U124">
        <f t="shared" si="32"/>
        <v>4.5742583436347822E-2</v>
      </c>
      <c r="V124">
        <f t="shared" si="33"/>
        <v>0.40964849060934366</v>
      </c>
      <c r="W124">
        <f t="shared" si="34"/>
        <v>25.157775082533195</v>
      </c>
      <c r="X124">
        <f t="shared" si="35"/>
        <v>11.326408642990673</v>
      </c>
      <c r="Y124">
        <f t="shared" si="36"/>
        <v>0.61661660777265326</v>
      </c>
      <c r="Z124">
        <f t="shared" si="41"/>
        <v>35.329529203046704</v>
      </c>
      <c r="AA124">
        <f t="shared" si="37"/>
        <v>-0.82557616712840898</v>
      </c>
      <c r="AB124">
        <f t="shared" si="42"/>
        <v>-47.302030043044923</v>
      </c>
      <c r="AC124">
        <f t="shared" si="43"/>
        <v>1.4421927749010623</v>
      </c>
      <c r="AD124">
        <f t="shared" si="44"/>
        <v>82.631559246091641</v>
      </c>
      <c r="AE124">
        <f t="shared" si="47"/>
        <v>17.07242877860541</v>
      </c>
    </row>
    <row r="125" spans="5:31">
      <c r="E125">
        <f t="shared" si="38"/>
        <v>0.10500000000000008</v>
      </c>
      <c r="F125">
        <f t="shared" si="39"/>
        <v>0.78275271680549341</v>
      </c>
      <c r="G125">
        <f t="shared" si="45"/>
        <v>44.848427075353719</v>
      </c>
      <c r="H125">
        <f t="shared" si="24"/>
        <v>-1.5867625192627599</v>
      </c>
      <c r="K125">
        <f t="shared" si="25"/>
        <v>-95.205751155765597</v>
      </c>
      <c r="L125">
        <f t="shared" si="26"/>
        <v>-675.79625613947496</v>
      </c>
      <c r="M125">
        <f t="shared" si="27"/>
        <v>-1.3221678128511929</v>
      </c>
      <c r="N125">
        <f t="shared" si="28"/>
        <v>-1.6139083025914045</v>
      </c>
      <c r="O125">
        <f t="shared" si="29"/>
        <v>-44.349133108400167</v>
      </c>
      <c r="P125">
        <f t="shared" si="30"/>
        <v>-1.9985744563849468</v>
      </c>
      <c r="Q125">
        <f t="shared" si="40"/>
        <v>-6</v>
      </c>
      <c r="S125">
        <f t="shared" si="46"/>
        <v>17.504429384412692</v>
      </c>
      <c r="T125">
        <f t="shared" si="31"/>
        <v>76.540192190126646</v>
      </c>
      <c r="U125">
        <f t="shared" si="32"/>
        <v>4.6102927979308567E-2</v>
      </c>
      <c r="V125">
        <f t="shared" si="33"/>
        <v>0.41000883515230441</v>
      </c>
      <c r="W125">
        <f t="shared" si="34"/>
        <v>25.168281673943518</v>
      </c>
      <c r="X125">
        <f t="shared" si="35"/>
        <v>11.336118491576487</v>
      </c>
      <c r="Y125">
        <f t="shared" si="36"/>
        <v>0.61673096398614313</v>
      </c>
      <c r="Z125">
        <f t="shared" si="41"/>
        <v>35.336081331440774</v>
      </c>
      <c r="AA125">
        <f t="shared" si="37"/>
        <v>-0.82400066788008186</v>
      </c>
      <c r="AB125">
        <f t="shared" si="42"/>
        <v>-47.211760585489742</v>
      </c>
      <c r="AC125">
        <f t="shared" si="43"/>
        <v>1.4407316318662251</v>
      </c>
      <c r="AD125">
        <f t="shared" si="44"/>
        <v>82.547841916930523</v>
      </c>
      <c r="AE125">
        <f t="shared" si="47"/>
        <v>17.206919576529341</v>
      </c>
    </row>
    <row r="126" spans="5:31">
      <c r="E126">
        <f t="shared" si="38"/>
        <v>0.10600000000000008</v>
      </c>
      <c r="F126">
        <f t="shared" si="39"/>
        <v>0.7811659542862307</v>
      </c>
      <c r="G126">
        <f t="shared" si="45"/>
        <v>44.757512279910422</v>
      </c>
      <c r="H126">
        <f t="shared" si="24"/>
        <v>-1.5979576226346688</v>
      </c>
      <c r="K126">
        <f t="shared" si="25"/>
        <v>-95.877457358080122</v>
      </c>
      <c r="L126">
        <f t="shared" si="26"/>
        <v>-671.70620231451892</v>
      </c>
      <c r="M126">
        <f t="shared" si="27"/>
        <v>-1.3141657893551204</v>
      </c>
      <c r="N126">
        <f t="shared" si="28"/>
        <v>-1.6081455393298305</v>
      </c>
      <c r="O126">
        <f t="shared" si="29"/>
        <v>-44.190776184063523</v>
      </c>
      <c r="P126">
        <f t="shared" si="30"/>
        <v>-2.0128622991822387</v>
      </c>
      <c r="Q126">
        <f t="shared" si="40"/>
        <v>-6</v>
      </c>
      <c r="S126">
        <f t="shared" si="46"/>
        <v>17.638784998482599</v>
      </c>
      <c r="T126">
        <f t="shared" si="31"/>
        <v>77.142598420388268</v>
      </c>
      <c r="U126">
        <f t="shared" si="32"/>
        <v>4.6465779054715467E-2</v>
      </c>
      <c r="V126">
        <f t="shared" si="33"/>
        <v>0.41037168622771131</v>
      </c>
      <c r="W126">
        <f t="shared" si="34"/>
        <v>25.178847901621328</v>
      </c>
      <c r="X126">
        <f t="shared" si="35"/>
        <v>11.345914474847355</v>
      </c>
      <c r="Y126">
        <f t="shared" si="36"/>
        <v>0.61684733293572691</v>
      </c>
      <c r="Z126">
        <f t="shared" si="41"/>
        <v>35.342748781118296</v>
      </c>
      <c r="AA126">
        <f t="shared" si="37"/>
        <v>-0.82241390536081915</v>
      </c>
      <c r="AB126">
        <f t="shared" si="42"/>
        <v>-47.120845790046445</v>
      </c>
      <c r="AC126">
        <f t="shared" si="43"/>
        <v>1.4392612382965462</v>
      </c>
      <c r="AD126">
        <f t="shared" si="44"/>
        <v>82.463594571164734</v>
      </c>
      <c r="AE126">
        <f t="shared" si="47"/>
        <v>17.342345883413493</v>
      </c>
    </row>
    <row r="127" spans="5:31">
      <c r="E127">
        <f t="shared" si="38"/>
        <v>0.10700000000000008</v>
      </c>
      <c r="F127">
        <f t="shared" si="39"/>
        <v>0.779567996663596</v>
      </c>
      <c r="G127">
        <f t="shared" si="45"/>
        <v>44.665956052292692</v>
      </c>
      <c r="H127">
        <f t="shared" si="24"/>
        <v>-1.6090847375660633</v>
      </c>
      <c r="K127">
        <f t="shared" si="25"/>
        <v>-96.545084253963793</v>
      </c>
      <c r="L127">
        <f t="shared" si="26"/>
        <v>-667.62689588367175</v>
      </c>
      <c r="M127">
        <f t="shared" si="27"/>
        <v>-1.3061847926972907</v>
      </c>
      <c r="N127">
        <f t="shared" si="28"/>
        <v>-1.6024176534617105</v>
      </c>
      <c r="O127">
        <f t="shared" si="29"/>
        <v>-44.033377667439566</v>
      </c>
      <c r="P127">
        <f t="shared" si="30"/>
        <v>-2.0270636691031974</v>
      </c>
      <c r="Q127">
        <f t="shared" si="40"/>
        <v>-6</v>
      </c>
      <c r="S127">
        <f t="shared" si="46"/>
        <v>17.773971645865192</v>
      </c>
      <c r="T127">
        <f t="shared" si="31"/>
        <v>77.749136441042197</v>
      </c>
      <c r="U127">
        <f t="shared" si="32"/>
        <v>4.6831118857017767E-2</v>
      </c>
      <c r="V127">
        <f t="shared" si="33"/>
        <v>0.41073702603001361</v>
      </c>
      <c r="W127">
        <f t="shared" si="34"/>
        <v>25.189472955037498</v>
      </c>
      <c r="X127">
        <f t="shared" si="35"/>
        <v>11.355796503246186</v>
      </c>
      <c r="Y127">
        <f t="shared" si="36"/>
        <v>0.6169657316404038</v>
      </c>
      <c r="Z127">
        <f t="shared" si="41"/>
        <v>35.349532527196097</v>
      </c>
      <c r="AA127">
        <f t="shared" si="37"/>
        <v>-0.82081594773818478</v>
      </c>
      <c r="AB127">
        <f t="shared" si="42"/>
        <v>-47.029289562428737</v>
      </c>
      <c r="AC127">
        <f t="shared" si="43"/>
        <v>1.4377816793785887</v>
      </c>
      <c r="AD127">
        <f t="shared" si="44"/>
        <v>82.378822089624833</v>
      </c>
      <c r="AE127">
        <f t="shared" si="47"/>
        <v>17.478701053721593</v>
      </c>
    </row>
    <row r="128" spans="5:31">
      <c r="E128">
        <f t="shared" si="38"/>
        <v>0.10800000000000008</v>
      </c>
      <c r="F128">
        <f t="shared" si="39"/>
        <v>0.77795891192602995</v>
      </c>
      <c r="G128">
        <f t="shared" si="45"/>
        <v>44.573762287951247</v>
      </c>
      <c r="H128">
        <f t="shared" si="24"/>
        <v>-1.6201440437105425</v>
      </c>
      <c r="K128">
        <f t="shared" si="25"/>
        <v>-97.208642622632553</v>
      </c>
      <c r="L128">
        <f t="shared" si="26"/>
        <v>-663.55836866875848</v>
      </c>
      <c r="M128">
        <f t="shared" si="27"/>
        <v>-1.2982248851358063</v>
      </c>
      <c r="N128">
        <f t="shared" si="28"/>
        <v>-1.596724553340062</v>
      </c>
      <c r="O128">
        <f t="shared" si="29"/>
        <v>-43.876935040129801</v>
      </c>
      <c r="P128">
        <f t="shared" si="30"/>
        <v>-2.0411787933717478</v>
      </c>
      <c r="Q128">
        <f t="shared" si="40"/>
        <v>-6</v>
      </c>
      <c r="S128">
        <f t="shared" si="46"/>
        <v>17.909980092255338</v>
      </c>
      <c r="T128">
        <f t="shared" si="31"/>
        <v>78.359776713742022</v>
      </c>
      <c r="U128">
        <f t="shared" si="32"/>
        <v>4.7198929594200328E-2</v>
      </c>
      <c r="V128">
        <f t="shared" si="33"/>
        <v>0.41110483676719617</v>
      </c>
      <c r="W128">
        <f t="shared" si="34"/>
        <v>25.200156024117284</v>
      </c>
      <c r="X128">
        <f t="shared" si="35"/>
        <v>11.365764486844135</v>
      </c>
      <c r="Y128">
        <f t="shared" si="36"/>
        <v>0.61708617697068346</v>
      </c>
      <c r="Z128">
        <f t="shared" si="41"/>
        <v>35.356433536283177</v>
      </c>
      <c r="AA128">
        <f t="shared" si="37"/>
        <v>-0.81920686300061873</v>
      </c>
      <c r="AB128">
        <f t="shared" si="42"/>
        <v>-46.937095798087284</v>
      </c>
      <c r="AC128">
        <f t="shared" si="43"/>
        <v>1.4362930399713023</v>
      </c>
      <c r="AD128">
        <f t="shared" si="44"/>
        <v>82.293529334370476</v>
      </c>
      <c r="AE128">
        <f t="shared" si="47"/>
        <v>17.615978446969258</v>
      </c>
    </row>
    <row r="129" spans="5:31">
      <c r="E129">
        <f t="shared" si="38"/>
        <v>0.10900000000000008</v>
      </c>
      <c r="F129">
        <f t="shared" si="39"/>
        <v>0.77633876788231937</v>
      </c>
      <c r="G129">
        <f t="shared" si="45"/>
        <v>44.480934872043363</v>
      </c>
      <c r="H129">
        <f t="shared" si="24"/>
        <v>-1.6311357212526656</v>
      </c>
      <c r="K129">
        <f t="shared" si="25"/>
        <v>-97.868143275159937</v>
      </c>
      <c r="L129">
        <f t="shared" si="26"/>
        <v>-659.5006525273817</v>
      </c>
      <c r="M129">
        <f t="shared" si="27"/>
        <v>-1.2902861289987675</v>
      </c>
      <c r="N129">
        <f t="shared" si="28"/>
        <v>-1.5910661470465453</v>
      </c>
      <c r="O129">
        <f t="shared" si="29"/>
        <v>-43.721445776279033</v>
      </c>
      <c r="P129">
        <f t="shared" si="30"/>
        <v>-2.0552078998845986</v>
      </c>
      <c r="Q129">
        <f t="shared" si="40"/>
        <v>-6</v>
      </c>
      <c r="S129">
        <f t="shared" si="46"/>
        <v>18.046801082866665</v>
      </c>
      <c r="T129">
        <f t="shared" si="31"/>
        <v>78.974489722939509</v>
      </c>
      <c r="U129">
        <f t="shared" si="32"/>
        <v>4.7569193487980194E-2</v>
      </c>
      <c r="V129">
        <f t="shared" si="33"/>
        <v>0.41147510066097603</v>
      </c>
      <c r="W129">
        <f t="shared" si="34"/>
        <v>25.210896299276474</v>
      </c>
      <c r="X129">
        <f t="shared" si="35"/>
        <v>11.375818335292266</v>
      </c>
      <c r="Y129">
        <f t="shared" si="36"/>
        <v>0.61720868564537545</v>
      </c>
      <c r="Z129">
        <f t="shared" si="41"/>
        <v>35.363452766296774</v>
      </c>
      <c r="AA129">
        <f t="shared" si="37"/>
        <v>-0.81758671895690815</v>
      </c>
      <c r="AB129">
        <f t="shared" si="42"/>
        <v>-46.844268382179415</v>
      </c>
      <c r="AC129">
        <f t="shared" si="43"/>
        <v>1.4347954046022835</v>
      </c>
      <c r="AD129">
        <f t="shared" si="44"/>
        <v>82.207721148476182</v>
      </c>
      <c r="AE129">
        <f t="shared" si="47"/>
        <v>17.754171427797335</v>
      </c>
    </row>
    <row r="130" spans="5:31">
      <c r="E130">
        <f t="shared" si="38"/>
        <v>0.11000000000000008</v>
      </c>
      <c r="F130">
        <f t="shared" si="39"/>
        <v>0.77470763216106675</v>
      </c>
      <c r="G130">
        <f t="shared" si="45"/>
        <v>44.387477679402565</v>
      </c>
      <c r="H130">
        <f t="shared" si="24"/>
        <v>-1.6420599509085039</v>
      </c>
      <c r="K130">
        <f t="shared" si="25"/>
        <v>-98.523597054510233</v>
      </c>
      <c r="L130">
        <f t="shared" si="26"/>
        <v>-655.45377935030217</v>
      </c>
      <c r="M130">
        <f t="shared" si="27"/>
        <v>-1.282368586679147</v>
      </c>
      <c r="N130">
        <f t="shared" si="28"/>
        <v>-1.5854423423911599</v>
      </c>
      <c r="O130">
        <f t="shared" si="29"/>
        <v>-43.566907342566999</v>
      </c>
      <c r="P130">
        <f t="shared" si="30"/>
        <v>-2.0691512172120001</v>
      </c>
      <c r="Q130">
        <f t="shared" si="40"/>
        <v>-6</v>
      </c>
      <c r="S130">
        <f t="shared" si="46"/>
        <v>18.184425342720779</v>
      </c>
      <c r="T130">
        <f t="shared" si="31"/>
        <v>79.59324597622367</v>
      </c>
      <c r="U130">
        <f t="shared" si="32"/>
        <v>4.7941892774010814E-2</v>
      </c>
      <c r="V130">
        <f t="shared" si="33"/>
        <v>0.41184779994700665</v>
      </c>
      <c r="W130">
        <f t="shared" si="34"/>
        <v>25.221692971457433</v>
      </c>
      <c r="X130">
        <f t="shared" si="35"/>
        <v>11.385957957773973</v>
      </c>
      <c r="Y130">
        <f t="shared" si="36"/>
        <v>0.61733327422846607</v>
      </c>
      <c r="Z130">
        <f t="shared" si="41"/>
        <v>35.370591166283376</v>
      </c>
      <c r="AA130">
        <f t="shared" si="37"/>
        <v>-0.81595558323565553</v>
      </c>
      <c r="AB130">
        <f t="shared" si="42"/>
        <v>-46.750811189538609</v>
      </c>
      <c r="AC130">
        <f t="shared" si="43"/>
        <v>1.4332888574641216</v>
      </c>
      <c r="AD130">
        <f t="shared" si="44"/>
        <v>82.121402355821985</v>
      </c>
      <c r="AE130">
        <f t="shared" si="47"/>
        <v>17.893273366048131</v>
      </c>
    </row>
    <row r="131" spans="5:31">
      <c r="E131">
        <f t="shared" si="38"/>
        <v>0.11100000000000008</v>
      </c>
      <c r="F131">
        <f t="shared" si="39"/>
        <v>0.77306557221015826</v>
      </c>
      <c r="G131">
        <f t="shared" si="45"/>
        <v>44.293394574508049</v>
      </c>
      <c r="H131">
        <f t="shared" si="24"/>
        <v>-1.6529169139261493</v>
      </c>
      <c r="K131">
        <f t="shared" si="25"/>
        <v>-99.175014835568959</v>
      </c>
      <c r="L131">
        <f t="shared" si="26"/>
        <v>-651.41778105873243</v>
      </c>
      <c r="M131">
        <f t="shared" si="27"/>
        <v>-1.2744723206294952</v>
      </c>
      <c r="N131">
        <f t="shared" si="28"/>
        <v>-1.5798530469119612</v>
      </c>
      <c r="O131">
        <f t="shared" si="29"/>
        <v>-43.413317198200588</v>
      </c>
      <c r="P131">
        <f t="shared" si="30"/>
        <v>-2.0830089745984437</v>
      </c>
      <c r="Q131">
        <f t="shared" si="40"/>
        <v>-6</v>
      </c>
      <c r="S131">
        <f t="shared" si="46"/>
        <v>18.322843576947953</v>
      </c>
      <c r="T131">
        <f t="shared" si="31"/>
        <v>80.216016004673492</v>
      </c>
      <c r="U131">
        <f t="shared" si="32"/>
        <v>4.8317009702094488E-2</v>
      </c>
      <c r="V131">
        <f t="shared" si="33"/>
        <v>0.41222291687509033</v>
      </c>
      <c r="W131">
        <f t="shared" si="34"/>
        <v>25.232545232165002</v>
      </c>
      <c r="X131">
        <f t="shared" si="35"/>
        <v>11.396183262958186</v>
      </c>
      <c r="Y131">
        <f t="shared" si="36"/>
        <v>0.61745995912608231</v>
      </c>
      <c r="Z131">
        <f t="shared" si="41"/>
        <v>35.377849676244836</v>
      </c>
      <c r="AA131">
        <f t="shared" si="37"/>
        <v>-0.81431352328474704</v>
      </c>
      <c r="AB131">
        <f t="shared" si="42"/>
        <v>-46.656728084644094</v>
      </c>
      <c r="AC131">
        <f t="shared" si="43"/>
        <v>1.4317734824108292</v>
      </c>
      <c r="AD131">
        <f t="shared" si="44"/>
        <v>82.034577760888922</v>
      </c>
      <c r="AE131">
        <f t="shared" si="47"/>
        <v>18.033277636844716</v>
      </c>
    </row>
    <row r="132" spans="5:31">
      <c r="E132">
        <f t="shared" si="38"/>
        <v>0.11200000000000009</v>
      </c>
      <c r="F132">
        <f t="shared" si="39"/>
        <v>0.77141265529623215</v>
      </c>
      <c r="G132">
        <f t="shared" si="45"/>
        <v>44.198689411454296</v>
      </c>
      <c r="H132">
        <f t="shared" si="24"/>
        <v>-1.663706792086175</v>
      </c>
      <c r="K132">
        <f t="shared" si="25"/>
        <v>-99.822407525170505</v>
      </c>
      <c r="L132">
        <f t="shared" si="26"/>
        <v>-647.39268960154868</v>
      </c>
      <c r="M132">
        <f t="shared" si="27"/>
        <v>-1.2665973933564854</v>
      </c>
      <c r="N132">
        <f t="shared" si="28"/>
        <v>-1.5742981678747994</v>
      </c>
      <c r="O132">
        <f t="shared" si="29"/>
        <v>-43.260672794906675</v>
      </c>
      <c r="P132">
        <f t="shared" si="30"/>
        <v>-2.0967814019633075</v>
      </c>
      <c r="Q132">
        <f t="shared" si="40"/>
        <v>-6</v>
      </c>
      <c r="S132">
        <f t="shared" si="46"/>
        <v>18.462046471098841</v>
      </c>
      <c r="T132">
        <f t="shared" si="31"/>
        <v>80.842770363222598</v>
      </c>
      <c r="U132">
        <f t="shared" si="32"/>
        <v>4.8694526536402022E-2</v>
      </c>
      <c r="V132">
        <f t="shared" si="33"/>
        <v>0.41260043370939786</v>
      </c>
      <c r="W132">
        <f t="shared" si="34"/>
        <v>25.243452273502225</v>
      </c>
      <c r="X132">
        <f t="shared" si="35"/>
        <v>11.406494158953357</v>
      </c>
      <c r="Y132">
        <f t="shared" si="36"/>
        <v>0.61758875658354628</v>
      </c>
      <c r="Z132">
        <f t="shared" si="41"/>
        <v>35.385229226969535</v>
      </c>
      <c r="AA132">
        <f t="shared" si="37"/>
        <v>-0.81266060637082083</v>
      </c>
      <c r="AB132">
        <f t="shared" si="42"/>
        <v>-46.562022921590327</v>
      </c>
      <c r="AC132">
        <f t="shared" si="43"/>
        <v>1.4302493629543671</v>
      </c>
      <c r="AD132">
        <f t="shared" si="44"/>
        <v>81.947252148559869</v>
      </c>
      <c r="AE132">
        <f t="shared" si="47"/>
        <v>18.174177620672882</v>
      </c>
    </row>
    <row r="133" spans="5:31">
      <c r="E133">
        <f t="shared" si="38"/>
        <v>0.11300000000000009</v>
      </c>
      <c r="F133">
        <f t="shared" si="39"/>
        <v>0.76974894850414599</v>
      </c>
      <c r="G133">
        <f t="shared" si="45"/>
        <v>44.103366033920508</v>
      </c>
      <c r="H133">
        <f t="shared" si="24"/>
        <v>-1.6744297677020488</v>
      </c>
      <c r="K133">
        <f t="shared" si="25"/>
        <v>-100.46578606212293</v>
      </c>
      <c r="L133">
        <f t="shared" si="26"/>
        <v>-643.37853695242143</v>
      </c>
      <c r="M133">
        <f t="shared" si="27"/>
        <v>-1.2587438674153</v>
      </c>
      <c r="N133">
        <f t="shared" si="28"/>
        <v>-1.5687776122730863</v>
      </c>
      <c r="O133">
        <f t="shared" si="29"/>
        <v>-43.108971576925718</v>
      </c>
      <c r="P133">
        <f t="shared" si="30"/>
        <v>-2.1104687299014393</v>
      </c>
      <c r="Q133">
        <f t="shared" si="40"/>
        <v>-6</v>
      </c>
      <c r="S133">
        <f t="shared" si="46"/>
        <v>18.602024691467175</v>
      </c>
      <c r="T133">
        <f t="shared" si="31"/>
        <v>81.473479631036327</v>
      </c>
      <c r="U133">
        <f t="shared" si="32"/>
        <v>4.907442555569988E-2</v>
      </c>
      <c r="V133">
        <f t="shared" si="33"/>
        <v>0.41298033272869572</v>
      </c>
      <c r="W133">
        <f t="shared" si="34"/>
        <v>25.254413288205988</v>
      </c>
      <c r="X133">
        <f t="shared" si="35"/>
        <v>11.416890553262187</v>
      </c>
      <c r="Y133">
        <f t="shared" si="36"/>
        <v>0.61771968268251154</v>
      </c>
      <c r="Z133">
        <f t="shared" si="41"/>
        <v>35.392730739868362</v>
      </c>
      <c r="AA133">
        <f t="shared" si="37"/>
        <v>-0.81099689957873478</v>
      </c>
      <c r="AB133">
        <f t="shared" si="42"/>
        <v>-46.466699544056553</v>
      </c>
      <c r="AC133">
        <f t="shared" si="43"/>
        <v>1.4287165822612464</v>
      </c>
      <c r="AD133">
        <f t="shared" si="44"/>
        <v>81.859430283924908</v>
      </c>
      <c r="AE133">
        <f t="shared" si="47"/>
        <v>18.315966703465943</v>
      </c>
    </row>
    <row r="134" spans="5:31">
      <c r="E134">
        <f t="shared" si="38"/>
        <v>0.11400000000000009</v>
      </c>
      <c r="F134">
        <f t="shared" si="39"/>
        <v>0.76807451873644395</v>
      </c>
      <c r="G134">
        <f t="shared" si="45"/>
        <v>44.007428275140114</v>
      </c>
      <c r="H134">
        <f t="shared" si="24"/>
        <v>-1.6850860236204965</v>
      </c>
      <c r="K134">
        <f t="shared" si="25"/>
        <v>-101.10516141722979</v>
      </c>
      <c r="L134">
        <f t="shared" si="26"/>
        <v>-639.3753551068628</v>
      </c>
      <c r="M134">
        <f t="shared" si="27"/>
        <v>-1.2509118054038533</v>
      </c>
      <c r="N134">
        <f t="shared" si="28"/>
        <v>-1.5632912868275814</v>
      </c>
      <c r="O134">
        <f t="shared" si="29"/>
        <v>-42.958210981005855</v>
      </c>
      <c r="P134">
        <f t="shared" si="30"/>
        <v>-2.1240711896836824</v>
      </c>
      <c r="Q134">
        <f t="shared" si="40"/>
        <v>-6</v>
      </c>
      <c r="S134">
        <f t="shared" si="46"/>
        <v>18.742768885423683</v>
      </c>
      <c r="T134">
        <f t="shared" si="31"/>
        <v>82.108114411902818</v>
      </c>
      <c r="U134">
        <f t="shared" si="32"/>
        <v>4.9456689053585717E-2</v>
      </c>
      <c r="V134">
        <f t="shared" si="33"/>
        <v>0.41336259622658156</v>
      </c>
      <c r="W134">
        <f t="shared" si="34"/>
        <v>25.265427469682503</v>
      </c>
      <c r="X134">
        <f t="shared" si="35"/>
        <v>11.427372352737137</v>
      </c>
      <c r="Y134">
        <f t="shared" si="36"/>
        <v>0.61785275333818757</v>
      </c>
      <c r="Z134">
        <f t="shared" si="41"/>
        <v>35.400355126815633</v>
      </c>
      <c r="AA134">
        <f t="shared" si="37"/>
        <v>-0.80932246981103251</v>
      </c>
      <c r="AB134">
        <f t="shared" si="42"/>
        <v>-46.370761785276144</v>
      </c>
      <c r="AC134">
        <f t="shared" si="43"/>
        <v>1.4271752231492201</v>
      </c>
      <c r="AD134">
        <f t="shared" si="44"/>
        <v>81.77111691209177</v>
      </c>
      <c r="AE134">
        <f t="shared" si="47"/>
        <v>18.458638276692625</v>
      </c>
    </row>
    <row r="135" spans="5:31">
      <c r="E135">
        <f t="shared" si="38"/>
        <v>0.11500000000000009</v>
      </c>
      <c r="F135">
        <f t="shared" si="39"/>
        <v>0.76638943271282345</v>
      </c>
      <c r="G135">
        <f t="shared" si="45"/>
        <v>43.910879957870172</v>
      </c>
      <c r="H135">
        <f t="shared" si="24"/>
        <v>-1.6956757432218166</v>
      </c>
      <c r="K135">
        <f t="shared" si="25"/>
        <v>-101.740544593309</v>
      </c>
      <c r="L135">
        <f t="shared" si="26"/>
        <v>-635.38317607919771</v>
      </c>
      <c r="M135">
        <f t="shared" si="27"/>
        <v>-1.2431012699568664</v>
      </c>
      <c r="N135">
        <f t="shared" si="28"/>
        <v>-1.5578390979862076</v>
      </c>
      <c r="O135">
        <f t="shared" si="29"/>
        <v>-42.808388436397856</v>
      </c>
      <c r="P135">
        <f t="shared" si="30"/>
        <v>-2.1375890132573367</v>
      </c>
      <c r="Q135">
        <f t="shared" si="40"/>
        <v>-6</v>
      </c>
      <c r="S135">
        <f t="shared" si="46"/>
        <v>18.884269681760461</v>
      </c>
      <c r="T135">
        <f t="shared" si="31"/>
        <v>82.746645334634707</v>
      </c>
      <c r="U135">
        <f t="shared" si="32"/>
        <v>4.9841299338730355E-2</v>
      </c>
      <c r="V135">
        <f t="shared" si="33"/>
        <v>0.4137472065117262</v>
      </c>
      <c r="W135">
        <f t="shared" si="34"/>
        <v>25.276494012042644</v>
      </c>
      <c r="X135">
        <f t="shared" si="35"/>
        <v>11.437939463536692</v>
      </c>
      <c r="Y135">
        <f t="shared" si="36"/>
        <v>0.61798798429664947</v>
      </c>
      <c r="Z135">
        <f t="shared" si="41"/>
        <v>35.408103289995012</v>
      </c>
      <c r="AA135">
        <f t="shared" si="37"/>
        <v>-0.80763738378741201</v>
      </c>
      <c r="AB135">
        <f t="shared" si="42"/>
        <v>-46.274213468006202</v>
      </c>
      <c r="AC135">
        <f t="shared" si="43"/>
        <v>1.4256253680840616</v>
      </c>
      <c r="AD135">
        <f t="shared" si="44"/>
        <v>81.682316758001221</v>
      </c>
      <c r="AE135">
        <f t="shared" si="47"/>
        <v>18.602185737447392</v>
      </c>
    </row>
    <row r="136" spans="5:31">
      <c r="E136">
        <f t="shared" si="38"/>
        <v>0.11600000000000009</v>
      </c>
      <c r="F136">
        <f t="shared" si="39"/>
        <v>0.76469375696960162</v>
      </c>
      <c r="G136">
        <f t="shared" si="45"/>
        <v>43.813724894360853</v>
      </c>
      <c r="H136">
        <f t="shared" si="24"/>
        <v>-1.7061991104201408</v>
      </c>
      <c r="K136">
        <f t="shared" si="25"/>
        <v>-102.37194662520845</v>
      </c>
      <c r="L136">
        <f t="shared" si="26"/>
        <v>-631.40203189945623</v>
      </c>
      <c r="M136">
        <f t="shared" si="27"/>
        <v>-1.2353123237397869</v>
      </c>
      <c r="N136">
        <f t="shared" si="28"/>
        <v>-1.552420951923889</v>
      </c>
      <c r="O136">
        <f t="shared" si="29"/>
        <v>-42.659501364850669</v>
      </c>
      <c r="P136">
        <f t="shared" si="30"/>
        <v>-2.1510224332465562</v>
      </c>
      <c r="Q136">
        <f t="shared" si="40"/>
        <v>-6</v>
      </c>
      <c r="S136">
        <f t="shared" si="46"/>
        <v>19.02651769104612</v>
      </c>
      <c r="T136">
        <f t="shared" si="31"/>
        <v>83.389043053484059</v>
      </c>
      <c r="U136">
        <f t="shared" si="32"/>
        <v>5.0228238735127689E-2</v>
      </c>
      <c r="V136">
        <f t="shared" si="33"/>
        <v>0.41413414590812353</v>
      </c>
      <c r="W136">
        <f t="shared" si="34"/>
        <v>25.287612110137164</v>
      </c>
      <c r="X136">
        <f t="shared" si="35"/>
        <v>11.448591791082414</v>
      </c>
      <c r="Y136">
        <f t="shared" si="36"/>
        <v>0.61812539113223308</v>
      </c>
      <c r="Z136">
        <f t="shared" si="41"/>
        <v>35.415976121750198</v>
      </c>
      <c r="AA136">
        <f t="shared" si="37"/>
        <v>-0.80594170804419063</v>
      </c>
      <c r="AB136">
        <f t="shared" si="42"/>
        <v>-46.177058404496918</v>
      </c>
      <c r="AC136">
        <f t="shared" si="43"/>
        <v>1.4240670991764237</v>
      </c>
      <c r="AD136">
        <f t="shared" si="44"/>
        <v>81.593034526247109</v>
      </c>
      <c r="AE136">
        <f t="shared" si="47"/>
        <v>18.746602488543722</v>
      </c>
    </row>
    <row r="137" spans="5:31">
      <c r="E137">
        <f t="shared" si="38"/>
        <v>0.11700000000000009</v>
      </c>
      <c r="F137">
        <f t="shared" si="39"/>
        <v>0.76298755785918149</v>
      </c>
      <c r="G137">
        <f t="shared" si="45"/>
        <v>43.715966886324807</v>
      </c>
      <c r="H137">
        <f t="shared" si="24"/>
        <v>-1.716656309663644</v>
      </c>
      <c r="K137">
        <f t="shared" si="25"/>
        <v>-102.99937857981864</v>
      </c>
      <c r="L137">
        <f t="shared" si="26"/>
        <v>-627.43195461018854</v>
      </c>
      <c r="M137">
        <f t="shared" si="27"/>
        <v>-1.2275450294425574</v>
      </c>
      <c r="N137">
        <f t="shared" si="28"/>
        <v>-1.5470367545424188</v>
      </c>
      <c r="O137">
        <f t="shared" si="29"/>
        <v>-42.511547180607792</v>
      </c>
      <c r="P137">
        <f t="shared" si="30"/>
        <v>-2.1643716829526807</v>
      </c>
      <c r="Q137">
        <f t="shared" si="40"/>
        <v>-6</v>
      </c>
      <c r="S137">
        <f t="shared" si="46"/>
        <v>19.169503505991685</v>
      </c>
      <c r="T137">
        <f t="shared" si="31"/>
        <v>84.035278248570307</v>
      </c>
      <c r="U137">
        <f t="shared" si="32"/>
        <v>5.0617489582352487E-2</v>
      </c>
      <c r="V137">
        <f t="shared" si="33"/>
        <v>0.41452339675534833</v>
      </c>
      <c r="W137">
        <f t="shared" si="34"/>
        <v>25.298780959591795</v>
      </c>
      <c r="X137">
        <f t="shared" si="35"/>
        <v>11.459329240016729</v>
      </c>
      <c r="Y137">
        <f t="shared" si="36"/>
        <v>0.61826498924501117</v>
      </c>
      <c r="Z137">
        <f t="shared" si="41"/>
        <v>35.423974504440373</v>
      </c>
      <c r="AA137">
        <f t="shared" si="37"/>
        <v>-0.80423550893377027</v>
      </c>
      <c r="AB137">
        <f t="shared" si="42"/>
        <v>-46.079300396460852</v>
      </c>
      <c r="AC137">
        <f t="shared" si="43"/>
        <v>1.4225004981787814</v>
      </c>
      <c r="AD137">
        <f t="shared" si="44"/>
        <v>81.503274900901218</v>
      </c>
      <c r="AE137">
        <f t="shared" si="47"/>
        <v>18.8918819386103</v>
      </c>
    </row>
    <row r="138" spans="5:31">
      <c r="E138">
        <f t="shared" si="38"/>
        <v>0.11800000000000009</v>
      </c>
      <c r="F138">
        <f t="shared" si="39"/>
        <v>0.76127090154951782</v>
      </c>
      <c r="G138">
        <f t="shared" si="45"/>
        <v>43.617609724906572</v>
      </c>
      <c r="H138">
        <f t="shared" si="24"/>
        <v>-1.7270475259346976</v>
      </c>
      <c r="K138">
        <f t="shared" si="25"/>
        <v>-103.62285155608186</v>
      </c>
      <c r="L138">
        <f t="shared" si="26"/>
        <v>-623.47297626321142</v>
      </c>
      <c r="M138">
        <f t="shared" si="27"/>
        <v>-1.2197994497732501</v>
      </c>
      <c r="N138">
        <f t="shared" si="28"/>
        <v>-1.541686411470351</v>
      </c>
      <c r="O138">
        <f t="shared" si="29"/>
        <v>-42.364523290404271</v>
      </c>
      <c r="P138">
        <f t="shared" si="30"/>
        <v>-2.1776369963545021</v>
      </c>
      <c r="Q138">
        <f t="shared" si="40"/>
        <v>-6</v>
      </c>
      <c r="S138">
        <f t="shared" si="46"/>
        <v>19.313217701826062</v>
      </c>
      <c r="T138">
        <f t="shared" si="31"/>
        <v>84.685321626316764</v>
      </c>
      <c r="U138">
        <f t="shared" si="32"/>
        <v>5.1009034235823286E-2</v>
      </c>
      <c r="V138">
        <f t="shared" si="33"/>
        <v>0.41491494140881913</v>
      </c>
      <c r="W138">
        <f t="shared" si="34"/>
        <v>25.309999756842156</v>
      </c>
      <c r="X138">
        <f t="shared" si="35"/>
        <v>11.470151714161481</v>
      </c>
      <c r="Y138">
        <f t="shared" si="36"/>
        <v>0.6184067938583564</v>
      </c>
      <c r="Z138">
        <f t="shared" si="41"/>
        <v>35.432099310300536</v>
      </c>
      <c r="AA138">
        <f t="shared" si="37"/>
        <v>-0.80251885262410649</v>
      </c>
      <c r="AB138">
        <f t="shared" si="42"/>
        <v>-45.980943235042616</v>
      </c>
      <c r="AC138">
        <f t="shared" si="43"/>
        <v>1.4209256464824629</v>
      </c>
      <c r="AD138">
        <f t="shared" si="44"/>
        <v>81.41304254534316</v>
      </c>
      <c r="AE138">
        <f t="shared" si="47"/>
        <v>19.038017502189167</v>
      </c>
    </row>
    <row r="139" spans="5:31">
      <c r="E139">
        <f t="shared" si="38"/>
        <v>0.11900000000000009</v>
      </c>
      <c r="F139">
        <f t="shared" si="39"/>
        <v>0.75954385402358315</v>
      </c>
      <c r="G139">
        <f t="shared" si="45"/>
        <v>43.518657190652</v>
      </c>
      <c r="H139">
        <f t="shared" si="24"/>
        <v>-1.7373729447499688</v>
      </c>
      <c r="K139">
        <f t="shared" si="25"/>
        <v>-104.24237668499813</v>
      </c>
      <c r="L139">
        <f t="shared" si="26"/>
        <v>-619.52512891627407</v>
      </c>
      <c r="M139">
        <f t="shared" si="27"/>
        <v>-1.2120756474515437</v>
      </c>
      <c r="N139">
        <f t="shared" si="28"/>
        <v>-1.5363698280629214</v>
      </c>
      <c r="O139">
        <f t="shared" si="29"/>
        <v>-42.218427093464577</v>
      </c>
      <c r="P139">
        <f t="shared" si="30"/>
        <v>-2.1908186081084593</v>
      </c>
      <c r="Q139">
        <f t="shared" si="40"/>
        <v>-6</v>
      </c>
      <c r="S139">
        <f t="shared" si="46"/>
        <v>19.45765083668266</v>
      </c>
      <c r="T139">
        <f t="shared" si="31"/>
        <v>85.339143919903492</v>
      </c>
      <c r="U139">
        <f t="shared" si="32"/>
        <v>5.1402855067075176E-2</v>
      </c>
      <c r="V139">
        <f t="shared" si="33"/>
        <v>0.41530876224007102</v>
      </c>
      <c r="W139">
        <f t="shared" si="34"/>
        <v>25.321267699168583</v>
      </c>
      <c r="X139">
        <f t="shared" si="35"/>
        <v>11.481059116477264</v>
      </c>
      <c r="Y139">
        <f t="shared" si="36"/>
        <v>0.61855082001658568</v>
      </c>
      <c r="Z139">
        <f t="shared" si="41"/>
        <v>35.440351401306557</v>
      </c>
      <c r="AA139">
        <f t="shared" si="37"/>
        <v>-0.80079180509817183</v>
      </c>
      <c r="AB139">
        <f t="shared" si="42"/>
        <v>-45.881990700788045</v>
      </c>
      <c r="AC139">
        <f t="shared" si="43"/>
        <v>1.4193426251147576</v>
      </c>
      <c r="AD139">
        <f t="shared" si="44"/>
        <v>81.322342102094609</v>
      </c>
      <c r="AE139">
        <f t="shared" si="47"/>
        <v>19.18500259983751</v>
      </c>
    </row>
    <row r="140" spans="5:31">
      <c r="E140">
        <f t="shared" si="38"/>
        <v>0.12000000000000009</v>
      </c>
      <c r="F140">
        <f t="shared" si="39"/>
        <v>0.75780648107883319</v>
      </c>
      <c r="G140">
        <f t="shared" si="45"/>
        <v>43.419113053477616</v>
      </c>
      <c r="H140">
        <f t="shared" si="24"/>
        <v>-1.7476327521604633</v>
      </c>
      <c r="K140">
        <f t="shared" si="25"/>
        <v>-104.8579651296278</v>
      </c>
      <c r="L140">
        <f t="shared" si="26"/>
        <v>-615.58844462966067</v>
      </c>
      <c r="M140">
        <f t="shared" si="27"/>
        <v>-1.2043736852020768</v>
      </c>
      <c r="N140">
        <f t="shared" si="28"/>
        <v>-1.5310869094019988</v>
      </c>
      <c r="O140">
        <f t="shared" si="29"/>
        <v>-42.073255981501205</v>
      </c>
      <c r="P140">
        <f t="shared" si="30"/>
        <v>-2.2039167535487634</v>
      </c>
      <c r="Q140">
        <f t="shared" si="40"/>
        <v>-6</v>
      </c>
      <c r="S140">
        <f t="shared" si="46"/>
        <v>19.602793451995325</v>
      </c>
      <c r="T140">
        <f t="shared" si="31"/>
        <v>85.996715889728435</v>
      </c>
      <c r="U140">
        <f t="shared" si="32"/>
        <v>5.1798934464037577E-2</v>
      </c>
      <c r="V140">
        <f t="shared" si="33"/>
        <v>0.41570484163703342</v>
      </c>
      <c r="W140">
        <f t="shared" si="34"/>
        <v>25.332583984730814</v>
      </c>
      <c r="X140">
        <f t="shared" si="35"/>
        <v>11.492051349023477</v>
      </c>
      <c r="Y140">
        <f t="shared" si="36"/>
        <v>0.61869708258268508</v>
      </c>
      <c r="Z140">
        <f t="shared" si="41"/>
        <v>35.448731629044808</v>
      </c>
      <c r="AA140">
        <f t="shared" si="37"/>
        <v>-0.79905443215342176</v>
      </c>
      <c r="AB140">
        <f t="shared" si="42"/>
        <v>-45.782446563613654</v>
      </c>
      <c r="AC140">
        <f t="shared" si="43"/>
        <v>1.4177515147361068</v>
      </c>
      <c r="AD140">
        <f t="shared" si="44"/>
        <v>81.231178192658462</v>
      </c>
      <c r="AE140">
        <f t="shared" si="47"/>
        <v>19.332830658231348</v>
      </c>
    </row>
    <row r="141" spans="5:31">
      <c r="E141">
        <f t="shared" si="38"/>
        <v>0.12100000000000009</v>
      </c>
      <c r="F141">
        <f t="shared" si="39"/>
        <v>0.75605884832667269</v>
      </c>
      <c r="G141">
        <f t="shared" si="45"/>
        <v>43.318981072639993</v>
      </c>
      <c r="H141">
        <f t="shared" si="24"/>
        <v>-1.7578271347515086</v>
      </c>
      <c r="K141">
        <f t="shared" si="25"/>
        <v>-105.46962808509052</v>
      </c>
      <c r="L141">
        <f t="shared" si="26"/>
        <v>-611.66295546272056</v>
      </c>
      <c r="M141">
        <f t="shared" si="27"/>
        <v>-1.1966936257476588</v>
      </c>
      <c r="N141">
        <f t="shared" si="28"/>
        <v>-1.5258375602960614</v>
      </c>
      <c r="O141">
        <f t="shared" si="29"/>
        <v>-41.929007338714086</v>
      </c>
      <c r="P141">
        <f t="shared" si="30"/>
        <v>-2.216931668687451</v>
      </c>
      <c r="Q141">
        <f t="shared" si="40"/>
        <v>-6</v>
      </c>
      <c r="S141">
        <f t="shared" si="46"/>
        <v>19.748636072904151</v>
      </c>
      <c r="T141">
        <f t="shared" si="31"/>
        <v>86.658008323880253</v>
      </c>
      <c r="U141">
        <f t="shared" si="32"/>
        <v>5.2197254831319012E-2</v>
      </c>
      <c r="V141">
        <f t="shared" si="33"/>
        <v>0.41610316200431485</v>
      </c>
      <c r="W141">
        <f t="shared" si="34"/>
        <v>25.34394781260249</v>
      </c>
      <c r="X141">
        <f t="shared" si="35"/>
        <v>11.503128312919184</v>
      </c>
      <c r="Y141">
        <f t="shared" si="36"/>
        <v>0.61884559623612034</v>
      </c>
      <c r="Z141">
        <f t="shared" si="41"/>
        <v>35.45724083458672</v>
      </c>
      <c r="AA141">
        <f t="shared" si="37"/>
        <v>-0.79730679940126115</v>
      </c>
      <c r="AB141">
        <f t="shared" si="42"/>
        <v>-45.682314582776016</v>
      </c>
      <c r="AC141">
        <f t="shared" si="43"/>
        <v>1.4161523956373814</v>
      </c>
      <c r="AD141">
        <f t="shared" si="44"/>
        <v>81.139555417362729</v>
      </c>
      <c r="AE141">
        <f t="shared" si="47"/>
        <v>19.481495110271823</v>
      </c>
    </row>
    <row r="142" spans="5:31">
      <c r="E142">
        <f t="shared" si="38"/>
        <v>0.12200000000000009</v>
      </c>
      <c r="F142">
        <f t="shared" si="39"/>
        <v>0.75430102119192122</v>
      </c>
      <c r="G142">
        <f t="shared" si="45"/>
        <v>43.218264996705152</v>
      </c>
      <c r="H142">
        <f t="shared" si="24"/>
        <v>-1.7679562796426809</v>
      </c>
      <c r="K142">
        <f t="shared" si="25"/>
        <v>-106.07737677856085</v>
      </c>
      <c r="L142">
        <f t="shared" si="26"/>
        <v>-607.7486934703295</v>
      </c>
      <c r="M142">
        <f t="shared" si="27"/>
        <v>-1.1890355318023467</v>
      </c>
      <c r="N142">
        <f t="shared" si="28"/>
        <v>-1.5206216852802061</v>
      </c>
      <c r="O142">
        <f t="shared" si="29"/>
        <v>-41.785678541790787</v>
      </c>
      <c r="P142">
        <f t="shared" si="30"/>
        <v>-2.2298635902143653</v>
      </c>
      <c r="Q142">
        <f t="shared" si="40"/>
        <v>-6</v>
      </c>
      <c r="S142">
        <f t="shared" si="46"/>
        <v>19.895169208671568</v>
      </c>
      <c r="T142">
        <f t="shared" si="31"/>
        <v>87.322992038625145</v>
      </c>
      <c r="U142">
        <f t="shared" si="32"/>
        <v>5.2597798590500372E-2</v>
      </c>
      <c r="V142">
        <f t="shared" si="33"/>
        <v>0.41650370576349621</v>
      </c>
      <c r="W142">
        <f t="shared" si="34"/>
        <v>25.355358382805605</v>
      </c>
      <c r="X142">
        <f t="shared" si="35"/>
        <v>11.514289908304654</v>
      </c>
      <c r="Y142">
        <f t="shared" si="36"/>
        <v>0.61899637547072128</v>
      </c>
      <c r="Z142">
        <f t="shared" si="41"/>
        <v>35.465879848367564</v>
      </c>
      <c r="AA142">
        <f t="shared" si="37"/>
        <v>-0.79554897226650956</v>
      </c>
      <c r="AB142">
        <f t="shared" si="42"/>
        <v>-45.581598506841175</v>
      </c>
      <c r="AC142">
        <f t="shared" si="43"/>
        <v>1.414545347737231</v>
      </c>
      <c r="AD142">
        <f t="shared" si="44"/>
        <v>81.047478355208753</v>
      </c>
      <c r="AE142">
        <f t="shared" si="47"/>
        <v>19.630989395194629</v>
      </c>
    </row>
    <row r="143" spans="5:31">
      <c r="E143">
        <f t="shared" si="38"/>
        <v>0.1230000000000001</v>
      </c>
      <c r="F143">
        <f t="shared" si="39"/>
        <v>0.75253306491227856</v>
      </c>
      <c r="G143">
        <f t="shared" si="45"/>
        <v>43.116968563517979</v>
      </c>
      <c r="H143">
        <f t="shared" si="24"/>
        <v>-1.7780203744876688</v>
      </c>
      <c r="K143">
        <f t="shared" si="25"/>
        <v>-106.68122246926013</v>
      </c>
      <c r="L143">
        <f t="shared" si="26"/>
        <v>-603.84569069928921</v>
      </c>
      <c r="M143">
        <f t="shared" si="27"/>
        <v>-1.1813994660644012</v>
      </c>
      <c r="N143">
        <f t="shared" si="28"/>
        <v>-1.5154391886161853</v>
      </c>
      <c r="O143">
        <f t="shared" si="29"/>
        <v>-41.643266959907571</v>
      </c>
      <c r="P143">
        <f t="shared" si="30"/>
        <v>-2.2427127554970614</v>
      </c>
      <c r="Q143">
        <f t="shared" si="40"/>
        <v>-6</v>
      </c>
      <c r="S143">
        <f t="shared" si="46"/>
        <v>20.042383353107056</v>
      </c>
      <c r="T143">
        <f t="shared" si="31"/>
        <v>87.991637878900789</v>
      </c>
      <c r="U143">
        <f t="shared" si="32"/>
        <v>5.30005481804324E-2</v>
      </c>
      <c r="V143">
        <f t="shared" si="33"/>
        <v>0.41690645535342824</v>
      </c>
      <c r="W143">
        <f t="shared" si="34"/>
        <v>25.366814896344724</v>
      </c>
      <c r="X143">
        <f t="shared" si="35"/>
        <v>11.525536034303748</v>
      </c>
      <c r="Y143">
        <f t="shared" si="36"/>
        <v>0.61914943459265459</v>
      </c>
      <c r="Z143">
        <f t="shared" si="41"/>
        <v>35.474649490070327</v>
      </c>
      <c r="AA143">
        <f t="shared" si="37"/>
        <v>-0.79378101598686701</v>
      </c>
      <c r="AB143">
        <f t="shared" si="42"/>
        <v>-45.480302073654009</v>
      </c>
      <c r="AC143">
        <f t="shared" si="43"/>
        <v>1.4129304505795215</v>
      </c>
      <c r="AD143">
        <f t="shared" si="44"/>
        <v>80.954951563724322</v>
      </c>
      <c r="AE143">
        <f t="shared" si="47"/>
        <v>19.781306958681071</v>
      </c>
    </row>
    <row r="144" spans="5:31">
      <c r="E144">
        <f t="shared" si="38"/>
        <v>0.1240000000000001</v>
      </c>
      <c r="F144">
        <f t="shared" si="39"/>
        <v>0.75075504453779085</v>
      </c>
      <c r="G144">
        <f t="shared" si="45"/>
        <v>43.015095500171562</v>
      </c>
      <c r="H144">
        <f t="shared" si="24"/>
        <v>-1.78801960747408</v>
      </c>
      <c r="K144">
        <f t="shared" si="25"/>
        <v>-107.2811764484448</v>
      </c>
      <c r="L144">
        <f t="shared" si="26"/>
        <v>-599.95397918466153</v>
      </c>
      <c r="M144">
        <f t="shared" si="27"/>
        <v>-1.1737854912091141</v>
      </c>
      <c r="N144">
        <f t="shared" si="28"/>
        <v>-1.5102899742924769</v>
      </c>
      <c r="O144">
        <f t="shared" si="29"/>
        <v>-41.501769954731287</v>
      </c>
      <c r="P144">
        <f t="shared" si="30"/>
        <v>-2.2554794025806357</v>
      </c>
      <c r="Q144">
        <f t="shared" si="40"/>
        <v>-6</v>
      </c>
      <c r="S144">
        <f t="shared" si="46"/>
        <v>20.190268985001769</v>
      </c>
      <c r="T144">
        <f t="shared" si="31"/>
        <v>88.663916718823984</v>
      </c>
      <c r="U144">
        <f t="shared" si="32"/>
        <v>5.3405486057541501E-2</v>
      </c>
      <c r="V144">
        <f t="shared" si="33"/>
        <v>0.41731139323053734</v>
      </c>
      <c r="W144">
        <f t="shared" si="34"/>
        <v>25.378316555241145</v>
      </c>
      <c r="X144">
        <f t="shared" si="35"/>
        <v>11.536866588986964</v>
      </c>
      <c r="Y144">
        <f t="shared" si="36"/>
        <v>0.61930478771846875</v>
      </c>
      <c r="Z144">
        <f t="shared" si="41"/>
        <v>35.483550568513643</v>
      </c>
      <c r="AA144">
        <f t="shared" si="37"/>
        <v>-0.79200299561237952</v>
      </c>
      <c r="AB144">
        <f t="shared" si="42"/>
        <v>-45.378429010307606</v>
      </c>
      <c r="AC144">
        <f t="shared" si="43"/>
        <v>1.4113077833308483</v>
      </c>
      <c r="AD144">
        <f t="shared" si="44"/>
        <v>80.861979578821234</v>
      </c>
      <c r="AE144">
        <f t="shared" si="47"/>
        <v>19.932441252972183</v>
      </c>
    </row>
    <row r="145" spans="5:31">
      <c r="E145">
        <f t="shared" si="38"/>
        <v>0.12500000000000008</v>
      </c>
      <c r="F145">
        <f t="shared" si="39"/>
        <v>0.74896702493031675</v>
      </c>
      <c r="G145">
        <f t="shared" si="45"/>
        <v>42.912649522976658</v>
      </c>
      <c r="H145">
        <f t="shared" si="24"/>
        <v>-1.7979541673231805</v>
      </c>
      <c r="K145">
        <f t="shared" si="25"/>
        <v>-107.87725003939083</v>
      </c>
      <c r="L145">
        <f t="shared" si="26"/>
        <v>-596.0735909460393</v>
      </c>
      <c r="M145">
        <f t="shared" si="27"/>
        <v>-1.1661936698815132</v>
      </c>
      <c r="N145">
        <f t="shared" si="28"/>
        <v>-1.5051739460243845</v>
      </c>
      <c r="O145">
        <f t="shared" si="29"/>
        <v>-41.361184880422137</v>
      </c>
      <c r="P145">
        <f t="shared" si="30"/>
        <v>-2.2681637701874768</v>
      </c>
      <c r="Q145">
        <f t="shared" si="40"/>
        <v>-6</v>
      </c>
      <c r="S145">
        <f t="shared" si="46"/>
        <v>20.338816568572273</v>
      </c>
      <c r="T145">
        <f t="shared" si="31"/>
        <v>89.339799462208575</v>
      </c>
      <c r="U145">
        <f t="shared" si="32"/>
        <v>5.3812594696141663E-2</v>
      </c>
      <c r="V145">
        <f t="shared" si="33"/>
        <v>0.4177185018691375</v>
      </c>
      <c r="W145">
        <f t="shared" si="34"/>
        <v>25.389862562566879</v>
      </c>
      <c r="X145">
        <f t="shared" si="35"/>
        <v>11.548281469335285</v>
      </c>
      <c r="Y145">
        <f t="shared" si="36"/>
        <v>0.61946244877322032</v>
      </c>
      <c r="Z145">
        <f t="shared" si="41"/>
        <v>35.492583881544483</v>
      </c>
      <c r="AA145">
        <f t="shared" si="37"/>
        <v>-0.79021497600490542</v>
      </c>
      <c r="AB145">
        <f t="shared" si="42"/>
        <v>-45.275983033112702</v>
      </c>
      <c r="AC145">
        <f t="shared" si="43"/>
        <v>1.4096774247781259</v>
      </c>
      <c r="AD145">
        <f t="shared" si="44"/>
        <v>80.768566914657185</v>
      </c>
      <c r="AE145">
        <f t="shared" si="47"/>
        <v>20.084385736985155</v>
      </c>
    </row>
    <row r="146" spans="5:31">
      <c r="E146">
        <f t="shared" si="38"/>
        <v>0.12600000000000008</v>
      </c>
      <c r="F146">
        <f t="shared" si="39"/>
        <v>0.74716907076299355</v>
      </c>
      <c r="G146">
        <f t="shared" si="45"/>
        <v>42.809634337431085</v>
      </c>
      <c r="H146">
        <f t="shared" si="24"/>
        <v>-1.8078242432895766</v>
      </c>
      <c r="K146">
        <f t="shared" si="25"/>
        <v>-108.46945459737459</v>
      </c>
      <c r="L146">
        <f t="shared" si="26"/>
        <v>-592.20455798376008</v>
      </c>
      <c r="M146">
        <f t="shared" si="27"/>
        <v>-1.1586240646889532</v>
      </c>
      <c r="N146">
        <f t="shared" si="28"/>
        <v>-1.500091007254168</v>
      </c>
      <c r="O146">
        <f t="shared" si="29"/>
        <v>-41.221509083637258</v>
      </c>
      <c r="P146">
        <f t="shared" si="30"/>
        <v>-2.2807660977169393</v>
      </c>
      <c r="Q146">
        <f t="shared" si="40"/>
        <v>-6</v>
      </c>
      <c r="S146">
        <f t="shared" si="46"/>
        <v>20.488016553912889</v>
      </c>
      <c r="T146">
        <f t="shared" si="31"/>
        <v>90.019257043092722</v>
      </c>
      <c r="U146">
        <f t="shared" si="32"/>
        <v>5.4221856588752088E-2</v>
      </c>
      <c r="V146">
        <f t="shared" si="33"/>
        <v>0.41812776376174793</v>
      </c>
      <c r="W146">
        <f t="shared" si="34"/>
        <v>25.401452122478496</v>
      </c>
      <c r="X146">
        <f t="shared" si="35"/>
        <v>11.559780571204747</v>
      </c>
      <c r="Y146">
        <f t="shared" si="36"/>
        <v>0.61962243148867868</v>
      </c>
      <c r="Z146">
        <f t="shared" si="41"/>
        <v>35.501750215935289</v>
      </c>
      <c r="AA146">
        <f t="shared" si="37"/>
        <v>-0.78841702183758211</v>
      </c>
      <c r="AB146">
        <f t="shared" si="42"/>
        <v>-45.172967847567115</v>
      </c>
      <c r="AC146">
        <f t="shared" si="43"/>
        <v>1.4080394533262608</v>
      </c>
      <c r="AD146">
        <f t="shared" si="44"/>
        <v>80.674718063502397</v>
      </c>
      <c r="AE146">
        <f t="shared" si="47"/>
        <v>20.237133876431884</v>
      </c>
    </row>
    <row r="147" spans="5:31">
      <c r="E147">
        <f t="shared" si="38"/>
        <v>0.12700000000000009</v>
      </c>
      <c r="F147">
        <f t="shared" si="39"/>
        <v>0.74536124651970392</v>
      </c>
      <c r="G147">
        <f t="shared" si="45"/>
        <v>42.706053638189161</v>
      </c>
      <c r="H147">
        <f t="shared" si="24"/>
        <v>-1.8176300251608275</v>
      </c>
      <c r="K147">
        <f t="shared" si="25"/>
        <v>-109.05780150964965</v>
      </c>
      <c r="L147">
        <f t="shared" si="26"/>
        <v>-588.34691227506028</v>
      </c>
      <c r="M147">
        <f t="shared" si="27"/>
        <v>-1.1510767381935934</v>
      </c>
      <c r="N147">
        <f t="shared" si="28"/>
        <v>-1.495041061151209</v>
      </c>
      <c r="O147">
        <f t="shared" si="29"/>
        <v>-41.082739903535291</v>
      </c>
      <c r="P147">
        <f t="shared" si="30"/>
        <v>-2.2932866252449364</v>
      </c>
      <c r="Q147">
        <f t="shared" si="40"/>
        <v>-6</v>
      </c>
      <c r="S147">
        <f t="shared" si="46"/>
        <v>20.637859377456937</v>
      </c>
      <c r="T147">
        <f t="shared" si="31"/>
        <v>90.702260426276865</v>
      </c>
      <c r="U147">
        <f t="shared" si="32"/>
        <v>5.4633254246421209E-2</v>
      </c>
      <c r="V147">
        <f t="shared" si="33"/>
        <v>0.41853916141941705</v>
      </c>
      <c r="W147">
        <f t="shared" si="34"/>
        <v>25.413084440250827</v>
      </c>
      <c r="X147">
        <f t="shared" si="35"/>
        <v>11.571363789291777</v>
      </c>
      <c r="Y147">
        <f t="shared" si="36"/>
        <v>0.6197847494016071</v>
      </c>
      <c r="Z147">
        <f t="shared" si="41"/>
        <v>35.511050347285462</v>
      </c>
      <c r="AA147">
        <f t="shared" si="37"/>
        <v>-0.7866091975942926</v>
      </c>
      <c r="AB147">
        <f t="shared" si="42"/>
        <v>-45.069387148325198</v>
      </c>
      <c r="AC147">
        <f t="shared" si="43"/>
        <v>1.4063939469958997</v>
      </c>
      <c r="AD147">
        <f t="shared" si="44"/>
        <v>80.580437495610653</v>
      </c>
      <c r="AE147">
        <f t="shared" si="47"/>
        <v>20.390679143939888</v>
      </c>
    </row>
    <row r="148" spans="5:31">
      <c r="E148">
        <f t="shared" si="38"/>
        <v>0.12800000000000009</v>
      </c>
      <c r="F148">
        <f t="shared" si="39"/>
        <v>0.74354361649454315</v>
      </c>
      <c r="G148">
        <f t="shared" si="45"/>
        <v>42.601911109031192</v>
      </c>
      <c r="H148">
        <f t="shared" ref="H148:H211" si="48">K148/$B$100</f>
        <v>-1.8273717032569969</v>
      </c>
      <c r="K148">
        <f t="shared" ref="K148:K211" si="49">K147+$B$20*L148</f>
        <v>-109.64230219541982</v>
      </c>
      <c r="L148">
        <f t="shared" ref="L148:L211" si="50">M148/$B$103</f>
        <v>-584.50068577017134</v>
      </c>
      <c r="M148">
        <f t="shared" ref="M148:M211" si="51">N148+S148/$B$100</f>
        <v>-1.1435517529047585</v>
      </c>
      <c r="N148">
        <f t="shared" ref="N148:N211" si="52">$B$96*O148*$B$99</f>
        <v>-1.4900240106122082</v>
      </c>
      <c r="O148">
        <f t="shared" ref="O148:O211" si="53">IF(E148&gt;0,IF(F148&gt;$B$26,(Q148-P148)/$B$97,0),0)</f>
        <v>-40.944874671781754</v>
      </c>
      <c r="P148">
        <f t="shared" ref="P148:P211" si="54">$B$98*K147</f>
        <v>-2.3057255935234511</v>
      </c>
      <c r="Q148">
        <f t="shared" si="40"/>
        <v>-6</v>
      </c>
      <c r="S148">
        <f t="shared" si="46"/>
        <v>20.788335462446987</v>
      </c>
      <c r="T148">
        <f t="shared" ref="T148:T211" si="55">IF(U148&gt;0,U148*$B$92,0)</f>
        <v>91.388780607873827</v>
      </c>
      <c r="U148">
        <f t="shared" ref="U148:U211" si="56">V148-$B$32-$B$29</f>
        <v>5.5046770199058043E-2</v>
      </c>
      <c r="V148">
        <f t="shared" ref="V148:V211" si="57">0.01*2.54*SQRT(($B$40-(W148))^2+($B$42-(X148))^2)</f>
        <v>0.41895267737205388</v>
      </c>
      <c r="W148">
        <f t="shared" ref="W148:W211" si="58">$B$34+COS(F148)*$B$80+SIN(F148)*$B$82</f>
        <v>25.424758722310564</v>
      </c>
      <c r="X148">
        <f t="shared" ref="X148:X211" si="59">$B$36+COS(F148)*$B$82-SIN(F148)*$B$80</f>
        <v>11.583031017099227</v>
      </c>
      <c r="Y148">
        <f t="shared" ref="Y148:Y211" si="60">ATAN2((W148-$B$40),(X148-$B$42))</f>
        <v>0.61994941585211871</v>
      </c>
      <c r="Z148">
        <f t="shared" si="41"/>
        <v>35.520485039927181</v>
      </c>
      <c r="AA148">
        <f t="shared" ref="AA148:AA211" si="61">ATAN2(W148-$B$34,X148-$B$36)</f>
        <v>-0.78479156756913182</v>
      </c>
      <c r="AB148">
        <f t="shared" si="42"/>
        <v>-44.965244619167223</v>
      </c>
      <c r="AC148">
        <f t="shared" si="43"/>
        <v>1.4047409834212505</v>
      </c>
      <c r="AD148">
        <f t="shared" si="44"/>
        <v>80.485729659094403</v>
      </c>
      <c r="AE148">
        <f t="shared" si="47"/>
        <v>20.545015019175995</v>
      </c>
    </row>
    <row r="149" spans="5:31">
      <c r="E149">
        <f t="shared" ref="E149:E212" si="62">E148+$B$20</f>
        <v>0.12900000000000009</v>
      </c>
      <c r="F149">
        <f t="shared" ref="F149:F212" si="63">IF(F148&gt;$B$26,F148+$B$20*H148,F148)</f>
        <v>0.74171624479128617</v>
      </c>
      <c r="G149">
        <f t="shared" si="45"/>
        <v>42.497210422832929</v>
      </c>
      <c r="H149">
        <f t="shared" si="48"/>
        <v>-1.8370494684301364</v>
      </c>
      <c r="K149">
        <f t="shared" si="49"/>
        <v>-110.22296810580818</v>
      </c>
      <c r="L149">
        <f t="shared" si="50"/>
        <v>-580.66591038836555</v>
      </c>
      <c r="M149">
        <f t="shared" si="51"/>
        <v>-1.1360491712712026</v>
      </c>
      <c r="N149">
        <f t="shared" si="52"/>
        <v>-1.4850397582614137</v>
      </c>
      <c r="O149">
        <f t="shared" si="53"/>
        <v>-40.807910712555376</v>
      </c>
      <c r="P149">
        <f t="shared" si="54"/>
        <v>-2.3180832439799666</v>
      </c>
      <c r="Q149">
        <f t="shared" ref="Q149:Q212" si="64">IF(E149&gt;0,IF(F149&gt;$B$26,-($B$105-$B$106),0),0)</f>
        <v>-6</v>
      </c>
      <c r="S149">
        <f t="shared" si="46"/>
        <v>20.939435219412665</v>
      </c>
      <c r="T149">
        <f t="shared" si="55"/>
        <v>92.078788615864994</v>
      </c>
      <c r="U149">
        <f t="shared" si="56"/>
        <v>5.5462386995767193E-2</v>
      </c>
      <c r="V149">
        <f t="shared" si="57"/>
        <v>0.41936829416876303</v>
      </c>
      <c r="W149">
        <f t="shared" si="58"/>
        <v>25.436474176269659</v>
      </c>
      <c r="X149">
        <f t="shared" si="59"/>
        <v>11.594782146903192</v>
      </c>
      <c r="Y149">
        <f t="shared" si="60"/>
        <v>0.6201164439821103</v>
      </c>
      <c r="Z149">
        <f t="shared" ref="Z149:Z212" si="65">Y149*180/PI()</f>
        <v>35.530055046835656</v>
      </c>
      <c r="AA149">
        <f t="shared" si="61"/>
        <v>-0.78296419586587473</v>
      </c>
      <c r="AB149">
        <f t="shared" ref="AB149:AB212" si="66">AA149*180/PI()</f>
        <v>-44.860543932968959</v>
      </c>
      <c r="AC149">
        <f t="shared" ref="AC149:AC212" si="67">Y149-AA149</f>
        <v>1.4030806398479849</v>
      </c>
      <c r="AD149">
        <f t="shared" ref="AD149:AD212" si="68">AC149*180/PI()</f>
        <v>80.390598979804608</v>
      </c>
      <c r="AE149">
        <f t="shared" si="47"/>
        <v>20.700134988971378</v>
      </c>
    </row>
    <row r="150" spans="5:31">
      <c r="E150">
        <f t="shared" si="62"/>
        <v>0.13000000000000009</v>
      </c>
      <c r="F150">
        <f t="shared" si="63"/>
        <v>0.73987919532285606</v>
      </c>
      <c r="G150">
        <f t="shared" ref="G150:G213" si="69">F150*180/PI()</f>
        <v>42.391955241535136</v>
      </c>
      <c r="H150">
        <f t="shared" si="48"/>
        <v>-1.8466635120637021</v>
      </c>
      <c r="K150">
        <f t="shared" si="49"/>
        <v>-110.79981072382212</v>
      </c>
      <c r="L150">
        <f t="shared" si="50"/>
        <v>-576.84261801394507</v>
      </c>
      <c r="M150">
        <f t="shared" si="51"/>
        <v>-1.128569055673263</v>
      </c>
      <c r="N150">
        <f t="shared" si="52"/>
        <v>-1.4800882064508869</v>
      </c>
      <c r="O150">
        <f t="shared" si="53"/>
        <v>-40.671845342555365</v>
      </c>
      <c r="P150">
        <f t="shared" si="54"/>
        <v>-2.3303598187168095</v>
      </c>
      <c r="Q150">
        <f t="shared" si="64"/>
        <v>-6</v>
      </c>
      <c r="S150">
        <f t="shared" ref="S150:S213" si="70">IF(E150&gt;0,$B$84*T150*SIN(AC150),0)</f>
        <v>21.091149046657435</v>
      </c>
      <c r="T150">
        <f t="shared" si="55"/>
        <v>92.772255510670064</v>
      </c>
      <c r="U150">
        <f t="shared" si="56"/>
        <v>5.5880087205192025E-2</v>
      </c>
      <c r="V150">
        <f t="shared" si="57"/>
        <v>0.41978599437818787</v>
      </c>
      <c r="W150">
        <f t="shared" si="58"/>
        <v>25.448230010958618</v>
      </c>
      <c r="X150">
        <f t="shared" si="59"/>
        <v>11.606617069720533</v>
      </c>
      <c r="Y150">
        <f t="shared" si="60"/>
        <v>0.62028584673376874</v>
      </c>
      <c r="Z150">
        <f t="shared" si="65"/>
        <v>35.539761109543591</v>
      </c>
      <c r="AA150">
        <f t="shared" si="61"/>
        <v>-0.78112714639744463</v>
      </c>
      <c r="AB150">
        <f t="shared" si="66"/>
        <v>-44.755288751671166</v>
      </c>
      <c r="AC150">
        <f t="shared" si="67"/>
        <v>1.4014129931312134</v>
      </c>
      <c r="AD150">
        <f t="shared" si="68"/>
        <v>80.295049861214764</v>
      </c>
      <c r="AE150">
        <f t="shared" ref="AE150:AE213" si="71">T150/4.44822165</f>
        <v>20.856032547449622</v>
      </c>
    </row>
    <row r="151" spans="5:31">
      <c r="E151">
        <f t="shared" si="62"/>
        <v>0.13100000000000009</v>
      </c>
      <c r="F151">
        <f t="shared" si="63"/>
        <v>0.73803253181079231</v>
      </c>
      <c r="G151">
        <f t="shared" si="69"/>
        <v>42.286149216113074</v>
      </c>
      <c r="H151">
        <f t="shared" si="48"/>
        <v>-1.8562140260719049</v>
      </c>
      <c r="K151">
        <f t="shared" si="49"/>
        <v>-111.3728415643143</v>
      </c>
      <c r="L151">
        <f t="shared" si="50"/>
        <v>-573.03084049218455</v>
      </c>
      <c r="M151">
        <f t="shared" si="51"/>
        <v>-1.1211114684149204</v>
      </c>
      <c r="N151">
        <f t="shared" si="52"/>
        <v>-1.4751692572607997</v>
      </c>
      <c r="O151">
        <f t="shared" si="53"/>
        <v>-40.536675871009578</v>
      </c>
      <c r="P151">
        <f t="shared" si="54"/>
        <v>-2.342555560510414</v>
      </c>
      <c r="Q151">
        <f t="shared" si="64"/>
        <v>-6</v>
      </c>
      <c r="S151">
        <f t="shared" si="70"/>
        <v>21.243467330752761</v>
      </c>
      <c r="T151">
        <f t="shared" si="55"/>
        <v>93.469152385723191</v>
      </c>
      <c r="U151">
        <f t="shared" si="56"/>
        <v>5.6299853415861717E-2</v>
      </c>
      <c r="V151">
        <f t="shared" si="57"/>
        <v>0.42020576058885756</v>
      </c>
      <c r="W151">
        <f t="shared" si="58"/>
        <v>25.460025436459652</v>
      </c>
      <c r="X151">
        <f t="shared" si="59"/>
        <v>11.618535675277139</v>
      </c>
      <c r="Y151">
        <f t="shared" si="60"/>
        <v>0.62045763684815203</v>
      </c>
      <c r="Z151">
        <f t="shared" si="65"/>
        <v>35.549603958059819</v>
      </c>
      <c r="AA151">
        <f t="shared" si="61"/>
        <v>-0.77928048288538077</v>
      </c>
      <c r="AB151">
        <f t="shared" si="66"/>
        <v>-44.649482726249104</v>
      </c>
      <c r="AC151">
        <f t="shared" si="67"/>
        <v>1.3997381197335328</v>
      </c>
      <c r="AD151">
        <f t="shared" si="68"/>
        <v>80.199086684308924</v>
      </c>
      <c r="AE151">
        <f t="shared" si="71"/>
        <v>21.012701196156264</v>
      </c>
    </row>
    <row r="152" spans="5:31">
      <c r="E152">
        <f t="shared" si="62"/>
        <v>0.13200000000000009</v>
      </c>
      <c r="F152">
        <f t="shared" si="63"/>
        <v>0.73617631778472037</v>
      </c>
      <c r="G152">
        <f t="shared" si="69"/>
        <v>42.179795986546168</v>
      </c>
      <c r="H152">
        <f t="shared" si="48"/>
        <v>-1.8657012028989921</v>
      </c>
      <c r="K152">
        <f t="shared" si="49"/>
        <v>-111.94207217393952</v>
      </c>
      <c r="L152">
        <f t="shared" si="50"/>
        <v>-569.2306096252222</v>
      </c>
      <c r="M152">
        <f t="shared" si="51"/>
        <v>-1.113676471715761</v>
      </c>
      <c r="N152">
        <f t="shared" si="52"/>
        <v>-1.4702828124997684</v>
      </c>
      <c r="O152">
        <f t="shared" si="53"/>
        <v>-40.402399599683719</v>
      </c>
      <c r="P152">
        <f t="shared" si="54"/>
        <v>-2.3546707128104916</v>
      </c>
      <c r="Q152">
        <f t="shared" si="64"/>
        <v>-6</v>
      </c>
      <c r="S152">
        <f t="shared" si="70"/>
        <v>21.39638044704045</v>
      </c>
      <c r="T152">
        <f t="shared" si="55"/>
        <v>94.169450368060438</v>
      </c>
      <c r="U152">
        <f t="shared" si="56"/>
        <v>5.6721668236545092E-2</v>
      </c>
      <c r="V152">
        <f t="shared" si="57"/>
        <v>0.42062757540954093</v>
      </c>
      <c r="W152">
        <f t="shared" si="58"/>
        <v>25.471859664139643</v>
      </c>
      <c r="X152">
        <f t="shared" si="59"/>
        <v>11.630537851976936</v>
      </c>
      <c r="Y152">
        <f t="shared" si="60"/>
        <v>0.62063182686384433</v>
      </c>
      <c r="Z152">
        <f t="shared" si="65"/>
        <v>35.55958431079231</v>
      </c>
      <c r="AA152">
        <f t="shared" si="61"/>
        <v>-0.77742426885930915</v>
      </c>
      <c r="AB152">
        <f t="shared" si="66"/>
        <v>-44.543129496682205</v>
      </c>
      <c r="AC152">
        <f t="shared" si="67"/>
        <v>1.3980560957231534</v>
      </c>
      <c r="AD152">
        <f t="shared" si="68"/>
        <v>80.102713807474515</v>
      </c>
      <c r="AE152">
        <f t="shared" si="71"/>
        <v>21.170134444190847</v>
      </c>
    </row>
    <row r="153" spans="5:31">
      <c r="E153">
        <f t="shared" si="62"/>
        <v>0.13300000000000009</v>
      </c>
      <c r="F153">
        <f t="shared" si="63"/>
        <v>0.7343106165818214</v>
      </c>
      <c r="G153">
        <f t="shared" si="69"/>
        <v>42.072899181787577</v>
      </c>
      <c r="H153">
        <f t="shared" si="48"/>
        <v>-1.8751252355184571</v>
      </c>
      <c r="K153">
        <f t="shared" si="49"/>
        <v>-112.50751413110743</v>
      </c>
      <c r="L153">
        <f t="shared" si="50"/>
        <v>-565.44195716790216</v>
      </c>
      <c r="M153">
        <f t="shared" si="51"/>
        <v>-1.1062641277028427</v>
      </c>
      <c r="N153">
        <f t="shared" si="52"/>
        <v>-1.4654287737052196</v>
      </c>
      <c r="O153">
        <f t="shared" si="53"/>
        <v>-40.269013822891367</v>
      </c>
      <c r="P153">
        <f t="shared" si="54"/>
        <v>-2.3667055197391247</v>
      </c>
      <c r="Q153">
        <f t="shared" si="64"/>
        <v>-6</v>
      </c>
      <c r="S153">
        <f t="shared" si="70"/>
        <v>21.549878760142619</v>
      </c>
      <c r="T153">
        <f t="shared" si="55"/>
        <v>94.873120618916332</v>
      </c>
      <c r="U153">
        <f t="shared" si="56"/>
        <v>5.7145514296609939E-2</v>
      </c>
      <c r="V153">
        <f t="shared" si="57"/>
        <v>0.42105142146960578</v>
      </c>
      <c r="W153">
        <f t="shared" si="58"/>
        <v>25.483731906683033</v>
      </c>
      <c r="X153">
        <f t="shared" si="59"/>
        <v>11.642623486871596</v>
      </c>
      <c r="Y153">
        <f t="shared" si="60"/>
        <v>0.62080842911568102</v>
      </c>
      <c r="Z153">
        <f t="shared" si="65"/>
        <v>35.569702874475055</v>
      </c>
      <c r="AA153">
        <f t="shared" si="61"/>
        <v>-0.77555856765640985</v>
      </c>
      <c r="AB153">
        <f t="shared" si="66"/>
        <v>-44.4362326919236</v>
      </c>
      <c r="AC153">
        <f t="shared" si="67"/>
        <v>1.3963669967720909</v>
      </c>
      <c r="AD153">
        <f t="shared" si="68"/>
        <v>80.005935566398648</v>
      </c>
      <c r="AE153">
        <f t="shared" si="71"/>
        <v>21.328325808341035</v>
      </c>
    </row>
    <row r="154" spans="5:31">
      <c r="E154">
        <f t="shared" si="62"/>
        <v>0.13400000000000009</v>
      </c>
      <c r="F154">
        <f t="shared" si="63"/>
        <v>0.73243549134630292</v>
      </c>
      <c r="G154">
        <f t="shared" si="69"/>
        <v>41.965462419733889</v>
      </c>
      <c r="H154">
        <f t="shared" si="48"/>
        <v>-1.8844863174321835</v>
      </c>
      <c r="K154">
        <f t="shared" si="49"/>
        <v>-113.06917904593101</v>
      </c>
      <c r="L154">
        <f t="shared" si="50"/>
        <v>-561.66491482358117</v>
      </c>
      <c r="M154">
        <f t="shared" si="51"/>
        <v>-1.0988744984024894</v>
      </c>
      <c r="N154">
        <f t="shared" si="52"/>
        <v>-1.4606070421437956</v>
      </c>
      <c r="O154">
        <f t="shared" si="53"/>
        <v>-40.136515827505129</v>
      </c>
      <c r="P154">
        <f t="shared" si="54"/>
        <v>-2.3786602260897629</v>
      </c>
      <c r="Q154">
        <f t="shared" si="64"/>
        <v>-6</v>
      </c>
      <c r="S154">
        <f t="shared" si="70"/>
        <v>21.703952624478362</v>
      </c>
      <c r="T154">
        <f t="shared" si="55"/>
        <v>95.580134334326488</v>
      </c>
      <c r="U154">
        <f t="shared" si="56"/>
        <v>5.7571374246386003E-2</v>
      </c>
      <c r="V154">
        <f t="shared" si="57"/>
        <v>0.42147728141938184</v>
      </c>
      <c r="W154">
        <f t="shared" si="58"/>
        <v>25.495641378124478</v>
      </c>
      <c r="X154">
        <f t="shared" si="59"/>
        <v>11.65479246563098</v>
      </c>
      <c r="Y154">
        <f t="shared" si="60"/>
        <v>0.62098745573354697</v>
      </c>
      <c r="Z154">
        <f t="shared" si="65"/>
        <v>35.579960344099277</v>
      </c>
      <c r="AA154">
        <f t="shared" si="61"/>
        <v>-0.77368344242089171</v>
      </c>
      <c r="AB154">
        <f t="shared" si="66"/>
        <v>-44.328795929869933</v>
      </c>
      <c r="AC154">
        <f t="shared" si="67"/>
        <v>1.3946708981544387</v>
      </c>
      <c r="AD154">
        <f t="shared" si="68"/>
        <v>79.908756273969217</v>
      </c>
      <c r="AE154">
        <f t="shared" si="71"/>
        <v>21.487268813218083</v>
      </c>
    </row>
    <row r="155" spans="5:31">
      <c r="E155">
        <f t="shared" si="62"/>
        <v>0.13500000000000009</v>
      </c>
      <c r="F155">
        <f t="shared" si="63"/>
        <v>0.73055100502887071</v>
      </c>
      <c r="G155">
        <f t="shared" si="69"/>
        <v>41.857489307194875</v>
      </c>
      <c r="H155">
        <f t="shared" si="48"/>
        <v>-1.8937846426695149</v>
      </c>
      <c r="K155">
        <f t="shared" si="49"/>
        <v>-113.62707856017089</v>
      </c>
      <c r="L155">
        <f t="shared" si="50"/>
        <v>-557.89951423988032</v>
      </c>
      <c r="M155">
        <f t="shared" si="51"/>
        <v>-1.0915076457319814</v>
      </c>
      <c r="N155">
        <f t="shared" si="52"/>
        <v>-1.4558175188117923</v>
      </c>
      <c r="O155">
        <f t="shared" si="53"/>
        <v>-40.004902892968673</v>
      </c>
      <c r="P155">
        <f t="shared" si="54"/>
        <v>-2.3905350773261351</v>
      </c>
      <c r="Q155">
        <f t="shared" si="64"/>
        <v>-6</v>
      </c>
      <c r="S155">
        <f t="shared" si="70"/>
        <v>21.858592384788654</v>
      </c>
      <c r="T155">
        <f t="shared" si="55"/>
        <v>96.290462745743127</v>
      </c>
      <c r="U155">
        <f t="shared" si="56"/>
        <v>5.7999230757535741E-2</v>
      </c>
      <c r="V155">
        <f t="shared" si="57"/>
        <v>0.42190513793053158</v>
      </c>
      <c r="W155">
        <f t="shared" si="58"/>
        <v>25.507587293881432</v>
      </c>
      <c r="X155">
        <f t="shared" si="59"/>
        <v>11.667044672514326</v>
      </c>
      <c r="Y155">
        <f t="shared" si="60"/>
        <v>0.62116891864124457</v>
      </c>
      <c r="Z155">
        <f t="shared" si="65"/>
        <v>35.590357402848518</v>
      </c>
      <c r="AA155">
        <f t="shared" si="61"/>
        <v>-0.7717989561034595</v>
      </c>
      <c r="AB155">
        <f t="shared" si="66"/>
        <v>-44.220822817330919</v>
      </c>
      <c r="AC155">
        <f t="shared" si="67"/>
        <v>1.3929678747447041</v>
      </c>
      <c r="AD155">
        <f t="shared" si="68"/>
        <v>79.811180220179438</v>
      </c>
      <c r="AE155">
        <f t="shared" si="71"/>
        <v>21.646956991395232</v>
      </c>
    </row>
    <row r="156" spans="5:31">
      <c r="E156">
        <f t="shared" si="62"/>
        <v>0.13600000000000009</v>
      </c>
      <c r="F156">
        <f t="shared" si="63"/>
        <v>0.72865722038620118</v>
      </c>
      <c r="G156">
        <f t="shared" si="69"/>
        <v>41.748983439863224</v>
      </c>
      <c r="H156">
        <f t="shared" si="48"/>
        <v>-1.9030204057862548</v>
      </c>
      <c r="K156">
        <f t="shared" si="49"/>
        <v>-114.18122434717529</v>
      </c>
      <c r="L156">
        <f t="shared" si="50"/>
        <v>-554.1457870044045</v>
      </c>
      <c r="M156">
        <f t="shared" si="51"/>
        <v>-1.0841636314911793</v>
      </c>
      <c r="N156">
        <f t="shared" si="52"/>
        <v>-1.4510601044356342</v>
      </c>
      <c r="O156">
        <f t="shared" si="53"/>
        <v>-39.874172291309783</v>
      </c>
      <c r="P156">
        <f t="shared" si="54"/>
        <v>-2.4023303195810723</v>
      </c>
      <c r="Q156">
        <f t="shared" si="64"/>
        <v>-6</v>
      </c>
      <c r="S156">
        <f t="shared" si="70"/>
        <v>22.013788376667289</v>
      </c>
      <c r="T156">
        <f t="shared" si="55"/>
        <v>97.004077120655339</v>
      </c>
      <c r="U156">
        <f t="shared" si="56"/>
        <v>5.8429066523427914E-2</v>
      </c>
      <c r="V156">
        <f t="shared" si="57"/>
        <v>0.42233497369642375</v>
      </c>
      <c r="W156">
        <f t="shared" si="58"/>
        <v>25.519568870786522</v>
      </c>
      <c r="X156">
        <f t="shared" si="59"/>
        <v>11.679379990342113</v>
      </c>
      <c r="Y156">
        <f t="shared" si="60"/>
        <v>0.62135282955543214</v>
      </c>
      <c r="Z156">
        <f t="shared" si="65"/>
        <v>35.600894722037864</v>
      </c>
      <c r="AA156">
        <f t="shared" si="61"/>
        <v>-0.76990517146078985</v>
      </c>
      <c r="AB156">
        <f t="shared" si="66"/>
        <v>-44.112316949999254</v>
      </c>
      <c r="AC156">
        <f t="shared" si="67"/>
        <v>1.3912580010162219</v>
      </c>
      <c r="AD156">
        <f t="shared" si="68"/>
        <v>79.713211672037119</v>
      </c>
      <c r="AE156">
        <f t="shared" si="71"/>
        <v>21.807383883547111</v>
      </c>
    </row>
    <row r="157" spans="5:31">
      <c r="E157">
        <f t="shared" si="62"/>
        <v>0.13700000000000009</v>
      </c>
      <c r="F157">
        <f t="shared" si="63"/>
        <v>0.72675419998041491</v>
      </c>
      <c r="G157">
        <f t="shared" si="69"/>
        <v>41.639948402284389</v>
      </c>
      <c r="H157">
        <f t="shared" si="48"/>
        <v>-1.9121938018635951</v>
      </c>
      <c r="K157">
        <f t="shared" si="49"/>
        <v>-114.73162811181571</v>
      </c>
      <c r="L157">
        <f t="shared" si="50"/>
        <v>-550.40376464042106</v>
      </c>
      <c r="M157">
        <f t="shared" si="51"/>
        <v>-1.0768425173540701</v>
      </c>
      <c r="N157">
        <f t="shared" si="52"/>
        <v>-1.4463346994723871</v>
      </c>
      <c r="O157">
        <f t="shared" si="53"/>
        <v>-39.744321287154442</v>
      </c>
      <c r="P157">
        <f t="shared" si="54"/>
        <v>-2.4140461996552385</v>
      </c>
      <c r="Q157">
        <f t="shared" si="64"/>
        <v>-6</v>
      </c>
      <c r="S157">
        <f t="shared" si="70"/>
        <v>22.169530927099018</v>
      </c>
      <c r="T157">
        <f t="shared" si="55"/>
        <v>97.720948763219269</v>
      </c>
      <c r="U157">
        <f t="shared" si="56"/>
        <v>5.886086425951717E-2</v>
      </c>
      <c r="V157">
        <f t="shared" si="57"/>
        <v>0.42276677143251301</v>
      </c>
      <c r="W157">
        <f t="shared" si="58"/>
        <v>25.531585327119785</v>
      </c>
      <c r="X157">
        <f t="shared" si="59"/>
        <v>11.691798300468683</v>
      </c>
      <c r="Y157">
        <f t="shared" si="60"/>
        <v>0.62153919998463047</v>
      </c>
      <c r="Z157">
        <f t="shared" si="65"/>
        <v>35.611572961056964</v>
      </c>
      <c r="AA157">
        <f t="shared" si="61"/>
        <v>-0.76800215105500358</v>
      </c>
      <c r="AB157">
        <f t="shared" si="66"/>
        <v>-44.003281912420427</v>
      </c>
      <c r="AC157">
        <f t="shared" si="67"/>
        <v>1.3895413510396342</v>
      </c>
      <c r="AD157">
        <f t="shared" si="68"/>
        <v>79.614854873477398</v>
      </c>
      <c r="AE157">
        <f t="shared" si="71"/>
        <v>21.968543038591449</v>
      </c>
    </row>
    <row r="158" spans="5:31">
      <c r="E158">
        <f t="shared" si="62"/>
        <v>0.13800000000000009</v>
      </c>
      <c r="F158">
        <f t="shared" si="63"/>
        <v>0.72484200617855132</v>
      </c>
      <c r="G158">
        <f t="shared" si="69"/>
        <v>41.530387767826525</v>
      </c>
      <c r="H158">
        <f t="shared" si="48"/>
        <v>-1.9213050265069702</v>
      </c>
      <c r="K158">
        <f t="shared" si="49"/>
        <v>-115.27830159041821</v>
      </c>
      <c r="L158">
        <f t="shared" si="50"/>
        <v>-546.67347860249913</v>
      </c>
      <c r="M158">
        <f t="shared" si="51"/>
        <v>-1.0695443648602352</v>
      </c>
      <c r="N158">
        <f t="shared" si="52"/>
        <v>-1.4416412041103066</v>
      </c>
      <c r="O158">
        <f t="shared" si="53"/>
        <v>-39.6153471377419</v>
      </c>
      <c r="P158">
        <f t="shared" si="54"/>
        <v>-2.4256829650157687</v>
      </c>
      <c r="Q158">
        <f t="shared" si="64"/>
        <v>-6</v>
      </c>
      <c r="S158">
        <f t="shared" si="70"/>
        <v>22.325810355004283</v>
      </c>
      <c r="T158">
        <f t="shared" si="55"/>
        <v>98.441049014896478</v>
      </c>
      <c r="U158">
        <f t="shared" si="56"/>
        <v>5.9294606703728575E-2</v>
      </c>
      <c r="V158">
        <f t="shared" si="57"/>
        <v>0.42320051387672442</v>
      </c>
      <c r="W158">
        <f t="shared" si="58"/>
        <v>25.543635882640785</v>
      </c>
      <c r="X158">
        <f t="shared" si="59"/>
        <v>11.70429948275553</v>
      </c>
      <c r="Y158">
        <f t="shared" si="60"/>
        <v>0.62172804122829672</v>
      </c>
      <c r="Z158">
        <f t="shared" si="65"/>
        <v>35.622392767317045</v>
      </c>
      <c r="AA158">
        <f t="shared" si="61"/>
        <v>-0.76608995725313989</v>
      </c>
      <c r="AB158">
        <f t="shared" si="66"/>
        <v>-43.89372127796257</v>
      </c>
      <c r="AC158">
        <f t="shared" si="67"/>
        <v>1.3878179984814367</v>
      </c>
      <c r="AD158">
        <f t="shared" si="68"/>
        <v>79.516114045279622</v>
      </c>
      <c r="AE158">
        <f t="shared" si="71"/>
        <v>22.130428013832557</v>
      </c>
    </row>
    <row r="159" spans="5:31">
      <c r="E159">
        <f t="shared" si="62"/>
        <v>0.1390000000000001</v>
      </c>
      <c r="F159">
        <f t="shared" si="63"/>
        <v>0.72292070115204432</v>
      </c>
      <c r="G159">
        <f t="shared" si="69"/>
        <v>41.420305098650417</v>
      </c>
      <c r="H159">
        <f t="shared" si="48"/>
        <v>-1.9303542758448387</v>
      </c>
      <c r="K159">
        <f t="shared" si="49"/>
        <v>-115.82125655069032</v>
      </c>
      <c r="L159">
        <f t="shared" si="50"/>
        <v>-542.95496027211766</v>
      </c>
      <c r="M159">
        <f t="shared" si="51"/>
        <v>-1.0622692354062584</v>
      </c>
      <c r="N159">
        <f t="shared" si="52"/>
        <v>-1.4369795182694232</v>
      </c>
      <c r="O159">
        <f t="shared" si="53"/>
        <v>-39.487247092940763</v>
      </c>
      <c r="P159">
        <f t="shared" si="54"/>
        <v>-2.4372408637948189</v>
      </c>
      <c r="Q159">
        <f t="shared" si="64"/>
        <v>-6</v>
      </c>
      <c r="S159">
        <f t="shared" si="70"/>
        <v>22.482616971789884</v>
      </c>
      <c r="T159">
        <f t="shared" si="55"/>
        <v>99.164349255098259</v>
      </c>
      <c r="U159">
        <f t="shared" si="56"/>
        <v>5.9730276616845684E-2</v>
      </c>
      <c r="V159">
        <f t="shared" si="57"/>
        <v>0.42363618378984153</v>
      </c>
      <c r="W159">
        <f t="shared" si="58"/>
        <v>25.555719758620501</v>
      </c>
      <c r="X159">
        <f t="shared" si="59"/>
        <v>11.71688341554535</v>
      </c>
      <c r="Y159">
        <f t="shared" si="60"/>
        <v>0.62191936437596818</v>
      </c>
      <c r="Z159">
        <f t="shared" si="65"/>
        <v>35.633354776201777</v>
      </c>
      <c r="AA159">
        <f t="shared" si="61"/>
        <v>-0.7641686522266331</v>
      </c>
      <c r="AB159">
        <f t="shared" si="66"/>
        <v>-43.783638608786454</v>
      </c>
      <c r="AC159">
        <f t="shared" si="67"/>
        <v>1.3860880166026013</v>
      </c>
      <c r="AD159">
        <f t="shared" si="68"/>
        <v>79.416993384988231</v>
      </c>
      <c r="AE159">
        <f t="shared" si="71"/>
        <v>22.293032375106186</v>
      </c>
    </row>
    <row r="160" spans="5:31">
      <c r="E160">
        <f t="shared" si="62"/>
        <v>0.1400000000000001</v>
      </c>
      <c r="F160">
        <f t="shared" si="63"/>
        <v>0.72099034687619945</v>
      </c>
      <c r="G160">
        <f t="shared" si="69"/>
        <v>41.309703945679466</v>
      </c>
      <c r="H160">
        <f t="shared" si="48"/>
        <v>-1.9393417465273928</v>
      </c>
      <c r="K160">
        <f t="shared" si="49"/>
        <v>-116.36050479164356</v>
      </c>
      <c r="L160">
        <f t="shared" si="50"/>
        <v>-539.24824095323618</v>
      </c>
      <c r="M160">
        <f t="shared" si="51"/>
        <v>-1.0550171902370598</v>
      </c>
      <c r="N160">
        <f t="shared" si="52"/>
        <v>-1.4323495416021657</v>
      </c>
      <c r="O160">
        <f t="shared" si="53"/>
        <v>-39.360018395266124</v>
      </c>
      <c r="P160">
        <f t="shared" si="54"/>
        <v>-2.4487201447880191</v>
      </c>
      <c r="Q160">
        <f t="shared" si="64"/>
        <v>-6</v>
      </c>
      <c r="S160">
        <f t="shared" si="70"/>
        <v>22.63994108190635</v>
      </c>
      <c r="T160">
        <f t="shared" si="55"/>
        <v>99.890820901840144</v>
      </c>
      <c r="U160">
        <f t="shared" si="56"/>
        <v>6.0167856782904788E-2</v>
      </c>
      <c r="V160">
        <f t="shared" si="57"/>
        <v>0.42407376395590063</v>
      </c>
      <c r="W160">
        <f t="shared" si="58"/>
        <v>25.567836177873136</v>
      </c>
      <c r="X160">
        <f t="shared" si="59"/>
        <v>11.729549975636751</v>
      </c>
      <c r="Y160">
        <f t="shared" si="60"/>
        <v>0.62211318030646834</v>
      </c>
      <c r="Z160">
        <f t="shared" si="65"/>
        <v>35.644459611021837</v>
      </c>
      <c r="AA160">
        <f t="shared" si="61"/>
        <v>-0.76223829795078824</v>
      </c>
      <c r="AB160">
        <f t="shared" si="66"/>
        <v>-43.673037455815511</v>
      </c>
      <c r="AC160">
        <f t="shared" si="67"/>
        <v>1.3843514782572566</v>
      </c>
      <c r="AD160">
        <f t="shared" si="68"/>
        <v>79.317497066837348</v>
      </c>
      <c r="AE160">
        <f t="shared" si="71"/>
        <v>22.456349696926669</v>
      </c>
    </row>
    <row r="161" spans="5:31">
      <c r="E161">
        <f t="shared" si="62"/>
        <v>0.1410000000000001</v>
      </c>
      <c r="F161">
        <f t="shared" si="63"/>
        <v>0.71905100512967202</v>
      </c>
      <c r="G161">
        <f t="shared" si="69"/>
        <v>41.198587848569915</v>
      </c>
      <c r="H161">
        <f t="shared" si="48"/>
        <v>-1.94826763572519</v>
      </c>
      <c r="K161">
        <f t="shared" si="49"/>
        <v>-116.8960581435114</v>
      </c>
      <c r="L161">
        <f t="shared" si="50"/>
        <v>-535.55335186783861</v>
      </c>
      <c r="M161">
        <f t="shared" si="51"/>
        <v>-1.0477882904371776</v>
      </c>
      <c r="N161">
        <f t="shared" si="52"/>
        <v>-1.4277511734940231</v>
      </c>
      <c r="O161">
        <f t="shared" si="53"/>
        <v>-39.233658279897746</v>
      </c>
      <c r="P161">
        <f t="shared" si="54"/>
        <v>-2.4601210574528354</v>
      </c>
      <c r="Q161">
        <f t="shared" si="64"/>
        <v>-6</v>
      </c>
      <c r="S161">
        <f t="shared" si="70"/>
        <v>22.797772983410738</v>
      </c>
      <c r="T161">
        <f t="shared" si="55"/>
        <v>100.62043541240135</v>
      </c>
      <c r="U161">
        <f t="shared" si="56"/>
        <v>6.0607330009592092E-2</v>
      </c>
      <c r="V161">
        <f t="shared" si="57"/>
        <v>0.42451323718258793</v>
      </c>
      <c r="W161">
        <f t="shared" si="58"/>
        <v>25.579984364787702</v>
      </c>
      <c r="X161">
        <f t="shared" si="59"/>
        <v>11.742299038259686</v>
      </c>
      <c r="Y161">
        <f t="shared" si="60"/>
        <v>0.62230949968718197</v>
      </c>
      <c r="Z161">
        <f t="shared" si="65"/>
        <v>35.655707882973353</v>
      </c>
      <c r="AA161">
        <f t="shared" si="61"/>
        <v>-0.7602989562042608</v>
      </c>
      <c r="AB161">
        <f t="shared" si="66"/>
        <v>-43.561921358705959</v>
      </c>
      <c r="AC161">
        <f t="shared" si="67"/>
        <v>1.3826084558914427</v>
      </c>
      <c r="AD161">
        <f t="shared" si="68"/>
        <v>79.217629241679305</v>
      </c>
      <c r="AE161">
        <f t="shared" si="71"/>
        <v>22.620373562635162</v>
      </c>
    </row>
    <row r="162" spans="5:31">
      <c r="E162">
        <f t="shared" si="62"/>
        <v>0.1420000000000001</v>
      </c>
      <c r="F162">
        <f t="shared" si="63"/>
        <v>0.71710273749394682</v>
      </c>
      <c r="G162">
        <f t="shared" si="69"/>
        <v>41.086960335680935</v>
      </c>
      <c r="H162">
        <f t="shared" si="48"/>
        <v>-1.9571321411277141</v>
      </c>
      <c r="K162">
        <f t="shared" si="49"/>
        <v>-117.42792846766284</v>
      </c>
      <c r="L162">
        <f t="shared" si="50"/>
        <v>-531.87032415144597</v>
      </c>
      <c r="M162">
        <f t="shared" si="51"/>
        <v>-1.0405825969219886</v>
      </c>
      <c r="N162">
        <f t="shared" si="52"/>
        <v>-1.423184313064243</v>
      </c>
      <c r="O162">
        <f t="shared" si="53"/>
        <v>-39.108163974699238</v>
      </c>
      <c r="P162">
        <f t="shared" si="54"/>
        <v>-2.4714438519068356</v>
      </c>
      <c r="Q162">
        <f t="shared" si="64"/>
        <v>-6</v>
      </c>
      <c r="S162">
        <f t="shared" si="70"/>
        <v>22.956102968535266</v>
      </c>
      <c r="T162">
        <f t="shared" si="55"/>
        <v>101.3531642839921</v>
      </c>
      <c r="U162">
        <f t="shared" si="56"/>
        <v>6.1048679128645728E-2</v>
      </c>
      <c r="V162">
        <f t="shared" si="57"/>
        <v>0.42495458630164157</v>
      </c>
      <c r="W162">
        <f t="shared" si="58"/>
        <v>25.592163545359476</v>
      </c>
      <c r="X162">
        <f t="shared" si="59"/>
        <v>11.755130477051589</v>
      </c>
      <c r="Y162">
        <f t="shared" si="60"/>
        <v>0.62250833297339236</v>
      </c>
      <c r="Z162">
        <f t="shared" si="65"/>
        <v>35.667100191099927</v>
      </c>
      <c r="AA162">
        <f t="shared" si="61"/>
        <v>-0.75835068856853538</v>
      </c>
      <c r="AB162">
        <f t="shared" si="66"/>
        <v>-43.450293845816965</v>
      </c>
      <c r="AC162">
        <f t="shared" si="67"/>
        <v>1.3808590215419279</v>
      </c>
      <c r="AD162">
        <f t="shared" si="68"/>
        <v>79.117394036916892</v>
      </c>
      <c r="AE162">
        <f t="shared" si="71"/>
        <v>22.78509756454967</v>
      </c>
    </row>
    <row r="163" spans="5:31">
      <c r="E163">
        <f t="shared" si="62"/>
        <v>0.1430000000000001</v>
      </c>
      <c r="F163">
        <f t="shared" si="63"/>
        <v>0.71514560535281912</v>
      </c>
      <c r="G163">
        <f t="shared" si="69"/>
        <v>40.97482492404491</v>
      </c>
      <c r="H163">
        <f t="shared" si="48"/>
        <v>-1.9659354609418573</v>
      </c>
      <c r="K163">
        <f t="shared" si="49"/>
        <v>-117.95612765651144</v>
      </c>
      <c r="L163">
        <f t="shared" si="50"/>
        <v>-528.1991888486026</v>
      </c>
      <c r="M163">
        <f t="shared" si="51"/>
        <v>-1.033400170428878</v>
      </c>
      <c r="N163">
        <f t="shared" si="52"/>
        <v>-1.4186488591665685</v>
      </c>
      <c r="O163">
        <f t="shared" si="53"/>
        <v>-38.983532700238349</v>
      </c>
      <c r="P163">
        <f t="shared" si="54"/>
        <v>-2.4826887789258634</v>
      </c>
      <c r="Q163">
        <f t="shared" si="64"/>
        <v>-6</v>
      </c>
      <c r="S163">
        <f t="shared" si="70"/>
        <v>23.114921324261427</v>
      </c>
      <c r="T163">
        <f t="shared" si="55"/>
        <v>102.0889790544275</v>
      </c>
      <c r="U163">
        <f t="shared" si="56"/>
        <v>6.1491886996261597E-2</v>
      </c>
      <c r="V163">
        <f t="shared" si="57"/>
        <v>0.42539779416925744</v>
      </c>
      <c r="W163">
        <f t="shared" si="58"/>
        <v>25.604372947221265</v>
      </c>
      <c r="X163">
        <f t="shared" si="59"/>
        <v>11.768044164034201</v>
      </c>
      <c r="Y163">
        <f t="shared" si="60"/>
        <v>0.62270969040768409</v>
      </c>
      <c r="Z163">
        <f t="shared" si="65"/>
        <v>35.678637122258422</v>
      </c>
      <c r="AA163">
        <f t="shared" si="61"/>
        <v>-0.75639355642740769</v>
      </c>
      <c r="AB163">
        <f t="shared" si="66"/>
        <v>-43.338158434180947</v>
      </c>
      <c r="AC163">
        <f t="shared" si="67"/>
        <v>1.3791032468350917</v>
      </c>
      <c r="AD163">
        <f t="shared" si="68"/>
        <v>79.016795556439362</v>
      </c>
      <c r="AE163">
        <f t="shared" si="71"/>
        <v>22.950515304116536</v>
      </c>
    </row>
    <row r="164" spans="5:31">
      <c r="E164">
        <f t="shared" si="62"/>
        <v>0.1440000000000001</v>
      </c>
      <c r="F164">
        <f t="shared" si="63"/>
        <v>0.71317966989187731</v>
      </c>
      <c r="G164">
        <f t="shared" si="69"/>
        <v>40.862185119337838</v>
      </c>
      <c r="H164">
        <f t="shared" si="48"/>
        <v>-1.9746777938903297</v>
      </c>
      <c r="K164">
        <f t="shared" si="49"/>
        <v>-118.48066763341978</v>
      </c>
      <c r="L164">
        <f t="shared" si="50"/>
        <v>-524.53997690833683</v>
      </c>
      <c r="M164">
        <f t="shared" si="51"/>
        <v>-1.026241071508357</v>
      </c>
      <c r="N164">
        <f t="shared" si="52"/>
        <v>-1.4141447103900151</v>
      </c>
      <c r="O164">
        <f t="shared" si="53"/>
        <v>-38.859761669808265</v>
      </c>
      <c r="P164">
        <f t="shared" si="54"/>
        <v>-2.4938560899421116</v>
      </c>
      <c r="Q164">
        <f t="shared" si="64"/>
        <v>-6</v>
      </c>
      <c r="S164">
        <f t="shared" si="70"/>
        <v>23.274218332899487</v>
      </c>
      <c r="T164">
        <f t="shared" si="55"/>
        <v>102.82785130280884</v>
      </c>
      <c r="U164">
        <f t="shared" si="56"/>
        <v>6.1936936493503764E-2</v>
      </c>
      <c r="V164">
        <f t="shared" si="57"/>
        <v>0.4258428436664996</v>
      </c>
      <c r="W164">
        <f t="shared" si="58"/>
        <v>25.616611799674548</v>
      </c>
      <c r="X164">
        <f t="shared" si="59"/>
        <v>11.781039969591072</v>
      </c>
      <c r="Y164">
        <f t="shared" si="60"/>
        <v>0.62291358201940561</v>
      </c>
      <c r="Z164">
        <f t="shared" si="65"/>
        <v>35.690319251088191</v>
      </c>
      <c r="AA164">
        <f t="shared" si="61"/>
        <v>-0.75442762096646621</v>
      </c>
      <c r="AB164">
        <f t="shared" si="66"/>
        <v>-43.225518629473889</v>
      </c>
      <c r="AC164">
        <f t="shared" si="67"/>
        <v>1.3773412029858718</v>
      </c>
      <c r="AD164">
        <f t="shared" si="68"/>
        <v>78.91583788056208</v>
      </c>
      <c r="AE164">
        <f t="shared" si="71"/>
        <v>23.116620392063609</v>
      </c>
    </row>
    <row r="165" spans="5:31">
      <c r="E165">
        <f t="shared" si="62"/>
        <v>0.1450000000000001</v>
      </c>
      <c r="F165">
        <f t="shared" si="63"/>
        <v>0.71120499209798693</v>
      </c>
      <c r="G165">
        <f t="shared" si="69"/>
        <v>40.749044415849717</v>
      </c>
      <c r="H165">
        <f t="shared" si="48"/>
        <v>-1.9833593392099897</v>
      </c>
      <c r="K165">
        <f t="shared" si="49"/>
        <v>-119.00156035259938</v>
      </c>
      <c r="L165">
        <f t="shared" si="50"/>
        <v>-520.89271917959638</v>
      </c>
      <c r="M165">
        <f t="shared" si="51"/>
        <v>-1.0191053605151341</v>
      </c>
      <c r="N165">
        <f t="shared" si="52"/>
        <v>-1.4096717650596837</v>
      </c>
      <c r="O165">
        <f t="shared" si="53"/>
        <v>-38.736848089449985</v>
      </c>
      <c r="P165">
        <f t="shared" si="54"/>
        <v>-2.5049460370421066</v>
      </c>
      <c r="Q165">
        <f t="shared" si="64"/>
        <v>-6</v>
      </c>
      <c r="S165">
        <f t="shared" si="70"/>
        <v>23.43398427267298</v>
      </c>
      <c r="T165">
        <f t="shared" si="55"/>
        <v>103.56975265021073</v>
      </c>
      <c r="U165">
        <f t="shared" si="56"/>
        <v>6.2383810526718347E-2</v>
      </c>
      <c r="V165">
        <f t="shared" si="57"/>
        <v>0.42628971769971419</v>
      </c>
      <c r="W165">
        <f t="shared" si="58"/>
        <v>25.628879333720405</v>
      </c>
      <c r="X165">
        <f t="shared" si="59"/>
        <v>11.794117762445794</v>
      </c>
      <c r="Y165">
        <f t="shared" si="60"/>
        <v>0.62312001762419733</v>
      </c>
      <c r="Z165">
        <f t="shared" si="65"/>
        <v>35.702147139983978</v>
      </c>
      <c r="AA165">
        <f t="shared" si="61"/>
        <v>-0.75245294317257561</v>
      </c>
      <c r="AB165">
        <f t="shared" si="66"/>
        <v>-43.112377925985754</v>
      </c>
      <c r="AC165">
        <f t="shared" si="67"/>
        <v>1.3755729607967728</v>
      </c>
      <c r="AD165">
        <f t="shared" si="68"/>
        <v>78.814525065969733</v>
      </c>
      <c r="AE165">
        <f t="shared" si="71"/>
        <v>23.283406448554725</v>
      </c>
    </row>
    <row r="166" spans="5:31">
      <c r="E166">
        <f t="shared" si="62"/>
        <v>0.1460000000000001</v>
      </c>
      <c r="F166">
        <f t="shared" si="63"/>
        <v>0.70922163275877692</v>
      </c>
      <c r="G166">
        <f t="shared" si="69"/>
        <v>40.635406296455123</v>
      </c>
      <c r="H166">
        <f t="shared" si="48"/>
        <v>-1.991980296650101</v>
      </c>
      <c r="K166">
        <f t="shared" si="49"/>
        <v>-119.51881779900606</v>
      </c>
      <c r="L166">
        <f t="shared" si="50"/>
        <v>-517.25744640666846</v>
      </c>
      <c r="M166">
        <f t="shared" si="51"/>
        <v>-1.0119930975991531</v>
      </c>
      <c r="N166">
        <f t="shared" si="52"/>
        <v>-1.4052299212376158</v>
      </c>
      <c r="O166">
        <f t="shared" si="53"/>
        <v>-38.614789157975807</v>
      </c>
      <c r="P166">
        <f t="shared" si="54"/>
        <v>-2.515958872964589</v>
      </c>
      <c r="Q166">
        <f t="shared" si="64"/>
        <v>-6</v>
      </c>
      <c r="S166">
        <f t="shared" si="70"/>
        <v>23.594209418307766</v>
      </c>
      <c r="T166">
        <f t="shared" si="55"/>
        <v>104.31465476037323</v>
      </c>
      <c r="U166">
        <f t="shared" si="56"/>
        <v>6.283249202795041E-2</v>
      </c>
      <c r="V166">
        <f t="shared" si="57"/>
        <v>0.42673839920094625</v>
      </c>
      <c r="W166">
        <f t="shared" si="58"/>
        <v>25.641174782090278</v>
      </c>
      <c r="X166">
        <f t="shared" si="59"/>
        <v>11.807277409640861</v>
      </c>
      <c r="Y166">
        <f t="shared" si="60"/>
        <v>0.62332900682357861</v>
      </c>
      <c r="Z166">
        <f t="shared" si="65"/>
        <v>35.714121339072349</v>
      </c>
      <c r="AA166">
        <f t="shared" si="61"/>
        <v>-0.75046958383336559</v>
      </c>
      <c r="AB166">
        <f t="shared" si="66"/>
        <v>-42.998739806591161</v>
      </c>
      <c r="AC166">
        <f t="shared" si="67"/>
        <v>1.3737985906569441</v>
      </c>
      <c r="AD166">
        <f t="shared" si="68"/>
        <v>78.71286114566351</v>
      </c>
      <c r="AE166">
        <f t="shared" si="71"/>
        <v>23.450867103345274</v>
      </c>
    </row>
    <row r="167" spans="5:31">
      <c r="E167">
        <f t="shared" si="62"/>
        <v>0.1470000000000001</v>
      </c>
      <c r="F167">
        <f t="shared" si="63"/>
        <v>0.70722965246212677</v>
      </c>
      <c r="G167">
        <f t="shared" si="69"/>
        <v>40.521274232583856</v>
      </c>
      <c r="H167">
        <f t="shared" si="48"/>
        <v>-2.0005408664705104</v>
      </c>
      <c r="K167">
        <f t="shared" si="49"/>
        <v>-120.03245198823063</v>
      </c>
      <c r="L167">
        <f t="shared" si="50"/>
        <v>-513.63418922457492</v>
      </c>
      <c r="M167">
        <f t="shared" si="51"/>
        <v>-1.0049043426965847</v>
      </c>
      <c r="N167">
        <f t="shared" si="52"/>
        <v>-1.4008190767236846</v>
      </c>
      <c r="O167">
        <f t="shared" si="53"/>
        <v>-38.49358206699381</v>
      </c>
      <c r="P167">
        <f t="shared" si="54"/>
        <v>-2.5268948510983029</v>
      </c>
      <c r="Q167">
        <f t="shared" si="64"/>
        <v>-6</v>
      </c>
      <c r="S167">
        <f t="shared" si="70"/>
        <v>23.754884041625999</v>
      </c>
      <c r="T167">
        <f t="shared" si="55"/>
        <v>105.06252934040124</v>
      </c>
      <c r="U167">
        <f t="shared" si="56"/>
        <v>6.3282963955365229E-2</v>
      </c>
      <c r="V167">
        <f t="shared" si="57"/>
        <v>0.42718887112836107</v>
      </c>
      <c r="W167">
        <f t="shared" si="58"/>
        <v>25.653497379276594</v>
      </c>
      <c r="X167">
        <f t="shared" si="59"/>
        <v>11.820518776517254</v>
      </c>
      <c r="Y167">
        <f t="shared" si="60"/>
        <v>0.62354055900459349</v>
      </c>
      <c r="Z167">
        <f t="shared" si="65"/>
        <v>35.726242386191288</v>
      </c>
      <c r="AA167">
        <f t="shared" si="61"/>
        <v>-0.74847760353671544</v>
      </c>
      <c r="AB167">
        <f t="shared" si="66"/>
        <v>-42.884607742719894</v>
      </c>
      <c r="AC167">
        <f t="shared" si="67"/>
        <v>1.372018162541309</v>
      </c>
      <c r="AD167">
        <f t="shared" si="68"/>
        <v>78.610850128911181</v>
      </c>
      <c r="AE167">
        <f t="shared" si="71"/>
        <v>23.618995995939468</v>
      </c>
    </row>
    <row r="168" spans="5:31">
      <c r="E168">
        <f t="shared" si="62"/>
        <v>0.1480000000000001</v>
      </c>
      <c r="F168">
        <f t="shared" si="63"/>
        <v>0.70522911159565627</v>
      </c>
      <c r="G168">
        <f t="shared" si="69"/>
        <v>40.406651684191651</v>
      </c>
      <c r="H168">
        <f t="shared" si="48"/>
        <v>-2.0090412494397514</v>
      </c>
      <c r="K168">
        <f t="shared" si="49"/>
        <v>-120.54247496638509</v>
      </c>
      <c r="L168">
        <f t="shared" si="50"/>
        <v>-510.02297815445064</v>
      </c>
      <c r="M168">
        <f t="shared" si="51"/>
        <v>-0.99783915552078484</v>
      </c>
      <c r="N168">
        <f t="shared" si="52"/>
        <v>-1.396439129056527</v>
      </c>
      <c r="O168">
        <f t="shared" si="53"/>
        <v>-38.37322400093349</v>
      </c>
      <c r="P168">
        <f t="shared" si="54"/>
        <v>-2.5377542254796852</v>
      </c>
      <c r="Q168">
        <f t="shared" si="64"/>
        <v>-6</v>
      </c>
      <c r="S168">
        <f t="shared" si="70"/>
        <v>23.915998412144532</v>
      </c>
      <c r="T168">
        <f t="shared" si="55"/>
        <v>105.81334814146953</v>
      </c>
      <c r="U168">
        <f t="shared" si="56"/>
        <v>6.3735209293672962E-2</v>
      </c>
      <c r="V168">
        <f t="shared" si="57"/>
        <v>0.4276411164666688</v>
      </c>
      <c r="W168">
        <f t="shared" si="58"/>
        <v>25.665846361563165</v>
      </c>
      <c r="X168">
        <f t="shared" si="59"/>
        <v>11.833841726694704</v>
      </c>
      <c r="Y168">
        <f t="shared" si="60"/>
        <v>0.62375468333952</v>
      </c>
      <c r="Z168">
        <f t="shared" si="65"/>
        <v>35.73851080687362</v>
      </c>
      <c r="AA168">
        <f t="shared" si="61"/>
        <v>-0.74647706267024472</v>
      </c>
      <c r="AB168">
        <f t="shared" si="66"/>
        <v>-42.769985194327681</v>
      </c>
      <c r="AC168">
        <f t="shared" si="67"/>
        <v>1.3702317460097646</v>
      </c>
      <c r="AD168">
        <f t="shared" si="68"/>
        <v>78.508496001201294</v>
      </c>
      <c r="AE168">
        <f t="shared" si="71"/>
        <v>23.787786775748806</v>
      </c>
    </row>
    <row r="169" spans="5:31">
      <c r="E169">
        <f t="shared" si="62"/>
        <v>0.1490000000000001</v>
      </c>
      <c r="F169">
        <f t="shared" si="63"/>
        <v>0.70322007034621647</v>
      </c>
      <c r="G169">
        <f t="shared" si="69"/>
        <v>40.29154209973106</v>
      </c>
      <c r="H169">
        <f t="shared" si="48"/>
        <v>-2.0174816468330667</v>
      </c>
      <c r="K169">
        <f t="shared" si="49"/>
        <v>-121.048898809984</v>
      </c>
      <c r="L169">
        <f t="shared" si="50"/>
        <v>-506.42384359891076</v>
      </c>
      <c r="M169">
        <f t="shared" si="51"/>
        <v>-0.99079759555322977</v>
      </c>
      <c r="N169">
        <f t="shared" si="52"/>
        <v>-1.3920899755145153</v>
      </c>
      <c r="O169">
        <f t="shared" si="53"/>
        <v>-38.253712137072426</v>
      </c>
      <c r="P169">
        <f t="shared" si="54"/>
        <v>-2.5485372507904582</v>
      </c>
      <c r="Q169">
        <f t="shared" si="64"/>
        <v>-6</v>
      </c>
      <c r="S169">
        <f t="shared" si="70"/>
        <v>24.077542797677129</v>
      </c>
      <c r="T169">
        <f t="shared" si="55"/>
        <v>106.56708295953167</v>
      </c>
      <c r="U169">
        <f t="shared" si="56"/>
        <v>6.4189211054555634E-2</v>
      </c>
      <c r="V169">
        <f t="shared" si="57"/>
        <v>0.42809511822755147</v>
      </c>
      <c r="W169">
        <f t="shared" si="58"/>
        <v>25.678220967055459</v>
      </c>
      <c r="X169">
        <f t="shared" si="59"/>
        <v>11.847246122052571</v>
      </c>
      <c r="Y169">
        <f t="shared" si="60"/>
        <v>0.62397138878563163</v>
      </c>
      <c r="Z169">
        <f t="shared" si="65"/>
        <v>35.750927114333315</v>
      </c>
      <c r="AA169">
        <f t="shared" si="61"/>
        <v>-0.74446802142080504</v>
      </c>
      <c r="AB169">
        <f t="shared" si="66"/>
        <v>-42.654875609867091</v>
      </c>
      <c r="AC169">
        <f t="shared" si="67"/>
        <v>1.3684394102064368</v>
      </c>
      <c r="AD169">
        <f t="shared" si="68"/>
        <v>78.405802724200413</v>
      </c>
      <c r="AE169">
        <f t="shared" si="71"/>
        <v>23.957233102251475</v>
      </c>
    </row>
    <row r="170" spans="5:31">
      <c r="E170">
        <f t="shared" si="62"/>
        <v>0.15000000000000011</v>
      </c>
      <c r="F170">
        <f t="shared" si="63"/>
        <v>0.70120258869938346</v>
      </c>
      <c r="G170">
        <f t="shared" si="69"/>
        <v>40.175948916122429</v>
      </c>
      <c r="H170">
        <f t="shared" si="48"/>
        <v>-2.0258622604303564</v>
      </c>
      <c r="K170">
        <f t="shared" si="49"/>
        <v>-121.55173562582139</v>
      </c>
      <c r="L170">
        <f t="shared" si="50"/>
        <v>-502.83681583739809</v>
      </c>
      <c r="M170">
        <f t="shared" si="51"/>
        <v>-0.98377972203441444</v>
      </c>
      <c r="N170">
        <f t="shared" si="52"/>
        <v>-1.3877715131167676</v>
      </c>
      <c r="O170">
        <f t="shared" si="53"/>
        <v>-38.135043645564068</v>
      </c>
      <c r="P170">
        <f t="shared" si="54"/>
        <v>-2.5592441823551222</v>
      </c>
      <c r="Q170">
        <f t="shared" si="64"/>
        <v>-6</v>
      </c>
      <c r="S170">
        <f t="shared" si="70"/>
        <v>24.239507464941191</v>
      </c>
      <c r="T170">
        <f t="shared" si="55"/>
        <v>107.32370563603638</v>
      </c>
      <c r="U170">
        <f t="shared" si="56"/>
        <v>6.4644952277098683E-2</v>
      </c>
      <c r="V170">
        <f t="shared" si="57"/>
        <v>0.42855085945009452</v>
      </c>
      <c r="W170">
        <f t="shared" si="58"/>
        <v>25.690620435710638</v>
      </c>
      <c r="X170">
        <f t="shared" si="59"/>
        <v>11.860731822711482</v>
      </c>
      <c r="Y170">
        <f t="shared" si="60"/>
        <v>0.62419068408502221</v>
      </c>
      <c r="Z170">
        <f t="shared" si="65"/>
        <v>35.763491809455459</v>
      </c>
      <c r="AA170">
        <f t="shared" si="61"/>
        <v>-0.74245053977397202</v>
      </c>
      <c r="AB170">
        <f t="shared" si="66"/>
        <v>-42.53928242625846</v>
      </c>
      <c r="AC170">
        <f t="shared" si="67"/>
        <v>1.3666412238589942</v>
      </c>
      <c r="AD170">
        <f t="shared" si="68"/>
        <v>78.302774235713912</v>
      </c>
      <c r="AE170">
        <f t="shared" si="71"/>
        <v>24.127328645153369</v>
      </c>
    </row>
    <row r="171" spans="5:31">
      <c r="E171">
        <f t="shared" si="62"/>
        <v>0.15100000000000011</v>
      </c>
      <c r="F171">
        <f t="shared" si="63"/>
        <v>0.69917672643895312</v>
      </c>
      <c r="G171">
        <f t="shared" si="69"/>
        <v>40.059875558724933</v>
      </c>
      <c r="H171">
        <f t="shared" si="48"/>
        <v>-2.0341832925140486</v>
      </c>
      <c r="K171">
        <f t="shared" si="49"/>
        <v>-122.05099755084292</v>
      </c>
      <c r="L171">
        <f t="shared" si="50"/>
        <v>-499.26192502152429</v>
      </c>
      <c r="M171">
        <f t="shared" si="51"/>
        <v>-0.97678559395473752</v>
      </c>
      <c r="N171">
        <f t="shared" si="52"/>
        <v>-1.3834836386241973</v>
      </c>
      <c r="O171">
        <f t="shared" si="53"/>
        <v>-38.017215689466582</v>
      </c>
      <c r="P171">
        <f t="shared" si="54"/>
        <v>-2.5698752761383536</v>
      </c>
      <c r="Q171">
        <f t="shared" si="64"/>
        <v>-6</v>
      </c>
      <c r="S171">
        <f t="shared" si="70"/>
        <v>24.401882680167589</v>
      </c>
      <c r="T171">
        <f t="shared" si="55"/>
        <v>108.08318805864602</v>
      </c>
      <c r="U171">
        <f t="shared" si="56"/>
        <v>6.510241602822367E-2</v>
      </c>
      <c r="V171">
        <f t="shared" si="57"/>
        <v>0.42900832320121951</v>
      </c>
      <c r="W171">
        <f t="shared" si="58"/>
        <v>25.703044009367456</v>
      </c>
      <c r="X171">
        <f t="shared" si="59"/>
        <v>11.874298687015559</v>
      </c>
      <c r="Y171">
        <f t="shared" si="60"/>
        <v>0.62441257776448356</v>
      </c>
      <c r="Z171">
        <f t="shared" si="65"/>
        <v>35.776205380789222</v>
      </c>
      <c r="AA171">
        <f t="shared" si="61"/>
        <v>-0.74042467751354202</v>
      </c>
      <c r="AB171">
        <f t="shared" si="66"/>
        <v>-42.423209068860984</v>
      </c>
      <c r="AC171">
        <f t="shared" si="67"/>
        <v>1.3648372552780255</v>
      </c>
      <c r="AD171">
        <f t="shared" si="68"/>
        <v>78.199414449650192</v>
      </c>
      <c r="AE171">
        <f t="shared" si="71"/>
        <v>24.298067084549626</v>
      </c>
    </row>
    <row r="172" spans="5:31">
      <c r="E172">
        <f t="shared" si="62"/>
        <v>0.15200000000000011</v>
      </c>
      <c r="F172">
        <f t="shared" si="63"/>
        <v>0.69714254314643909</v>
      </c>
      <c r="G172">
        <f t="shared" si="69"/>
        <v>39.943325441307856</v>
      </c>
      <c r="H172">
        <f t="shared" si="48"/>
        <v>-2.0424449458668885</v>
      </c>
      <c r="K172">
        <f t="shared" si="49"/>
        <v>-122.54669675201332</v>
      </c>
      <c r="L172">
        <f t="shared" si="50"/>
        <v>-495.69920117039732</v>
      </c>
      <c r="M172">
        <f t="shared" si="51"/>
        <v>-0.96981527004535917</v>
      </c>
      <c r="N172">
        <f t="shared" si="52"/>
        <v>-1.3792262485406055</v>
      </c>
      <c r="O172">
        <f t="shared" si="53"/>
        <v>-37.900225424772835</v>
      </c>
      <c r="P172">
        <f t="shared" si="54"/>
        <v>-2.580430788742301</v>
      </c>
      <c r="Q172">
        <f t="shared" si="64"/>
        <v>-6</v>
      </c>
      <c r="S172">
        <f t="shared" si="70"/>
        <v>24.564658709714781</v>
      </c>
      <c r="T172">
        <f t="shared" si="55"/>
        <v>108.8455021619631</v>
      </c>
      <c r="U172">
        <f t="shared" si="56"/>
        <v>6.5561585403125927E-2</v>
      </c>
      <c r="V172">
        <f t="shared" si="57"/>
        <v>0.42946749257612177</v>
      </c>
      <c r="W172">
        <f t="shared" si="58"/>
        <v>25.71549093177596</v>
      </c>
      <c r="X172">
        <f t="shared" si="59"/>
        <v>11.887946571515339</v>
      </c>
      <c r="Y172">
        <f t="shared" si="60"/>
        <v>0.62463707813543889</v>
      </c>
      <c r="Z172">
        <f t="shared" si="65"/>
        <v>35.789068304544081</v>
      </c>
      <c r="AA172">
        <f t="shared" si="61"/>
        <v>-0.73839049422102776</v>
      </c>
      <c r="AB172">
        <f t="shared" si="66"/>
        <v>-42.306658951443893</v>
      </c>
      <c r="AC172">
        <f t="shared" si="67"/>
        <v>1.3630275723564667</v>
      </c>
      <c r="AD172">
        <f t="shared" si="68"/>
        <v>78.095727255987981</v>
      </c>
      <c r="AE172">
        <f t="shared" si="71"/>
        <v>24.469442111087943</v>
      </c>
    </row>
    <row r="173" spans="5:31">
      <c r="E173">
        <f t="shared" si="62"/>
        <v>0.15300000000000011</v>
      </c>
      <c r="F173">
        <f t="shared" si="63"/>
        <v>0.69510009820057217</v>
      </c>
      <c r="G173">
        <f t="shared" si="69"/>
        <v>39.826301966021852</v>
      </c>
      <c r="H173">
        <f t="shared" si="48"/>
        <v>-2.0506474237696546</v>
      </c>
      <c r="K173">
        <f t="shared" si="49"/>
        <v>-123.03884542617926</v>
      </c>
      <c r="L173">
        <f t="shared" si="50"/>
        <v>-492.14867416594535</v>
      </c>
      <c r="M173">
        <f t="shared" si="51"/>
        <v>-0.96286880876905334</v>
      </c>
      <c r="N173">
        <f t="shared" si="52"/>
        <v>-1.3749992391138073</v>
      </c>
      <c r="O173">
        <f t="shared" si="53"/>
        <v>-37.784070000441396</v>
      </c>
      <c r="P173">
        <f t="shared" si="54"/>
        <v>-2.5909109774037842</v>
      </c>
      <c r="Q173">
        <f t="shared" si="64"/>
        <v>-6</v>
      </c>
      <c r="S173">
        <f t="shared" si="70"/>
        <v>24.727825820685236</v>
      </c>
      <c r="T173">
        <f t="shared" si="55"/>
        <v>109.61061992825677</v>
      </c>
      <c r="U173">
        <f t="shared" si="56"/>
        <v>6.6022443525712099E-2</v>
      </c>
      <c r="V173">
        <f t="shared" si="57"/>
        <v>0.42992835069870794</v>
      </c>
      <c r="W173">
        <f t="shared" si="58"/>
        <v>25.72796044862698</v>
      </c>
      <c r="X173">
        <f t="shared" si="59"/>
        <v>11.901675330951349</v>
      </c>
      <c r="Y173">
        <f t="shared" si="60"/>
        <v>0.62486419329393228</v>
      </c>
      <c r="Z173">
        <f t="shared" si="65"/>
        <v>35.802081044589201</v>
      </c>
      <c r="AA173">
        <f t="shared" si="61"/>
        <v>-0.73634804927516051</v>
      </c>
      <c r="AB173">
        <f t="shared" si="66"/>
        <v>-42.189635476157875</v>
      </c>
      <c r="AC173">
        <f t="shared" si="67"/>
        <v>1.3612122425690929</v>
      </c>
      <c r="AD173">
        <f t="shared" si="68"/>
        <v>77.991716520747076</v>
      </c>
      <c r="AE173">
        <f t="shared" si="71"/>
        <v>24.641447426131919</v>
      </c>
    </row>
    <row r="174" spans="5:31">
      <c r="E174">
        <f t="shared" si="62"/>
        <v>0.15400000000000011</v>
      </c>
      <c r="F174">
        <f t="shared" si="63"/>
        <v>0.69304945077680247</v>
      </c>
      <c r="G174">
        <f t="shared" si="69"/>
        <v>39.708808523370472</v>
      </c>
      <c r="H174">
        <f t="shared" si="48"/>
        <v>-2.0587909299987914</v>
      </c>
      <c r="K174">
        <f t="shared" si="49"/>
        <v>-123.52745579992749</v>
      </c>
      <c r="L174">
        <f t="shared" si="50"/>
        <v>-488.61037374822996</v>
      </c>
      <c r="M174">
        <f t="shared" si="51"/>
        <v>-0.95594626831103735</v>
      </c>
      <c r="N174">
        <f t="shared" si="52"/>
        <v>-1.3708025063368046</v>
      </c>
      <c r="O174">
        <f t="shared" si="53"/>
        <v>-37.668746558428722</v>
      </c>
      <c r="P174">
        <f t="shared" si="54"/>
        <v>-2.6013160999913936</v>
      </c>
      <c r="Q174">
        <f t="shared" si="64"/>
        <v>-6</v>
      </c>
      <c r="S174">
        <f t="shared" si="70"/>
        <v>24.891374281546035</v>
      </c>
      <c r="T174">
        <f t="shared" si="55"/>
        <v>110.37851338819807</v>
      </c>
      <c r="U174">
        <f t="shared" si="56"/>
        <v>6.6484973549043064E-2</v>
      </c>
      <c r="V174">
        <f t="shared" si="57"/>
        <v>0.4303908807220389</v>
      </c>
      <c r="W174">
        <f t="shared" si="58"/>
        <v>25.740451807581451</v>
      </c>
      <c r="X174">
        <f t="shared" si="59"/>
        <v>11.915484818238331</v>
      </c>
      <c r="Y174">
        <f t="shared" si="60"/>
        <v>0.62509393112067169</v>
      </c>
      <c r="Z174">
        <f t="shared" si="65"/>
        <v>35.815244052455874</v>
      </c>
      <c r="AA174">
        <f t="shared" si="61"/>
        <v>-0.73429740185139114</v>
      </c>
      <c r="AB174">
        <f t="shared" si="66"/>
        <v>-42.072142033506509</v>
      </c>
      <c r="AC174">
        <f t="shared" si="67"/>
        <v>1.3593913329720628</v>
      </c>
      <c r="AD174">
        <f t="shared" si="68"/>
        <v>77.88738608596239</v>
      </c>
      <c r="AE174">
        <f t="shared" si="71"/>
        <v>24.814076741926311</v>
      </c>
    </row>
    <row r="175" spans="5:31">
      <c r="E175">
        <f t="shared" si="62"/>
        <v>0.15500000000000011</v>
      </c>
      <c r="F175">
        <f t="shared" si="63"/>
        <v>0.69099065984680363</v>
      </c>
      <c r="G175">
        <f t="shared" si="69"/>
        <v>39.590848492181728</v>
      </c>
      <c r="H175">
        <f t="shared" si="48"/>
        <v>-2.0668756688239709</v>
      </c>
      <c r="K175">
        <f t="shared" si="49"/>
        <v>-124.01254012943825</v>
      </c>
      <c r="L175">
        <f t="shared" si="50"/>
        <v>-485.08432951075702</v>
      </c>
      <c r="M175">
        <f t="shared" si="51"/>
        <v>-0.94904770656979864</v>
      </c>
      <c r="N175">
        <f t="shared" si="52"/>
        <v>-1.3666359459489956</v>
      </c>
      <c r="O175">
        <f t="shared" si="53"/>
        <v>-37.554252233722401</v>
      </c>
      <c r="P175">
        <f t="shared" si="54"/>
        <v>-2.6116464150024905</v>
      </c>
      <c r="Q175">
        <f t="shared" si="64"/>
        <v>-6</v>
      </c>
      <c r="S175">
        <f t="shared" si="70"/>
        <v>25.055294362751823</v>
      </c>
      <c r="T175">
        <f t="shared" si="55"/>
        <v>111.14915462159708</v>
      </c>
      <c r="U175">
        <f t="shared" si="56"/>
        <v>6.6949158655777913E-2</v>
      </c>
      <c r="V175">
        <f t="shared" si="57"/>
        <v>0.43085506582877375</v>
      </c>
      <c r="W175">
        <f t="shared" si="58"/>
        <v>25.752964258299563</v>
      </c>
      <c r="X175">
        <f t="shared" si="59"/>
        <v>11.929374884450127</v>
      </c>
      <c r="Y175">
        <f t="shared" si="60"/>
        <v>0.62532629928112349</v>
      </c>
      <c r="Z175">
        <f t="shared" si="65"/>
        <v>35.828557767342978</v>
      </c>
      <c r="AA175">
        <f t="shared" si="61"/>
        <v>-0.7322386109213922</v>
      </c>
      <c r="AB175">
        <f t="shared" si="66"/>
        <v>-41.954182002317758</v>
      </c>
      <c r="AC175">
        <f t="shared" si="67"/>
        <v>1.3575649102025156</v>
      </c>
      <c r="AD175">
        <f t="shared" si="68"/>
        <v>77.782739769660736</v>
      </c>
      <c r="AE175">
        <f t="shared" si="71"/>
        <v>24.987323781762782</v>
      </c>
    </row>
    <row r="176" spans="5:31">
      <c r="E176">
        <f t="shared" si="62"/>
        <v>0.15600000000000011</v>
      </c>
      <c r="F176">
        <f t="shared" si="63"/>
        <v>0.68892378417797961</v>
      </c>
      <c r="G176">
        <f t="shared" si="69"/>
        <v>39.472425239579835</v>
      </c>
      <c r="H176">
        <f t="shared" si="48"/>
        <v>-2.0749018450055674</v>
      </c>
      <c r="K176">
        <f t="shared" si="49"/>
        <v>-124.49411070033403</v>
      </c>
      <c r="L176">
        <f t="shared" si="50"/>
        <v>-481.57057089578728</v>
      </c>
      <c r="M176">
        <f t="shared" si="51"/>
        <v>-0.94217318114791948</v>
      </c>
      <c r="N176">
        <f t="shared" si="52"/>
        <v>-1.3624994534374226</v>
      </c>
      <c r="O176">
        <f t="shared" si="53"/>
        <v>-37.440584154375458</v>
      </c>
      <c r="P176">
        <f t="shared" si="54"/>
        <v>-2.6219021815601091</v>
      </c>
      <c r="Q176">
        <f t="shared" si="64"/>
        <v>-6</v>
      </c>
      <c r="S176">
        <f t="shared" si="70"/>
        <v>25.219576337370192</v>
      </c>
      <c r="T176">
        <f t="shared" si="55"/>
        <v>111.92251575814237</v>
      </c>
      <c r="U176">
        <f t="shared" si="56"/>
        <v>6.7414982058619372E-2</v>
      </c>
      <c r="V176">
        <f t="shared" si="57"/>
        <v>0.43132088923161521</v>
      </c>
      <c r="W176">
        <f t="shared" si="58"/>
        <v>25.765497052469662</v>
      </c>
      <c r="X176">
        <f t="shared" si="59"/>
        <v>11.943345378805176</v>
      </c>
      <c r="Y176">
        <f t="shared" si="60"/>
        <v>0.62556130522566034</v>
      </c>
      <c r="Z176">
        <f t="shared" si="65"/>
        <v>35.842022616125426</v>
      </c>
      <c r="AA176">
        <f t="shared" si="61"/>
        <v>-0.73017173525256829</v>
      </c>
      <c r="AB176">
        <f t="shared" si="66"/>
        <v>-41.835758749715879</v>
      </c>
      <c r="AC176">
        <f t="shared" si="67"/>
        <v>1.3557330404782286</v>
      </c>
      <c r="AD176">
        <f t="shared" si="68"/>
        <v>77.677781365841298</v>
      </c>
      <c r="AE176">
        <f t="shared" si="71"/>
        <v>25.161182280146129</v>
      </c>
    </row>
    <row r="177" spans="5:31">
      <c r="E177">
        <f t="shared" si="62"/>
        <v>0.15700000000000011</v>
      </c>
      <c r="F177">
        <f t="shared" si="63"/>
        <v>0.68684888233297403</v>
      </c>
      <c r="G177">
        <f t="shared" si="69"/>
        <v>39.353542120957108</v>
      </c>
      <c r="H177">
        <f t="shared" si="48"/>
        <v>-2.0828696637920614</v>
      </c>
      <c r="K177">
        <f t="shared" si="49"/>
        <v>-124.97217982752368</v>
      </c>
      <c r="L177">
        <f t="shared" si="50"/>
        <v>-478.06912718964378</v>
      </c>
      <c r="M177">
        <f t="shared" si="51"/>
        <v>-0.9353227493428965</v>
      </c>
      <c r="N177">
        <f t="shared" si="52"/>
        <v>-1.3583929240380637</v>
      </c>
      <c r="O177">
        <f t="shared" si="53"/>
        <v>-37.32773944154183</v>
      </c>
      <c r="P177">
        <f t="shared" si="54"/>
        <v>-2.6320836594097599</v>
      </c>
      <c r="Q177">
        <f t="shared" si="64"/>
        <v>-6</v>
      </c>
      <c r="S177">
        <f t="shared" si="70"/>
        <v>25.384210481710031</v>
      </c>
      <c r="T177">
        <f t="shared" si="55"/>
        <v>112.69856897814645</v>
      </c>
      <c r="U177">
        <f t="shared" si="56"/>
        <v>6.7882427000762774E-2</v>
      </c>
      <c r="V177">
        <f t="shared" si="57"/>
        <v>0.43178833417375861</v>
      </c>
      <c r="W177">
        <f t="shared" si="58"/>
        <v>25.778049443836998</v>
      </c>
      <c r="X177">
        <f t="shared" si="59"/>
        <v>11.957396148652702</v>
      </c>
      <c r="Y177">
        <f t="shared" si="60"/>
        <v>0.62579895618975923</v>
      </c>
      <c r="Z177">
        <f t="shared" si="65"/>
        <v>35.855639013365511</v>
      </c>
      <c r="AA177">
        <f t="shared" si="61"/>
        <v>-0.72809683340756248</v>
      </c>
      <c r="AB177">
        <f t="shared" si="66"/>
        <v>-41.716875631093131</v>
      </c>
      <c r="AC177">
        <f t="shared" si="67"/>
        <v>1.3538957895973218</v>
      </c>
      <c r="AD177">
        <f t="shared" si="68"/>
        <v>77.57251464445865</v>
      </c>
      <c r="AE177">
        <f t="shared" si="71"/>
        <v>25.335645982961857</v>
      </c>
    </row>
    <row r="178" spans="5:31">
      <c r="E178">
        <f t="shared" si="62"/>
        <v>0.15800000000000011</v>
      </c>
      <c r="F178">
        <f t="shared" si="63"/>
        <v>0.68476601266918202</v>
      </c>
      <c r="G178">
        <f t="shared" si="69"/>
        <v>39.234202479945992</v>
      </c>
      <c r="H178">
        <f t="shared" si="48"/>
        <v>-2.0907793309173615</v>
      </c>
      <c r="K178">
        <f t="shared" si="49"/>
        <v>-125.44675985504169</v>
      </c>
      <c r="L178">
        <f t="shared" si="50"/>
        <v>-474.58002751802104</v>
      </c>
      <c r="M178">
        <f t="shared" si="51"/>
        <v>-0.92849646813796305</v>
      </c>
      <c r="N178">
        <f t="shared" si="52"/>
        <v>-1.3543162527371606</v>
      </c>
      <c r="O178">
        <f t="shared" si="53"/>
        <v>-37.215715209512886</v>
      </c>
      <c r="P178">
        <f t="shared" si="54"/>
        <v>-2.6421911089161307</v>
      </c>
      <c r="Q178">
        <f t="shared" si="64"/>
        <v>-6</v>
      </c>
      <c r="S178">
        <f t="shared" si="70"/>
        <v>25.549187075951853</v>
      </c>
      <c r="T178">
        <f t="shared" si="55"/>
        <v>113.47728651329304</v>
      </c>
      <c r="U178">
        <f t="shared" si="56"/>
        <v>6.8351476756346202E-2</v>
      </c>
      <c r="V178">
        <f t="shared" si="57"/>
        <v>0.43225738392934204</v>
      </c>
      <c r="W178">
        <f t="shared" si="58"/>
        <v>25.790620688232256</v>
      </c>
      <c r="X178">
        <f t="shared" si="59"/>
        <v>11.971527039459467</v>
      </c>
      <c r="Y178">
        <f t="shared" si="60"/>
        <v>0.62603925919424985</v>
      </c>
      <c r="Z178">
        <f t="shared" si="65"/>
        <v>35.869407361327134</v>
      </c>
      <c r="AA178">
        <f t="shared" si="61"/>
        <v>-0.72601396374377103</v>
      </c>
      <c r="AB178">
        <f t="shared" si="66"/>
        <v>-41.597535990082044</v>
      </c>
      <c r="AC178">
        <f t="shared" si="67"/>
        <v>1.3520532229380209</v>
      </c>
      <c r="AD178">
        <f t="shared" si="68"/>
        <v>77.466943351409185</v>
      </c>
      <c r="AE178">
        <f t="shared" si="71"/>
        <v>25.510708647644176</v>
      </c>
    </row>
    <row r="179" spans="5:31">
      <c r="E179">
        <f t="shared" si="62"/>
        <v>0.15900000000000011</v>
      </c>
      <c r="F179">
        <f t="shared" si="63"/>
        <v>0.68267523333826463</v>
      </c>
      <c r="G179">
        <f t="shared" si="69"/>
        <v>39.114409648391238</v>
      </c>
      <c r="H179">
        <f t="shared" si="48"/>
        <v>-2.0986310525980496</v>
      </c>
      <c r="K179">
        <f t="shared" si="49"/>
        <v>-125.91786315588298</v>
      </c>
      <c r="L179">
        <f t="shared" si="50"/>
        <v>-471.10330084129725</v>
      </c>
      <c r="M179">
        <f t="shared" si="51"/>
        <v>-0.9216943941929181</v>
      </c>
      <c r="N179">
        <f t="shared" si="52"/>
        <v>-1.3502693342725913</v>
      </c>
      <c r="O179">
        <f t="shared" si="53"/>
        <v>-37.10450856575509</v>
      </c>
      <c r="P179">
        <f t="shared" si="54"/>
        <v>-2.6522247910596914</v>
      </c>
      <c r="Q179">
        <f t="shared" si="64"/>
        <v>-6</v>
      </c>
      <c r="S179">
        <f t="shared" si="70"/>
        <v>25.714496404780398</v>
      </c>
      <c r="T179">
        <f t="shared" si="55"/>
        <v>114.25864064738853</v>
      </c>
      <c r="U179">
        <f t="shared" si="56"/>
        <v>6.8822114630903125E-2</v>
      </c>
      <c r="V179">
        <f t="shared" si="57"/>
        <v>0.43272802180389897</v>
      </c>
      <c r="W179">
        <f t="shared" si="58"/>
        <v>25.803210043599893</v>
      </c>
      <c r="X179">
        <f t="shared" si="59"/>
        <v>11.98573789479725</v>
      </c>
      <c r="Y179">
        <f t="shared" si="60"/>
        <v>0.62628222104561304</v>
      </c>
      <c r="Z179">
        <f t="shared" si="65"/>
        <v>35.883328049992933</v>
      </c>
      <c r="AA179">
        <f t="shared" si="61"/>
        <v>-0.72392318441285308</v>
      </c>
      <c r="AB179">
        <f t="shared" si="66"/>
        <v>-41.477743158527261</v>
      </c>
      <c r="AC179">
        <f t="shared" si="67"/>
        <v>1.3502054054584662</v>
      </c>
      <c r="AD179">
        <f t="shared" si="68"/>
        <v>77.361071208520201</v>
      </c>
      <c r="AE179">
        <f t="shared" si="71"/>
        <v>25.686364043344948</v>
      </c>
    </row>
    <row r="180" spans="5:31">
      <c r="E180">
        <f t="shared" si="62"/>
        <v>0.16000000000000011</v>
      </c>
      <c r="F180">
        <f t="shared" si="63"/>
        <v>0.68057660228566663</v>
      </c>
      <c r="G180">
        <f t="shared" si="69"/>
        <v>38.994166946322274</v>
      </c>
      <c r="H180">
        <f t="shared" si="48"/>
        <v>-2.1064250355305472</v>
      </c>
      <c r="K180">
        <f t="shared" si="49"/>
        <v>-126.38550213183284</v>
      </c>
      <c r="L180">
        <f t="shared" si="50"/>
        <v>-467.63897594985548</v>
      </c>
      <c r="M180">
        <f t="shared" si="51"/>
        <v>-0.91491658383497176</v>
      </c>
      <c r="N180">
        <f t="shared" si="52"/>
        <v>-1.3462520631352763</v>
      </c>
      <c r="O180">
        <f t="shared" si="53"/>
        <v>-36.994116610948709</v>
      </c>
      <c r="P180">
        <f t="shared" si="54"/>
        <v>-2.6621849674331992</v>
      </c>
      <c r="Q180">
        <f t="shared" si="64"/>
        <v>-6</v>
      </c>
      <c r="S180">
        <f t="shared" si="70"/>
        <v>25.880128758018277</v>
      </c>
      <c r="T180">
        <f t="shared" si="55"/>
        <v>115.0426037171126</v>
      </c>
      <c r="U180">
        <f t="shared" si="56"/>
        <v>6.929432396181448E-2</v>
      </c>
      <c r="V180">
        <f t="shared" si="57"/>
        <v>0.43320023113481032</v>
      </c>
      <c r="W180">
        <f t="shared" si="58"/>
        <v>25.815816770026242</v>
      </c>
      <c r="X180">
        <f t="shared" si="59"/>
        <v>12.00002855633084</v>
      </c>
      <c r="Y180">
        <f t="shared" si="60"/>
        <v>0.62652784833632602</v>
      </c>
      <c r="Z180">
        <f t="shared" si="65"/>
        <v>35.897401457084015</v>
      </c>
      <c r="AA180">
        <f t="shared" si="61"/>
        <v>-0.72182455336025542</v>
      </c>
      <c r="AB180">
        <f t="shared" si="66"/>
        <v>-41.357500456458318</v>
      </c>
      <c r="AC180">
        <f t="shared" si="67"/>
        <v>1.3483524016965815</v>
      </c>
      <c r="AD180">
        <f t="shared" si="68"/>
        <v>77.254901913542341</v>
      </c>
      <c r="AE180">
        <f t="shared" si="71"/>
        <v>25.862605951102417</v>
      </c>
    </row>
    <row r="181" spans="5:31">
      <c r="E181">
        <f t="shared" si="62"/>
        <v>0.16100000000000012</v>
      </c>
      <c r="F181">
        <f t="shared" si="63"/>
        <v>0.67847017725013603</v>
      </c>
      <c r="G181">
        <f t="shared" si="69"/>
        <v>38.873477681925678</v>
      </c>
      <c r="H181">
        <f t="shared" si="48"/>
        <v>-2.1141614868882042</v>
      </c>
      <c r="K181">
        <f t="shared" si="49"/>
        <v>-126.84968921329224</v>
      </c>
      <c r="L181">
        <f t="shared" si="50"/>
        <v>-464.18708145940167</v>
      </c>
      <c r="M181">
        <f t="shared" si="51"/>
        <v>-0.90816309304958553</v>
      </c>
      <c r="N181">
        <f t="shared" si="52"/>
        <v>-1.342264333570631</v>
      </c>
      <c r="O181">
        <f t="shared" si="53"/>
        <v>-36.88453643902767</v>
      </c>
      <c r="P181">
        <f t="shared" si="54"/>
        <v>-2.6720719002381053</v>
      </c>
      <c r="Q181">
        <f t="shared" si="64"/>
        <v>-6</v>
      </c>
      <c r="S181">
        <f t="shared" si="70"/>
        <v>26.046074431262728</v>
      </c>
      <c r="T181">
        <f t="shared" si="55"/>
        <v>115.82914811277809</v>
      </c>
      <c r="U181">
        <f t="shared" si="56"/>
        <v>6.9768088118766419E-2</v>
      </c>
      <c r="V181">
        <f t="shared" si="57"/>
        <v>0.43367399529176226</v>
      </c>
      <c r="W181">
        <f t="shared" si="58"/>
        <v>25.828440129767451</v>
      </c>
      <c r="X181">
        <f t="shared" si="59"/>
        <v>12.014398863806765</v>
      </c>
      <c r="Y181">
        <f t="shared" si="60"/>
        <v>0.626776147445257</v>
      </c>
      <c r="Z181">
        <f t="shared" si="65"/>
        <v>35.911627948082618</v>
      </c>
      <c r="AA181">
        <f t="shared" si="61"/>
        <v>-0.71971812832472459</v>
      </c>
      <c r="AB181">
        <f t="shared" si="66"/>
        <v>-41.236811192061715</v>
      </c>
      <c r="AC181">
        <f t="shared" si="67"/>
        <v>1.3464942757699816</v>
      </c>
      <c r="AD181">
        <f t="shared" si="68"/>
        <v>77.148439140144333</v>
      </c>
      <c r="AE181">
        <f t="shared" si="71"/>
        <v>26.039428164012037</v>
      </c>
    </row>
    <row r="182" spans="5:31">
      <c r="E182">
        <f t="shared" si="62"/>
        <v>0.16200000000000012</v>
      </c>
      <c r="F182">
        <f t="shared" si="63"/>
        <v>0.67635601576324778</v>
      </c>
      <c r="G182">
        <f t="shared" si="69"/>
        <v>38.752345151517872</v>
      </c>
      <c r="H182">
        <f t="shared" si="48"/>
        <v>-2.1218406143183093</v>
      </c>
      <c r="K182">
        <f t="shared" si="49"/>
        <v>-127.31043685909854</v>
      </c>
      <c r="L182">
        <f t="shared" si="50"/>
        <v>-460.74764580630358</v>
      </c>
      <c r="M182">
        <f t="shared" si="51"/>
        <v>-0.90143397747135345</v>
      </c>
      <c r="N182">
        <f t="shared" si="52"/>
        <v>-1.3383060395800535</v>
      </c>
      <c r="O182">
        <f t="shared" si="53"/>
        <v>-36.775765137220475</v>
      </c>
      <c r="P182">
        <f t="shared" si="54"/>
        <v>-2.6818858522808595</v>
      </c>
      <c r="Q182">
        <f t="shared" si="64"/>
        <v>-6</v>
      </c>
      <c r="S182">
        <f t="shared" si="70"/>
        <v>26.212323726522001</v>
      </c>
      <c r="T182">
        <f t="shared" si="55"/>
        <v>116.61824627908518</v>
      </c>
      <c r="U182">
        <f t="shared" si="56"/>
        <v>7.0243390504204556E-2</v>
      </c>
      <c r="V182">
        <f t="shared" si="57"/>
        <v>0.4341492976772004</v>
      </c>
      <c r="W182">
        <f t="shared" si="58"/>
        <v>25.841079387277187</v>
      </c>
      <c r="X182">
        <f t="shared" si="59"/>
        <v>12.028848655042527</v>
      </c>
      <c r="Y182">
        <f t="shared" si="60"/>
        <v>0.62702712453810328</v>
      </c>
      <c r="Z182">
        <f t="shared" si="65"/>
        <v>35.926007876257174</v>
      </c>
      <c r="AA182">
        <f t="shared" si="61"/>
        <v>-0.71760396683783656</v>
      </c>
      <c r="AB182">
        <f t="shared" si="66"/>
        <v>-41.115678661653924</v>
      </c>
      <c r="AC182">
        <f t="shared" si="67"/>
        <v>1.3446310913759398</v>
      </c>
      <c r="AD182">
        <f t="shared" si="68"/>
        <v>77.041686537911104</v>
      </c>
      <c r="AE182">
        <f t="shared" si="71"/>
        <v>26.216824487396035</v>
      </c>
    </row>
    <row r="183" spans="5:31">
      <c r="E183">
        <f t="shared" si="62"/>
        <v>0.16300000000000012</v>
      </c>
      <c r="F183">
        <f t="shared" si="63"/>
        <v>0.67423417514892947</v>
      </c>
      <c r="G183">
        <f t="shared" si="69"/>
        <v>38.630772639517993</v>
      </c>
      <c r="H183">
        <f t="shared" si="48"/>
        <v>-2.1294626259390248</v>
      </c>
      <c r="K183">
        <f t="shared" si="49"/>
        <v>-127.76775755634148</v>
      </c>
      <c r="L183">
        <f t="shared" si="50"/>
        <v>-457.32069724292768</v>
      </c>
      <c r="M183">
        <f t="shared" si="51"/>
        <v>-0.89472929237487797</v>
      </c>
      <c r="N183">
        <f t="shared" si="52"/>
        <v>-1.3343770749224548</v>
      </c>
      <c r="O183">
        <f t="shared" si="53"/>
        <v>-36.667799786092253</v>
      </c>
      <c r="P183">
        <f t="shared" si="54"/>
        <v>-2.6916270869691203</v>
      </c>
      <c r="Q183">
        <f t="shared" si="64"/>
        <v>-6</v>
      </c>
      <c r="S183">
        <f t="shared" si="70"/>
        <v>26.378866952854615</v>
      </c>
      <c r="T183">
        <f t="shared" si="55"/>
        <v>117.40987071588505</v>
      </c>
      <c r="U183">
        <f t="shared" si="56"/>
        <v>7.0720214553793931E-2</v>
      </c>
      <c r="V183">
        <f t="shared" si="57"/>
        <v>0.43462612172678977</v>
      </c>
      <c r="W183">
        <f t="shared" si="58"/>
        <v>25.853733809234129</v>
      </c>
      <c r="X183">
        <f t="shared" si="59"/>
        <v>12.043377765916549</v>
      </c>
      <c r="Y183">
        <f t="shared" si="60"/>
        <v>0.62728078556787847</v>
      </c>
      <c r="Z183">
        <f t="shared" si="65"/>
        <v>35.940541582690237</v>
      </c>
      <c r="AA183">
        <f t="shared" si="61"/>
        <v>-0.7154821262235177</v>
      </c>
      <c r="AB183">
        <f t="shared" si="66"/>
        <v>-40.994106149654009</v>
      </c>
      <c r="AC183">
        <f t="shared" si="67"/>
        <v>1.3427629117913962</v>
      </c>
      <c r="AD183">
        <f t="shared" si="68"/>
        <v>76.934647732344246</v>
      </c>
      <c r="AE183">
        <f t="shared" si="71"/>
        <v>26.394788738975059</v>
      </c>
    </row>
    <row r="184" spans="5:31">
      <c r="E184">
        <f t="shared" si="62"/>
        <v>0.16400000000000012</v>
      </c>
      <c r="F184">
        <f t="shared" si="63"/>
        <v>0.67210471252299042</v>
      </c>
      <c r="G184">
        <f t="shared" si="69"/>
        <v>38.508763418420834</v>
      </c>
      <c r="H184">
        <f t="shared" si="48"/>
        <v>-2.1370277303362415</v>
      </c>
      <c r="K184">
        <f t="shared" si="49"/>
        <v>-128.22166382017448</v>
      </c>
      <c r="L184">
        <f t="shared" si="50"/>
        <v>-453.90626383299895</v>
      </c>
      <c r="M184">
        <f t="shared" si="51"/>
        <v>-0.88804909266569254</v>
      </c>
      <c r="N184">
        <f t="shared" si="52"/>
        <v>-1.3304773331158277</v>
      </c>
      <c r="O184">
        <f t="shared" si="53"/>
        <v>-36.560637459587831</v>
      </c>
      <c r="P184">
        <f t="shared" si="54"/>
        <v>-2.7012958683078652</v>
      </c>
      <c r="Q184">
        <f t="shared" si="64"/>
        <v>-6</v>
      </c>
      <c r="S184">
        <f t="shared" si="70"/>
        <v>26.545694427008108</v>
      </c>
      <c r="T184">
        <f t="shared" si="55"/>
        <v>118.20399397893858</v>
      </c>
      <c r="U184">
        <f t="shared" si="56"/>
        <v>7.1198543736876035E-2</v>
      </c>
      <c r="V184">
        <f t="shared" si="57"/>
        <v>0.43510445090987188</v>
      </c>
      <c r="W184">
        <f t="shared" si="58"/>
        <v>25.866402664569225</v>
      </c>
      <c r="X184">
        <f t="shared" si="59"/>
        <v>12.057986030358652</v>
      </c>
      <c r="Y184">
        <f t="shared" si="60"/>
        <v>0.62753713627544283</v>
      </c>
      <c r="Z184">
        <f t="shared" si="65"/>
        <v>35.955229396308866</v>
      </c>
      <c r="AA184">
        <f t="shared" si="61"/>
        <v>-0.71335266359757932</v>
      </c>
      <c r="AB184">
        <f t="shared" si="66"/>
        <v>-40.872096928556893</v>
      </c>
      <c r="AC184">
        <f t="shared" si="67"/>
        <v>1.3408897998730223</v>
      </c>
      <c r="AD184">
        <f t="shared" si="68"/>
        <v>76.827326324865766</v>
      </c>
      <c r="AE184">
        <f t="shared" si="71"/>
        <v>26.573314749038772</v>
      </c>
    </row>
    <row r="185" spans="5:31">
      <c r="E185">
        <f t="shared" si="62"/>
        <v>0.16500000000000012</v>
      </c>
      <c r="F185">
        <f t="shared" si="63"/>
        <v>0.66996768479265423</v>
      </c>
      <c r="G185">
        <f t="shared" si="69"/>
        <v>38.386320748770153</v>
      </c>
      <c r="H185">
        <f t="shared" si="48"/>
        <v>-2.1445361365603572</v>
      </c>
      <c r="K185">
        <f t="shared" si="49"/>
        <v>-128.67216819362145</v>
      </c>
      <c r="L185">
        <f t="shared" si="50"/>
        <v>-450.5043734469636</v>
      </c>
      <c r="M185">
        <f t="shared" si="51"/>
        <v>-0.88139343287118854</v>
      </c>
      <c r="N185">
        <f t="shared" si="52"/>
        <v>-1.3266067074388554</v>
      </c>
      <c r="O185">
        <f t="shared" si="53"/>
        <v>-36.454275225075989</v>
      </c>
      <c r="P185">
        <f t="shared" si="54"/>
        <v>-2.7108924608953999</v>
      </c>
      <c r="Q185">
        <f t="shared" si="64"/>
        <v>-6</v>
      </c>
      <c r="S185">
        <f t="shared" si="70"/>
        <v>26.712796474060013</v>
      </c>
      <c r="T185">
        <f t="shared" si="55"/>
        <v>119.00058868068325</v>
      </c>
      <c r="U185">
        <f t="shared" si="56"/>
        <v>7.167836155693072E-2</v>
      </c>
      <c r="V185">
        <f t="shared" si="57"/>
        <v>0.43558426872992656</v>
      </c>
      <c r="W185">
        <f t="shared" si="58"/>
        <v>25.879085224492798</v>
      </c>
      <c r="X185">
        <f t="shared" si="59"/>
        <v>12.072673280341203</v>
      </c>
      <c r="Y185">
        <f t="shared" si="60"/>
        <v>0.62779618219007705</v>
      </c>
      <c r="Z185">
        <f t="shared" si="65"/>
        <v>35.970071633917513</v>
      </c>
      <c r="AA185">
        <f t="shared" si="61"/>
        <v>-0.7112156358672429</v>
      </c>
      <c r="AB185">
        <f t="shared" si="66"/>
        <v>-40.74965425890619</v>
      </c>
      <c r="AC185">
        <f t="shared" si="67"/>
        <v>1.3390118180573198</v>
      </c>
      <c r="AD185">
        <f t="shared" si="68"/>
        <v>76.719725892823703</v>
      </c>
      <c r="AE185">
        <f t="shared" si="71"/>
        <v>26.752396360618238</v>
      </c>
    </row>
    <row r="186" spans="5:31">
      <c r="E186">
        <f t="shared" si="62"/>
        <v>0.16600000000000012</v>
      </c>
      <c r="F186">
        <f t="shared" si="63"/>
        <v>0.66782314865609382</v>
      </c>
      <c r="G186">
        <f t="shared" si="69"/>
        <v>38.263447879131952</v>
      </c>
      <c r="H186">
        <f t="shared" si="48"/>
        <v>-2.1519880541229806</v>
      </c>
      <c r="K186">
        <f t="shared" si="49"/>
        <v>-129.11928324737883</v>
      </c>
      <c r="L186">
        <f t="shared" si="50"/>
        <v>-447.11505375737414</v>
      </c>
      <c r="M186">
        <f t="shared" si="51"/>
        <v>-0.87476236713158617</v>
      </c>
      <c r="N186">
        <f t="shared" si="52"/>
        <v>-1.3227650909325592</v>
      </c>
      <c r="O186">
        <f t="shared" si="53"/>
        <v>-36.348710143394705</v>
      </c>
      <c r="P186">
        <f t="shared" si="54"/>
        <v>-2.7204171299192752</v>
      </c>
      <c r="Q186">
        <f t="shared" si="64"/>
        <v>-6</v>
      </c>
      <c r="S186">
        <f t="shared" si="70"/>
        <v>26.880163428058385</v>
      </c>
      <c r="T186">
        <f t="shared" si="55"/>
        <v>119.79962749099619</v>
      </c>
      <c r="U186">
        <f t="shared" si="56"/>
        <v>7.2159651552035825E-2</v>
      </c>
      <c r="V186">
        <f t="shared" si="57"/>
        <v>0.43606555872503167</v>
      </c>
      <c r="W186">
        <f t="shared" si="58"/>
        <v>25.89178076252135</v>
      </c>
      <c r="X186">
        <f t="shared" si="59"/>
        <v>12.087439345870784</v>
      </c>
      <c r="Y186">
        <f t="shared" si="60"/>
        <v>0.62805792863009946</v>
      </c>
      <c r="Z186">
        <f t="shared" si="65"/>
        <v>35.985068600233369</v>
      </c>
      <c r="AA186">
        <f t="shared" si="61"/>
        <v>-0.70907109973068216</v>
      </c>
      <c r="AB186">
        <f t="shared" si="66"/>
        <v>-40.626781389267968</v>
      </c>
      <c r="AC186">
        <f t="shared" si="67"/>
        <v>1.3371290283607817</v>
      </c>
      <c r="AD186">
        <f t="shared" si="68"/>
        <v>76.611849989501351</v>
      </c>
      <c r="AE186">
        <f t="shared" si="71"/>
        <v>26.932027429657467</v>
      </c>
    </row>
    <row r="187" spans="5:31">
      <c r="E187">
        <f t="shared" si="62"/>
        <v>0.16700000000000012</v>
      </c>
      <c r="F187">
        <f t="shared" si="63"/>
        <v>0.66567116060197085</v>
      </c>
      <c r="G187">
        <f t="shared" si="69"/>
        <v>38.140148046068134</v>
      </c>
      <c r="H187">
        <f t="shared" si="48"/>
        <v>-2.1593836929935519</v>
      </c>
      <c r="K187">
        <f t="shared" si="49"/>
        <v>-129.56302157961312</v>
      </c>
      <c r="L187">
        <f t="shared" si="50"/>
        <v>-443.73833223429057</v>
      </c>
      <c r="M187">
        <f t="shared" si="51"/>
        <v>-0.86815594919093764</v>
      </c>
      <c r="N187">
        <f t="shared" si="52"/>
        <v>-1.3189523764019859</v>
      </c>
      <c r="O187">
        <f t="shared" si="53"/>
        <v>-36.243939268897549</v>
      </c>
      <c r="P187">
        <f t="shared" si="54"/>
        <v>-2.7298701411521011</v>
      </c>
      <c r="Q187">
        <f t="shared" si="64"/>
        <v>-6</v>
      </c>
      <c r="S187">
        <f t="shared" si="70"/>
        <v>27.047785632662897</v>
      </c>
      <c r="T187">
        <f t="shared" si="55"/>
        <v>120.60108313795988</v>
      </c>
      <c r="U187">
        <f t="shared" si="56"/>
        <v>7.264239729532837E-2</v>
      </c>
      <c r="V187">
        <f t="shared" si="57"/>
        <v>0.43654830446832421</v>
      </c>
      <c r="W187">
        <f t="shared" si="58"/>
        <v>25.904488554504184</v>
      </c>
      <c r="X187">
        <f t="shared" si="59"/>
        <v>12.102284054980521</v>
      </c>
      <c r="Y187">
        <f t="shared" si="60"/>
        <v>0.62832238070352531</v>
      </c>
      <c r="Z187">
        <f t="shared" si="65"/>
        <v>36.000220587924154</v>
      </c>
      <c r="AA187">
        <f t="shared" si="61"/>
        <v>-0.70691911167655919</v>
      </c>
      <c r="AB187">
        <f t="shared" si="66"/>
        <v>-40.503481556204157</v>
      </c>
      <c r="AC187">
        <f t="shared" si="67"/>
        <v>1.3352414923800846</v>
      </c>
      <c r="AD187">
        <f t="shared" si="68"/>
        <v>76.503702144128312</v>
      </c>
      <c r="AE187">
        <f t="shared" si="71"/>
        <v>27.112201825185551</v>
      </c>
    </row>
    <row r="188" spans="5:31">
      <c r="E188">
        <f t="shared" si="62"/>
        <v>0.16800000000000012</v>
      </c>
      <c r="F188">
        <f t="shared" si="63"/>
        <v>0.66351177690897734</v>
      </c>
      <c r="G188">
        <f t="shared" si="69"/>
        <v>38.016424474110231</v>
      </c>
      <c r="H188">
        <f t="shared" si="48"/>
        <v>-2.1667232635958968</v>
      </c>
      <c r="K188">
        <f t="shared" si="49"/>
        <v>-130.00339581575381</v>
      </c>
      <c r="L188">
        <f t="shared" si="50"/>
        <v>-440.37423614069598</v>
      </c>
      <c r="M188">
        <f t="shared" si="51"/>
        <v>-0.86157423238815734</v>
      </c>
      <c r="N188">
        <f t="shared" si="52"/>
        <v>-1.3151684564179364</v>
      </c>
      <c r="O188">
        <f t="shared" si="53"/>
        <v>-36.139959649501144</v>
      </c>
      <c r="P188">
        <f t="shared" si="54"/>
        <v>-2.7392517609472655</v>
      </c>
      <c r="Q188">
        <f t="shared" si="64"/>
        <v>-6</v>
      </c>
      <c r="S188">
        <f t="shared" si="70"/>
        <v>27.215653441786746</v>
      </c>
      <c r="T188">
        <f t="shared" si="55"/>
        <v>121.40492840863072</v>
      </c>
      <c r="U188">
        <f t="shared" si="56"/>
        <v>7.3126582395467515E-2</v>
      </c>
      <c r="V188">
        <f t="shared" si="57"/>
        <v>0.43703248956846336</v>
      </c>
      <c r="W188">
        <f t="shared" si="58"/>
        <v>25.917207878649805</v>
      </c>
      <c r="X188">
        <f t="shared" si="59"/>
        <v>12.117207233722972</v>
      </c>
      <c r="Y188">
        <f t="shared" si="60"/>
        <v>0.62858954330876826</v>
      </c>
      <c r="Z188">
        <f t="shared" si="65"/>
        <v>36.015527877648303</v>
      </c>
      <c r="AA188">
        <f t="shared" si="61"/>
        <v>-0.70475972798356579</v>
      </c>
      <c r="AB188">
        <f t="shared" si="66"/>
        <v>-40.379757984246261</v>
      </c>
      <c r="AC188">
        <f t="shared" si="67"/>
        <v>1.333349271292334</v>
      </c>
      <c r="AD188">
        <f t="shared" si="68"/>
        <v>76.39528586189455</v>
      </c>
      <c r="AE188">
        <f t="shared" si="71"/>
        <v>27.292913429489452</v>
      </c>
    </row>
    <row r="189" spans="5:31">
      <c r="E189">
        <f t="shared" si="62"/>
        <v>0.16900000000000012</v>
      </c>
      <c r="F189">
        <f t="shared" si="63"/>
        <v>0.66134505364538143</v>
      </c>
      <c r="G189">
        <f t="shared" si="69"/>
        <v>37.892280375733378</v>
      </c>
      <c r="H189">
        <f t="shared" si="48"/>
        <v>-2.1740069768046957</v>
      </c>
      <c r="K189">
        <f t="shared" si="49"/>
        <v>-130.44041860828173</v>
      </c>
      <c r="L189">
        <f t="shared" si="50"/>
        <v>-437.02279252793392</v>
      </c>
      <c r="M189">
        <f t="shared" si="51"/>
        <v>-0.85501726964809566</v>
      </c>
      <c r="N189">
        <f t="shared" si="52"/>
        <v>-1.311413223318729</v>
      </c>
      <c r="O189">
        <f t="shared" si="53"/>
        <v>-36.036768326733672</v>
      </c>
      <c r="P189">
        <f t="shared" si="54"/>
        <v>-2.7485622562345564</v>
      </c>
      <c r="Q189">
        <f t="shared" si="64"/>
        <v>-6</v>
      </c>
      <c r="S189">
        <f t="shared" si="70"/>
        <v>27.383757220238</v>
      </c>
      <c r="T189">
        <f t="shared" si="55"/>
        <v>122.21113614980642</v>
      </c>
      <c r="U189">
        <f t="shared" si="56"/>
        <v>7.3612190497096747E-2</v>
      </c>
      <c r="V189">
        <f t="shared" si="57"/>
        <v>0.43751809767009259</v>
      </c>
      <c r="W189">
        <f t="shared" si="58"/>
        <v>25.929938015552086</v>
      </c>
      <c r="X189">
        <f t="shared" si="59"/>
        <v>12.132208706163597</v>
      </c>
      <c r="Y189">
        <f t="shared" si="60"/>
        <v>0.62885942113537985</v>
      </c>
      <c r="Z189">
        <f t="shared" si="65"/>
        <v>36.030990738097309</v>
      </c>
      <c r="AA189">
        <f t="shared" si="61"/>
        <v>-0.70259300471996988</v>
      </c>
      <c r="AB189">
        <f t="shared" si="66"/>
        <v>-40.255613885869401</v>
      </c>
      <c r="AC189">
        <f t="shared" si="67"/>
        <v>1.3314524258553497</v>
      </c>
      <c r="AD189">
        <f t="shared" si="68"/>
        <v>76.28660462396671</v>
      </c>
      <c r="AE189">
        <f t="shared" si="71"/>
        <v>27.474156138286506</v>
      </c>
    </row>
    <row r="190" spans="5:31">
      <c r="E190">
        <f t="shared" si="62"/>
        <v>0.17000000000000012</v>
      </c>
      <c r="F190">
        <f t="shared" si="63"/>
        <v>0.65917104666857673</v>
      </c>
      <c r="G190">
        <f t="shared" si="69"/>
        <v>37.767718951330473</v>
      </c>
      <c r="H190">
        <f t="shared" si="48"/>
        <v>-2.1812350439418817</v>
      </c>
      <c r="K190">
        <f t="shared" si="49"/>
        <v>-130.8741026365129</v>
      </c>
      <c r="L190">
        <f t="shared" si="50"/>
        <v>-433.68402823116986</v>
      </c>
      <c r="M190">
        <f t="shared" si="51"/>
        <v>-0.84848511347265942</v>
      </c>
      <c r="N190">
        <f t="shared" si="52"/>
        <v>-1.3076865692120054</v>
      </c>
      <c r="O190">
        <f t="shared" si="53"/>
        <v>-35.934362335784449</v>
      </c>
      <c r="P190">
        <f t="shared" si="54"/>
        <v>-2.7578018945156892</v>
      </c>
      <c r="Q190">
        <f t="shared" si="64"/>
        <v>-6</v>
      </c>
      <c r="S190">
        <f t="shared" si="70"/>
        <v>27.552087344360757</v>
      </c>
      <c r="T190">
        <f t="shared" si="55"/>
        <v>123.01967926879323</v>
      </c>
      <c r="U190">
        <f t="shared" si="56"/>
        <v>7.4099205281306063E-2</v>
      </c>
      <c r="V190">
        <f t="shared" si="57"/>
        <v>0.4380051124543019</v>
      </c>
      <c r="W190">
        <f t="shared" si="58"/>
        <v>25.942678248216183</v>
      </c>
      <c r="X190">
        <f t="shared" si="59"/>
        <v>12.147288294374809</v>
      </c>
      <c r="Y190">
        <f t="shared" si="60"/>
        <v>0.62913201866483082</v>
      </c>
      <c r="Z190">
        <f t="shared" si="65"/>
        <v>36.04660942604054</v>
      </c>
      <c r="AA190">
        <f t="shared" si="61"/>
        <v>-0.70041899774316552</v>
      </c>
      <c r="AB190">
        <f t="shared" si="66"/>
        <v>-40.131052461466517</v>
      </c>
      <c r="AC190">
        <f t="shared" si="67"/>
        <v>1.3295510164079962</v>
      </c>
      <c r="AD190">
        <f t="shared" si="68"/>
        <v>76.177661887507043</v>
      </c>
      <c r="AE190">
        <f t="shared" si="71"/>
        <v>27.655923860896912</v>
      </c>
    </row>
    <row r="191" spans="5:31">
      <c r="E191">
        <f t="shared" si="62"/>
        <v>0.17100000000000012</v>
      </c>
      <c r="F191">
        <f t="shared" si="63"/>
        <v>0.65698981162463488</v>
      </c>
      <c r="G191">
        <f t="shared" si="69"/>
        <v>37.64274338918657</v>
      </c>
      <c r="H191">
        <f t="shared" si="48"/>
        <v>-2.1884076767729628</v>
      </c>
      <c r="K191">
        <f t="shared" si="49"/>
        <v>-131.30446060637777</v>
      </c>
      <c r="L191">
        <f t="shared" si="50"/>
        <v>-430.35796986487168</v>
      </c>
      <c r="M191">
        <f t="shared" si="51"/>
        <v>-0.84197781593196941</v>
      </c>
      <c r="N191">
        <f t="shared" si="52"/>
        <v>-1.3039883859765742</v>
      </c>
      <c r="O191">
        <f t="shared" si="53"/>
        <v>-35.832738705554618</v>
      </c>
      <c r="P191">
        <f t="shared" si="54"/>
        <v>-2.7669709438597336</v>
      </c>
      <c r="Q191">
        <f t="shared" si="64"/>
        <v>-6</v>
      </c>
      <c r="S191">
        <f t="shared" si="70"/>
        <v>27.720634202676287</v>
      </c>
      <c r="T191">
        <f t="shared" si="55"/>
        <v>123.83053073417562</v>
      </c>
      <c r="U191">
        <f t="shared" si="56"/>
        <v>7.458761046609555E-2</v>
      </c>
      <c r="V191">
        <f t="shared" si="57"/>
        <v>0.43849351763909139</v>
      </c>
      <c r="W191">
        <f t="shared" si="58"/>
        <v>25.955427862084253</v>
      </c>
      <c r="X191">
        <f t="shared" si="59"/>
        <v>12.162445818430601</v>
      </c>
      <c r="Y191">
        <f t="shared" si="60"/>
        <v>0.62940734017132971</v>
      </c>
      <c r="Z191">
        <f t="shared" si="65"/>
        <v>36.062384186372114</v>
      </c>
      <c r="AA191">
        <f t="shared" si="61"/>
        <v>-0.69823776269922366</v>
      </c>
      <c r="AB191">
        <f t="shared" si="66"/>
        <v>-40.006076899322615</v>
      </c>
      <c r="AC191">
        <f t="shared" si="67"/>
        <v>1.3276451028705534</v>
      </c>
      <c r="AD191">
        <f t="shared" si="68"/>
        <v>76.068461085694722</v>
      </c>
      <c r="AE191">
        <f t="shared" si="71"/>
        <v>27.838210520416766</v>
      </c>
    </row>
    <row r="192" spans="5:31">
      <c r="E192">
        <f t="shared" si="62"/>
        <v>0.17200000000000013</v>
      </c>
      <c r="F192">
        <f t="shared" si="63"/>
        <v>0.6548014039478619</v>
      </c>
      <c r="G192">
        <f t="shared" si="69"/>
        <v>37.517356865453451</v>
      </c>
      <c r="H192">
        <f t="shared" si="48"/>
        <v>-2.1955250875032681</v>
      </c>
      <c r="K192">
        <f t="shared" si="49"/>
        <v>-131.73150525019608</v>
      </c>
      <c r="L192">
        <f t="shared" si="50"/>
        <v>-427.04464381831787</v>
      </c>
      <c r="M192">
        <f t="shared" si="51"/>
        <v>-0.83549542865557291</v>
      </c>
      <c r="N192">
        <f t="shared" si="52"/>
        <v>-1.3003185652642926</v>
      </c>
      <c r="O192">
        <f t="shared" si="53"/>
        <v>-35.731894458708865</v>
      </c>
      <c r="P192">
        <f t="shared" si="54"/>
        <v>-2.7760696728984482</v>
      </c>
      <c r="Q192">
        <f t="shared" si="64"/>
        <v>-6</v>
      </c>
      <c r="S192">
        <f t="shared" si="70"/>
        <v>27.889388196523182</v>
      </c>
      <c r="T192">
        <f t="shared" si="55"/>
        <v>124.64366357658373</v>
      </c>
      <c r="U192">
        <f t="shared" si="56"/>
        <v>7.5077389806837619E-2</v>
      </c>
      <c r="V192">
        <f t="shared" si="57"/>
        <v>0.43898329697983346</v>
      </c>
      <c r="W192">
        <f t="shared" si="58"/>
        <v>25.968186145060898</v>
      </c>
      <c r="X192">
        <f t="shared" si="59"/>
        <v>12.177681096401741</v>
      </c>
      <c r="Y192">
        <f t="shared" si="60"/>
        <v>0.62968538972268029</v>
      </c>
      <c r="Z192">
        <f t="shared" si="65"/>
        <v>36.078315252160003</v>
      </c>
      <c r="AA192">
        <f t="shared" si="61"/>
        <v>-0.69604935502245047</v>
      </c>
      <c r="AB192">
        <f t="shared" si="66"/>
        <v>-39.880690375589481</v>
      </c>
      <c r="AC192">
        <f t="shared" si="67"/>
        <v>1.3257347447451306</v>
      </c>
      <c r="AD192">
        <f t="shared" si="68"/>
        <v>75.959005627749477</v>
      </c>
      <c r="AE192">
        <f t="shared" si="71"/>
        <v>28.021010053890578</v>
      </c>
    </row>
    <row r="193" spans="5:31">
      <c r="E193">
        <f t="shared" si="62"/>
        <v>0.17300000000000013</v>
      </c>
      <c r="F193">
        <f t="shared" si="63"/>
        <v>0.65260587886035859</v>
      </c>
      <c r="G193">
        <f t="shared" si="69"/>
        <v>37.391562544124419</v>
      </c>
      <c r="H193">
        <f t="shared" si="48"/>
        <v>-2.2025874887741201</v>
      </c>
      <c r="K193">
        <f t="shared" si="49"/>
        <v>-132.1552493264472</v>
      </c>
      <c r="L193">
        <f t="shared" si="50"/>
        <v>-423.74407625112957</v>
      </c>
      <c r="M193">
        <f t="shared" si="51"/>
        <v>-0.82903800282370166</v>
      </c>
      <c r="N193">
        <f t="shared" si="52"/>
        <v>-1.2966769985019868</v>
      </c>
      <c r="O193">
        <f t="shared" si="53"/>
        <v>-35.631826611728151</v>
      </c>
      <c r="P193">
        <f t="shared" si="54"/>
        <v>-2.7850983508215204</v>
      </c>
      <c r="Q193">
        <f t="shared" si="64"/>
        <v>-6</v>
      </c>
      <c r="S193">
        <f t="shared" si="70"/>
        <v>28.058339740697111</v>
      </c>
      <c r="T193">
        <f t="shared" si="55"/>
        <v>125.45905088946218</v>
      </c>
      <c r="U193">
        <f t="shared" si="56"/>
        <v>7.556852709674014E-2</v>
      </c>
      <c r="V193">
        <f t="shared" si="57"/>
        <v>0.43947443426973598</v>
      </c>
      <c r="W193">
        <f t="shared" si="58"/>
        <v>25.980952387538402</v>
      </c>
      <c r="X193">
        <f t="shared" si="59"/>
        <v>12.192993944351514</v>
      </c>
      <c r="Y193">
        <f t="shared" si="60"/>
        <v>0.6299661711811736</v>
      </c>
      <c r="Z193">
        <f t="shared" si="65"/>
        <v>36.0944028446972</v>
      </c>
      <c r="AA193">
        <f t="shared" si="61"/>
        <v>-0.69385382993494726</v>
      </c>
      <c r="AB193">
        <f t="shared" si="66"/>
        <v>-39.754896054260456</v>
      </c>
      <c r="AC193">
        <f t="shared" si="67"/>
        <v>1.323820001116121</v>
      </c>
      <c r="AD193">
        <f t="shared" si="68"/>
        <v>75.84929889895767</v>
      </c>
      <c r="AE193">
        <f t="shared" si="71"/>
        <v>28.204316412484118</v>
      </c>
    </row>
    <row r="194" spans="5:31">
      <c r="E194">
        <f t="shared" si="62"/>
        <v>0.17400000000000013</v>
      </c>
      <c r="F194">
        <f t="shared" si="63"/>
        <v>0.65040329137158448</v>
      </c>
      <c r="G194">
        <f t="shared" si="69"/>
        <v>37.265363577009346</v>
      </c>
      <c r="H194">
        <f t="shared" si="48"/>
        <v>-2.2095950936589337</v>
      </c>
      <c r="K194">
        <f t="shared" si="49"/>
        <v>-132.57570561953602</v>
      </c>
      <c r="L194">
        <f t="shared" si="50"/>
        <v>-420.4562930888311</v>
      </c>
      <c r="M194">
        <f t="shared" si="51"/>
        <v>-0.82260558915858661</v>
      </c>
      <c r="N194">
        <f t="shared" si="52"/>
        <v>-1.2930635768934098</v>
      </c>
      <c r="O194">
        <f t="shared" si="53"/>
        <v>-35.532532174963535</v>
      </c>
      <c r="P194">
        <f t="shared" si="54"/>
        <v>-2.7940572473717111</v>
      </c>
      <c r="Q194">
        <f t="shared" si="64"/>
        <v>-6</v>
      </c>
      <c r="S194">
        <f t="shared" si="70"/>
        <v>28.227479264089386</v>
      </c>
      <c r="T194">
        <f t="shared" si="55"/>
        <v>126.27666582983788</v>
      </c>
      <c r="U194">
        <f t="shared" si="56"/>
        <v>7.6061006167308903E-2</v>
      </c>
      <c r="V194">
        <f t="shared" si="57"/>
        <v>0.43996691334030474</v>
      </c>
      <c r="W194">
        <f t="shared" si="58"/>
        <v>25.993725882421707</v>
      </c>
      <c r="X194">
        <f t="shared" si="59"/>
        <v>12.208384176332046</v>
      </c>
      <c r="Y194">
        <f t="shared" si="60"/>
        <v>0.63024968820451921</v>
      </c>
      <c r="Z194">
        <f t="shared" si="65"/>
        <v>36.110647173555016</v>
      </c>
      <c r="AA194">
        <f t="shared" si="61"/>
        <v>-0.69165124244617315</v>
      </c>
      <c r="AB194">
        <f t="shared" si="66"/>
        <v>-39.628697087145383</v>
      </c>
      <c r="AC194">
        <f t="shared" si="67"/>
        <v>1.3219009306506924</v>
      </c>
      <c r="AD194">
        <f t="shared" si="68"/>
        <v>75.739344260700392</v>
      </c>
      <c r="AE194">
        <f t="shared" si="71"/>
        <v>28.388123561657025</v>
      </c>
    </row>
    <row r="195" spans="5:31">
      <c r="E195">
        <f t="shared" si="62"/>
        <v>0.17500000000000013</v>
      </c>
      <c r="F195">
        <f t="shared" si="63"/>
        <v>0.64819369627792556</v>
      </c>
      <c r="G195">
        <f t="shared" si="69"/>
        <v>37.138763103709877</v>
      </c>
      <c r="H195">
        <f t="shared" si="48"/>
        <v>-2.2165481156592413</v>
      </c>
      <c r="K195">
        <f t="shared" si="49"/>
        <v>-132.99288693955447</v>
      </c>
      <c r="L195">
        <f t="shared" si="50"/>
        <v>-417.18132001843998</v>
      </c>
      <c r="M195">
        <f t="shared" si="51"/>
        <v>-0.81619823791582991</v>
      </c>
      <c r="N195">
        <f t="shared" si="52"/>
        <v>-1.289478191421239</v>
      </c>
      <c r="O195">
        <f t="shared" si="53"/>
        <v>-35.434008152691071</v>
      </c>
      <c r="P195">
        <f t="shared" si="54"/>
        <v>-2.8029466328399035</v>
      </c>
      <c r="Q195">
        <f t="shared" si="64"/>
        <v>-6</v>
      </c>
      <c r="S195">
        <f t="shared" si="70"/>
        <v>28.396797210324543</v>
      </c>
      <c r="T195">
        <f t="shared" si="55"/>
        <v>127.09648161908714</v>
      </c>
      <c r="U195">
        <f t="shared" si="56"/>
        <v>7.6554810888809638E-2</v>
      </c>
      <c r="V195">
        <f t="shared" si="57"/>
        <v>0.44046071806180548</v>
      </c>
      <c r="W195">
        <f t="shared" si="58"/>
        <v>26.006505925153153</v>
      </c>
      <c r="X195">
        <f t="shared" si="59"/>
        <v>12.223851604381165</v>
      </c>
      <c r="Y195">
        <f t="shared" si="60"/>
        <v>0.63053594424680937</v>
      </c>
      <c r="Z195">
        <f t="shared" si="65"/>
        <v>36.127048436638361</v>
      </c>
      <c r="AA195">
        <f t="shared" si="61"/>
        <v>-0.68944164735251434</v>
      </c>
      <c r="AB195">
        <f t="shared" si="66"/>
        <v>-39.502096613845922</v>
      </c>
      <c r="AC195">
        <f t="shared" si="67"/>
        <v>1.3199775915993237</v>
      </c>
      <c r="AD195">
        <f t="shared" si="68"/>
        <v>75.629145050484269</v>
      </c>
      <c r="AE195">
        <f t="shared" si="71"/>
        <v>28.572425481335255</v>
      </c>
    </row>
    <row r="196" spans="5:31">
      <c r="E196">
        <f t="shared" si="62"/>
        <v>0.17600000000000013</v>
      </c>
      <c r="F196">
        <f t="shared" si="63"/>
        <v>0.64597714816226637</v>
      </c>
      <c r="G196">
        <f t="shared" si="69"/>
        <v>37.011764251594926</v>
      </c>
      <c r="H196">
        <f t="shared" si="48"/>
        <v>-2.2234467687006423</v>
      </c>
      <c r="K196">
        <f t="shared" si="49"/>
        <v>-133.40680612203855</v>
      </c>
      <c r="L196">
        <f t="shared" si="50"/>
        <v>-413.91918248408484</v>
      </c>
      <c r="M196">
        <f t="shared" si="51"/>
        <v>-0.80981599887583156</v>
      </c>
      <c r="N196">
        <f t="shared" si="52"/>
        <v>-1.2859207328491082</v>
      </c>
      <c r="O196">
        <f t="shared" si="53"/>
        <v>-35.336251543167641</v>
      </c>
      <c r="P196">
        <f t="shared" si="54"/>
        <v>-2.8117667780600626</v>
      </c>
      <c r="Q196">
        <f t="shared" si="64"/>
        <v>-6</v>
      </c>
      <c r="S196">
        <f t="shared" si="70"/>
        <v>28.566284038396599</v>
      </c>
      <c r="T196">
        <f t="shared" si="55"/>
        <v>127.91847154370249</v>
      </c>
      <c r="U196">
        <f t="shared" si="56"/>
        <v>7.7049925170729977E-2</v>
      </c>
      <c r="V196">
        <f t="shared" si="57"/>
        <v>0.44095583234372582</v>
      </c>
      <c r="W196">
        <f t="shared" si="58"/>
        <v>26.019291813736981</v>
      </c>
      <c r="X196">
        <f t="shared" si="59"/>
        <v>12.239396038519804</v>
      </c>
      <c r="Y196">
        <f t="shared" si="60"/>
        <v>0.6308249425595176</v>
      </c>
      <c r="Z196">
        <f t="shared" si="65"/>
        <v>36.143606820242944</v>
      </c>
      <c r="AA196">
        <f t="shared" si="61"/>
        <v>-0.68722509923685493</v>
      </c>
      <c r="AB196">
        <f t="shared" si="66"/>
        <v>-39.375097761730956</v>
      </c>
      <c r="AC196">
        <f t="shared" si="67"/>
        <v>1.3180500417963725</v>
      </c>
      <c r="AD196">
        <f t="shared" si="68"/>
        <v>75.518704581973893</v>
      </c>
      <c r="AE196">
        <f t="shared" si="71"/>
        <v>28.757216166083474</v>
      </c>
    </row>
    <row r="197" spans="5:31">
      <c r="E197">
        <f t="shared" si="62"/>
        <v>0.17700000000000013</v>
      </c>
      <c r="F197">
        <f t="shared" si="63"/>
        <v>0.64375370139356569</v>
      </c>
      <c r="G197">
        <f t="shared" si="69"/>
        <v>36.884370135776372</v>
      </c>
      <c r="H197">
        <f t="shared" si="48"/>
        <v>-2.2302912671286865</v>
      </c>
      <c r="K197">
        <f t="shared" si="49"/>
        <v>-133.8174760277212</v>
      </c>
      <c r="L197">
        <f t="shared" si="50"/>
        <v>-410.66990568265965</v>
      </c>
      <c r="M197">
        <f t="shared" si="51"/>
        <v>-0.80345892133528674</v>
      </c>
      <c r="N197">
        <f t="shared" si="52"/>
        <v>-1.28239109172368</v>
      </c>
      <c r="O197">
        <f t="shared" si="53"/>
        <v>-35.239259338687901</v>
      </c>
      <c r="P197">
        <f t="shared" si="54"/>
        <v>-2.820517954404099</v>
      </c>
      <c r="Q197">
        <f t="shared" si="64"/>
        <v>-6</v>
      </c>
      <c r="S197">
        <f t="shared" si="70"/>
        <v>28.735930223303598</v>
      </c>
      <c r="T197">
        <f t="shared" si="55"/>
        <v>128.74260895605704</v>
      </c>
      <c r="U197">
        <f t="shared" si="56"/>
        <v>7.7546332962239756E-2</v>
      </c>
      <c r="V197">
        <f t="shared" si="57"/>
        <v>0.4414522401352356</v>
      </c>
      <c r="W197">
        <f t="shared" si="58"/>
        <v>26.032082848763551</v>
      </c>
      <c r="X197">
        <f t="shared" si="59"/>
        <v>12.255017286749958</v>
      </c>
      <c r="Y197">
        <f t="shared" si="60"/>
        <v>0.63111668619253292</v>
      </c>
      <c r="Z197">
        <f t="shared" si="65"/>
        <v>36.160322499114535</v>
      </c>
      <c r="AA197">
        <f t="shared" si="61"/>
        <v>-0.68500165246815437</v>
      </c>
      <c r="AB197">
        <f t="shared" si="66"/>
        <v>-39.247703645912416</v>
      </c>
      <c r="AC197">
        <f t="shared" si="67"/>
        <v>1.3161183386606874</v>
      </c>
      <c r="AD197">
        <f t="shared" si="68"/>
        <v>75.408026145026966</v>
      </c>
      <c r="AE197">
        <f t="shared" si="71"/>
        <v>28.942489625276888</v>
      </c>
    </row>
    <row r="198" spans="5:31">
      <c r="E198">
        <f t="shared" si="62"/>
        <v>0.17800000000000013</v>
      </c>
      <c r="F198">
        <f t="shared" si="63"/>
        <v>0.64152341012643699</v>
      </c>
      <c r="G198">
        <f t="shared" si="69"/>
        <v>36.756583859085019</v>
      </c>
      <c r="H198">
        <f t="shared" si="48"/>
        <v>-2.2370818257046783</v>
      </c>
      <c r="K198">
        <f t="shared" si="49"/>
        <v>-134.2249095422807</v>
      </c>
      <c r="L198">
        <f t="shared" si="50"/>
        <v>-407.43351455950631</v>
      </c>
      <c r="M198">
        <f t="shared" si="51"/>
        <v>-0.79712705409873974</v>
      </c>
      <c r="N198">
        <f t="shared" si="52"/>
        <v>-1.2788891583767548</v>
      </c>
      <c r="O198">
        <f t="shared" si="53"/>
        <v>-35.143028525642229</v>
      </c>
      <c r="P198">
        <f t="shared" si="54"/>
        <v>-2.8292004337766414</v>
      </c>
      <c r="Q198">
        <f t="shared" si="64"/>
        <v>-6</v>
      </c>
      <c r="S198">
        <f t="shared" si="70"/>
        <v>28.9057262566809</v>
      </c>
      <c r="T198">
        <f t="shared" si="55"/>
        <v>129.56886727516968</v>
      </c>
      <c r="U198">
        <f t="shared" si="56"/>
        <v>7.8044018252652031E-2</v>
      </c>
      <c r="V198">
        <f t="shared" si="57"/>
        <v>0.44194992542564787</v>
      </c>
      <c r="W198">
        <f t="shared" si="58"/>
        <v>26.04487833343336</v>
      </c>
      <c r="X198">
        <f t="shared" si="59"/>
        <v>12.270715155053168</v>
      </c>
      <c r="Y198">
        <f t="shared" si="60"/>
        <v>0.63141117799522395</v>
      </c>
      <c r="Z198">
        <f t="shared" si="65"/>
        <v>36.177195636509929</v>
      </c>
      <c r="AA198">
        <f t="shared" si="61"/>
        <v>-0.68277136120102588</v>
      </c>
      <c r="AB198">
        <f t="shared" si="66"/>
        <v>-39.119917369221071</v>
      </c>
      <c r="AC198">
        <f t="shared" si="67"/>
        <v>1.3141825391962498</v>
      </c>
      <c r="AD198">
        <f t="shared" si="68"/>
        <v>75.297113005731006</v>
      </c>
      <c r="AE198">
        <f t="shared" si="71"/>
        <v>29.128239883273281</v>
      </c>
    </row>
    <row r="199" spans="5:31">
      <c r="E199">
        <f t="shared" si="62"/>
        <v>0.17900000000000013</v>
      </c>
      <c r="F199">
        <f t="shared" si="63"/>
        <v>0.63928632830073229</v>
      </c>
      <c r="G199">
        <f t="shared" si="69"/>
        <v>36.628408512046718</v>
      </c>
      <c r="H199">
        <f t="shared" si="48"/>
        <v>-2.243818659601414</v>
      </c>
      <c r="K199">
        <f t="shared" si="49"/>
        <v>-134.62911957608483</v>
      </c>
      <c r="L199">
        <f t="shared" si="50"/>
        <v>-404.21003380413401</v>
      </c>
      <c r="M199">
        <f t="shared" si="51"/>
        <v>-0.79082044547020824</v>
      </c>
      <c r="N199">
        <f t="shared" si="52"/>
        <v>-1.2754148229274134</v>
      </c>
      <c r="O199">
        <f t="shared" si="53"/>
        <v>-35.047556084575618</v>
      </c>
      <c r="P199">
        <f t="shared" si="54"/>
        <v>-2.8378144886097192</v>
      </c>
      <c r="Q199">
        <f t="shared" si="64"/>
        <v>-6</v>
      </c>
      <c r="S199">
        <f t="shared" si="70"/>
        <v>29.075662647432306</v>
      </c>
      <c r="T199">
        <f t="shared" si="55"/>
        <v>130.39721998746728</v>
      </c>
      <c r="U199">
        <f t="shared" si="56"/>
        <v>7.8542965071882104E-2</v>
      </c>
      <c r="V199">
        <f t="shared" si="57"/>
        <v>0.44244887224487794</v>
      </c>
      <c r="W199">
        <f t="shared" si="58"/>
        <v>26.057677573580786</v>
      </c>
      <c r="X199">
        <f t="shared" si="59"/>
        <v>12.286489447389535</v>
      </c>
      <c r="Y199">
        <f t="shared" si="60"/>
        <v>0.63170842061753574</v>
      </c>
      <c r="Z199">
        <f t="shared" si="65"/>
        <v>36.194226384259792</v>
      </c>
      <c r="AA199">
        <f t="shared" si="61"/>
        <v>-0.68053427937532074</v>
      </c>
      <c r="AB199">
        <f t="shared" si="66"/>
        <v>-38.991742022182741</v>
      </c>
      <c r="AC199">
        <f t="shared" si="67"/>
        <v>1.3122426999928565</v>
      </c>
      <c r="AD199">
        <f t="shared" si="68"/>
        <v>75.185968406442541</v>
      </c>
      <c r="AE199">
        <f t="shared" si="71"/>
        <v>29.314460979584343</v>
      </c>
    </row>
    <row r="200" spans="5:31">
      <c r="E200">
        <f t="shared" si="62"/>
        <v>0.18000000000000013</v>
      </c>
      <c r="F200">
        <f t="shared" si="63"/>
        <v>0.63704250964113085</v>
      </c>
      <c r="G200">
        <f t="shared" si="69"/>
        <v>36.49984717285885</v>
      </c>
      <c r="H200">
        <f t="shared" si="48"/>
        <v>-2.2505019843988467</v>
      </c>
      <c r="K200">
        <f t="shared" si="49"/>
        <v>-135.03011906393081</v>
      </c>
      <c r="L200">
        <f t="shared" si="50"/>
        <v>-400.99948784597609</v>
      </c>
      <c r="M200">
        <f t="shared" si="51"/>
        <v>-0.78453914324488228</v>
      </c>
      <c r="N200">
        <f t="shared" si="52"/>
        <v>-1.271967975284201</v>
      </c>
      <c r="O200">
        <f t="shared" si="53"/>
        <v>-34.95283899024767</v>
      </c>
      <c r="P200">
        <f t="shared" si="54"/>
        <v>-2.8463603918573535</v>
      </c>
      <c r="Q200">
        <f t="shared" si="64"/>
        <v>-6</v>
      </c>
      <c r="S200">
        <f t="shared" si="70"/>
        <v>29.245729922359121</v>
      </c>
      <c r="T200">
        <f t="shared" si="55"/>
        <v>131.22764064754475</v>
      </c>
      <c r="U200">
        <f t="shared" si="56"/>
        <v>7.9043157490905319E-2</v>
      </c>
      <c r="V200">
        <f t="shared" si="57"/>
        <v>0.44294906466390116</v>
      </c>
      <c r="W200">
        <f t="shared" si="58"/>
        <v>26.070479877697526</v>
      </c>
      <c r="X200">
        <f t="shared" si="59"/>
        <v>12.302339965697264</v>
      </c>
      <c r="Y200">
        <f t="shared" si="60"/>
        <v>0.63200841651112061</v>
      </c>
      <c r="Z200">
        <f t="shared" si="65"/>
        <v>36.211414882833466</v>
      </c>
      <c r="AA200">
        <f t="shared" si="61"/>
        <v>-0.67829046071571952</v>
      </c>
      <c r="AB200">
        <f t="shared" si="66"/>
        <v>-38.863180682994894</v>
      </c>
      <c r="AC200">
        <f t="shared" si="67"/>
        <v>1.31029887722684</v>
      </c>
      <c r="AD200">
        <f t="shared" si="68"/>
        <v>75.074595565828346</v>
      </c>
      <c r="AE200">
        <f t="shared" si="71"/>
        <v>29.501146969046552</v>
      </c>
    </row>
    <row r="201" spans="5:31">
      <c r="E201">
        <f t="shared" si="62"/>
        <v>0.18100000000000013</v>
      </c>
      <c r="F201">
        <f t="shared" si="63"/>
        <v>0.63479200765673205</v>
      </c>
      <c r="G201">
        <f t="shared" si="69"/>
        <v>36.370902907366983</v>
      </c>
      <c r="H201">
        <f t="shared" si="48"/>
        <v>-2.2571320160796828</v>
      </c>
      <c r="K201">
        <f t="shared" si="49"/>
        <v>-135.42792096478098</v>
      </c>
      <c r="L201">
        <f t="shared" si="50"/>
        <v>-397.80190085017841</v>
      </c>
      <c r="M201">
        <f t="shared" si="51"/>
        <v>-0.77828319470088392</v>
      </c>
      <c r="N201">
        <f t="shared" si="52"/>
        <v>-1.2685485051473435</v>
      </c>
      <c r="O201">
        <f t="shared" si="53"/>
        <v>-34.858874211693532</v>
      </c>
      <c r="P201">
        <f t="shared" si="54"/>
        <v>-2.8548384169900576</v>
      </c>
      <c r="Q201">
        <f t="shared" si="64"/>
        <v>-6</v>
      </c>
      <c r="S201">
        <f t="shared" si="70"/>
        <v>29.41591862678758</v>
      </c>
      <c r="T201">
        <f t="shared" si="55"/>
        <v>132.06010287892624</v>
      </c>
      <c r="U201">
        <f t="shared" si="56"/>
        <v>7.9544579622215644E-2</v>
      </c>
      <c r="V201">
        <f t="shared" si="57"/>
        <v>0.44345048679521148</v>
      </c>
      <c r="W201">
        <f t="shared" si="58"/>
        <v>26.083284556955885</v>
      </c>
      <c r="X201">
        <f t="shared" si="59"/>
        <v>12.318266509892723</v>
      </c>
      <c r="Y201">
        <f t="shared" si="60"/>
        <v>0.63231116793049313</v>
      </c>
      <c r="Z201">
        <f t="shared" si="65"/>
        <v>36.228761261405104</v>
      </c>
      <c r="AA201">
        <f t="shared" si="61"/>
        <v>-0.67603995873132061</v>
      </c>
      <c r="AB201">
        <f t="shared" si="66"/>
        <v>-38.73423641750302</v>
      </c>
      <c r="AC201">
        <f t="shared" si="67"/>
        <v>1.3083511266618137</v>
      </c>
      <c r="AD201">
        <f t="shared" si="68"/>
        <v>74.962997678908124</v>
      </c>
      <c r="AE201">
        <f t="shared" si="71"/>
        <v>29.688291921992299</v>
      </c>
    </row>
    <row r="202" spans="5:31">
      <c r="E202">
        <f t="shared" si="62"/>
        <v>0.18200000000000013</v>
      </c>
      <c r="F202">
        <f t="shared" si="63"/>
        <v>0.63253487564065236</v>
      </c>
      <c r="G202">
        <f t="shared" si="69"/>
        <v>36.241578769041766</v>
      </c>
      <c r="H202">
        <f t="shared" si="48"/>
        <v>-2.2637089710249065</v>
      </c>
      <c r="K202">
        <f t="shared" si="49"/>
        <v>-135.8225382614944</v>
      </c>
      <c r="L202">
        <f t="shared" si="50"/>
        <v>-394.61729671343426</v>
      </c>
      <c r="M202">
        <f t="shared" si="51"/>
        <v>-0.77205264659111927</v>
      </c>
      <c r="N202">
        <f t="shared" si="52"/>
        <v>-1.2651563020110026</v>
      </c>
      <c r="O202">
        <f t="shared" si="53"/>
        <v>-34.765658712285813</v>
      </c>
      <c r="P202">
        <f t="shared" si="54"/>
        <v>-2.86324883798925</v>
      </c>
      <c r="Q202">
        <f t="shared" si="64"/>
        <v>-6</v>
      </c>
      <c r="S202">
        <f t="shared" si="70"/>
        <v>29.586219325192999</v>
      </c>
      <c r="T202">
        <f t="shared" si="55"/>
        <v>132.89458037481958</v>
      </c>
      <c r="U202">
        <f t="shared" si="56"/>
        <v>8.0047215620280027E-2</v>
      </c>
      <c r="V202">
        <f t="shared" si="57"/>
        <v>0.44395312279327587</v>
      </c>
      <c r="W202">
        <f t="shared" si="58"/>
        <v>26.096090925231678</v>
      </c>
      <c r="X202">
        <f t="shared" si="59"/>
        <v>12.334268877871022</v>
      </c>
      <c r="Y202">
        <f t="shared" si="60"/>
        <v>0.63261667693422152</v>
      </c>
      <c r="Z202">
        <f t="shared" si="65"/>
        <v>36.246265637921987</v>
      </c>
      <c r="AA202">
        <f t="shared" si="61"/>
        <v>-0.67378282671524092</v>
      </c>
      <c r="AB202">
        <f t="shared" si="66"/>
        <v>-38.604912279177796</v>
      </c>
      <c r="AC202">
        <f t="shared" si="67"/>
        <v>1.3063995036494624</v>
      </c>
      <c r="AD202">
        <f t="shared" si="68"/>
        <v>74.851177917099776</v>
      </c>
      <c r="AE202">
        <f t="shared" si="71"/>
        <v>29.875889924419479</v>
      </c>
    </row>
    <row r="203" spans="5:31">
      <c r="E203">
        <f t="shared" si="62"/>
        <v>0.18300000000000013</v>
      </c>
      <c r="F203">
        <f t="shared" si="63"/>
        <v>0.63027116666962746</v>
      </c>
      <c r="G203">
        <f t="shared" si="69"/>
        <v>36.111877798956137</v>
      </c>
      <c r="H203">
        <f t="shared" si="48"/>
        <v>-2.2702330660092378</v>
      </c>
      <c r="K203">
        <f t="shared" si="49"/>
        <v>-136.21398396055426</v>
      </c>
      <c r="L203">
        <f t="shared" si="50"/>
        <v>-391.44569905985077</v>
      </c>
      <c r="M203">
        <f t="shared" si="51"/>
        <v>-0.76584754513519016</v>
      </c>
      <c r="N203">
        <f t="shared" si="52"/>
        <v>-1.261791255165563</v>
      </c>
      <c r="O203">
        <f t="shared" si="53"/>
        <v>-34.673189449797498</v>
      </c>
      <c r="P203">
        <f t="shared" si="54"/>
        <v>-2.8715919293415793</v>
      </c>
      <c r="Q203">
        <f t="shared" si="64"/>
        <v>-6</v>
      </c>
      <c r="S203">
        <f t="shared" si="70"/>
        <v>29.756622601822372</v>
      </c>
      <c r="T203">
        <f t="shared" si="55"/>
        <v>133.73104689887293</v>
      </c>
      <c r="U203">
        <f t="shared" si="56"/>
        <v>8.0551049681994197E-2</v>
      </c>
      <c r="V203">
        <f t="shared" si="57"/>
        <v>0.44445695685499004</v>
      </c>
      <c r="W203">
        <f t="shared" si="58"/>
        <v>26.108898299126984</v>
      </c>
      <c r="X203">
        <f t="shared" si="59"/>
        <v>12.350346865507074</v>
      </c>
      <c r="Y203">
        <f t="shared" si="60"/>
        <v>0.63292494538614119</v>
      </c>
      <c r="Z203">
        <f t="shared" si="65"/>
        <v>36.263928119174018</v>
      </c>
      <c r="AA203">
        <f t="shared" si="61"/>
        <v>-0.67151911774421635</v>
      </c>
      <c r="AB203">
        <f t="shared" si="66"/>
        <v>-38.475211309092188</v>
      </c>
      <c r="AC203">
        <f t="shared" si="67"/>
        <v>1.3044440631303575</v>
      </c>
      <c r="AD203">
        <f t="shared" si="68"/>
        <v>74.739139428266213</v>
      </c>
      <c r="AE203">
        <f t="shared" si="71"/>
        <v>30.063935078161617</v>
      </c>
    </row>
    <row r="204" spans="5:31">
      <c r="E204">
        <f t="shared" si="62"/>
        <v>0.18400000000000014</v>
      </c>
      <c r="F204">
        <f t="shared" si="63"/>
        <v>0.62800093360361819</v>
      </c>
      <c r="G204">
        <f t="shared" si="69"/>
        <v>35.981803025762758</v>
      </c>
      <c r="H204">
        <f t="shared" si="48"/>
        <v>-2.2767045181965186</v>
      </c>
      <c r="K204">
        <f t="shared" si="49"/>
        <v>-136.60227109179112</v>
      </c>
      <c r="L204">
        <f t="shared" si="50"/>
        <v>-388.2871312368618</v>
      </c>
      <c r="M204">
        <f t="shared" si="51"/>
        <v>-0.75966793601139893</v>
      </c>
      <c r="N204">
        <f t="shared" si="52"/>
        <v>-1.2584532536999589</v>
      </c>
      <c r="O204">
        <f t="shared" si="53"/>
        <v>-34.581463376465813</v>
      </c>
      <c r="P204">
        <f t="shared" si="54"/>
        <v>-2.8798679660331596</v>
      </c>
      <c r="Q204">
        <f t="shared" si="64"/>
        <v>-6</v>
      </c>
      <c r="S204">
        <f t="shared" si="70"/>
        <v>29.927119061313601</v>
      </c>
      <c r="T204">
        <f t="shared" si="55"/>
        <v>134.56947628592616</v>
      </c>
      <c r="U204">
        <f t="shared" si="56"/>
        <v>8.1056066047135195E-2</v>
      </c>
      <c r="V204">
        <f t="shared" si="57"/>
        <v>0.44496197322013104</v>
      </c>
      <c r="W204">
        <f t="shared" si="58"/>
        <v>26.121705997992546</v>
      </c>
      <c r="X204">
        <f t="shared" si="59"/>
        <v>12.366500266657212</v>
      </c>
      <c r="Y204">
        <f t="shared" si="60"/>
        <v>0.63323597495660155</v>
      </c>
      <c r="Z204">
        <f t="shared" si="65"/>
        <v>36.281748800865167</v>
      </c>
      <c r="AA204">
        <f t="shared" si="61"/>
        <v>-0.66924888467820698</v>
      </c>
      <c r="AB204">
        <f t="shared" si="66"/>
        <v>-38.34513653589881</v>
      </c>
      <c r="AC204">
        <f t="shared" si="67"/>
        <v>1.3024848596348084</v>
      </c>
      <c r="AD204">
        <f t="shared" si="68"/>
        <v>74.626885336763962</v>
      </c>
      <c r="AE204">
        <f t="shared" si="71"/>
        <v>30.252421501056755</v>
      </c>
    </row>
    <row r="205" spans="5:31">
      <c r="E205">
        <f t="shared" si="62"/>
        <v>0.18500000000000014</v>
      </c>
      <c r="F205">
        <f t="shared" si="63"/>
        <v>0.62572422908542169</v>
      </c>
      <c r="G205">
        <f t="shared" si="69"/>
        <v>35.851357465671732</v>
      </c>
      <c r="H205">
        <f t="shared" si="48"/>
        <v>-2.2831235451350387</v>
      </c>
      <c r="K205">
        <f t="shared" si="49"/>
        <v>-136.98741270810231</v>
      </c>
      <c r="L205">
        <f t="shared" si="50"/>
        <v>-385.14161631117889</v>
      </c>
      <c r="M205">
        <f t="shared" si="51"/>
        <v>-0.75351386434882583</v>
      </c>
      <c r="N205">
        <f t="shared" si="52"/>
        <v>-1.2551421865040315</v>
      </c>
      <c r="O205">
        <f t="shared" si="53"/>
        <v>-34.490477439057067</v>
      </c>
      <c r="P205">
        <f t="shared" si="54"/>
        <v>-2.8880772235437235</v>
      </c>
      <c r="Q205">
        <f t="shared" si="64"/>
        <v>-6</v>
      </c>
      <c r="S205">
        <f t="shared" si="70"/>
        <v>30.097699329312345</v>
      </c>
      <c r="T205">
        <f t="shared" si="55"/>
        <v>135.40984244276106</v>
      </c>
      <c r="U205">
        <f t="shared" si="56"/>
        <v>8.1562248998813286E-2</v>
      </c>
      <c r="V205">
        <f t="shared" si="57"/>
        <v>0.44546815617180913</v>
      </c>
      <c r="W205">
        <f t="shared" si="58"/>
        <v>26.134513343949948</v>
      </c>
      <c r="X205">
        <f t="shared" si="59"/>
        <v>12.382728873161239</v>
      </c>
      <c r="Y205">
        <f t="shared" si="60"/>
        <v>0.63354976712373612</v>
      </c>
      <c r="Z205">
        <f t="shared" si="65"/>
        <v>36.299727767686235</v>
      </c>
      <c r="AA205">
        <f t="shared" si="61"/>
        <v>-0.66697218016001014</v>
      </c>
      <c r="AB205">
        <f t="shared" si="66"/>
        <v>-38.214690975807763</v>
      </c>
      <c r="AC205">
        <f t="shared" si="67"/>
        <v>1.3005219472837464</v>
      </c>
      <c r="AD205">
        <f t="shared" si="68"/>
        <v>74.514418743494005</v>
      </c>
      <c r="AE205">
        <f t="shared" si="71"/>
        <v>30.441343327116144</v>
      </c>
    </row>
    <row r="206" spans="5:31">
      <c r="E206">
        <f t="shared" si="62"/>
        <v>0.18600000000000014</v>
      </c>
      <c r="F206">
        <f t="shared" si="63"/>
        <v>0.62344110554028664</v>
      </c>
      <c r="G206">
        <f t="shared" si="69"/>
        <v>35.720544122428549</v>
      </c>
      <c r="H206">
        <f t="shared" si="48"/>
        <v>-2.2894903647527851</v>
      </c>
      <c r="K206">
        <f t="shared" si="49"/>
        <v>-137.3694218851671</v>
      </c>
      <c r="L206">
        <f t="shared" si="50"/>
        <v>-382.00917706479038</v>
      </c>
      <c r="M206">
        <f t="shared" si="51"/>
        <v>-0.74738537471950184</v>
      </c>
      <c r="N206">
        <f t="shared" si="52"/>
        <v>-1.2518579422709244</v>
      </c>
      <c r="O206">
        <f t="shared" si="53"/>
        <v>-34.400228578932428</v>
      </c>
      <c r="P206">
        <f t="shared" si="54"/>
        <v>-2.8962199778406834</v>
      </c>
      <c r="Q206">
        <f t="shared" si="64"/>
        <v>-6</v>
      </c>
      <c r="S206">
        <f t="shared" si="70"/>
        <v>30.268354053085353</v>
      </c>
      <c r="T206">
        <f t="shared" si="55"/>
        <v>136.25211934884692</v>
      </c>
      <c r="U206">
        <f t="shared" si="56"/>
        <v>8.2069582863921103E-2</v>
      </c>
      <c r="V206">
        <f t="shared" si="57"/>
        <v>0.44597549003691694</v>
      </c>
      <c r="W206">
        <f t="shared" si="58"/>
        <v>26.147319661913514</v>
      </c>
      <c r="X206">
        <f t="shared" si="59"/>
        <v>12.39903247484501</v>
      </c>
      <c r="Y206">
        <f t="shared" si="60"/>
        <v>0.63386632317476077</v>
      </c>
      <c r="Z206">
        <f t="shared" si="65"/>
        <v>36.31786509338928</v>
      </c>
      <c r="AA206">
        <f t="shared" si="61"/>
        <v>-0.66468905661487521</v>
      </c>
      <c r="AB206">
        <f t="shared" si="66"/>
        <v>-38.083877632564587</v>
      </c>
      <c r="AC206">
        <f t="shared" si="67"/>
        <v>1.2985553797896361</v>
      </c>
      <c r="AD206">
        <f t="shared" si="68"/>
        <v>74.401742725953866</v>
      </c>
      <c r="AE206">
        <f t="shared" si="71"/>
        <v>30.630694706691813</v>
      </c>
    </row>
    <row r="207" spans="5:31">
      <c r="E207">
        <f t="shared" si="62"/>
        <v>0.18700000000000014</v>
      </c>
      <c r="F207">
        <f t="shared" si="63"/>
        <v>0.62115161517553386</v>
      </c>
      <c r="G207">
        <f t="shared" si="69"/>
        <v>35.589365987292346</v>
      </c>
      <c r="H207">
        <f t="shared" si="48"/>
        <v>-2.2958051953526351</v>
      </c>
      <c r="K207">
        <f t="shared" si="49"/>
        <v>-137.7483117211581</v>
      </c>
      <c r="L207">
        <f t="shared" si="50"/>
        <v>-378.88983599099811</v>
      </c>
      <c r="M207">
        <f t="shared" si="51"/>
        <v>-0.74128251113065469</v>
      </c>
      <c r="N207">
        <f t="shared" si="52"/>
        <v>-1.2486004094995105</v>
      </c>
      <c r="O207">
        <f t="shared" si="53"/>
        <v>-34.31071373211465</v>
      </c>
      <c r="P207">
        <f t="shared" si="54"/>
        <v>-2.9042965053731145</v>
      </c>
      <c r="Q207">
        <f t="shared" si="64"/>
        <v>-6</v>
      </c>
      <c r="S207">
        <f t="shared" si="70"/>
        <v>30.439073902131348</v>
      </c>
      <c r="T207">
        <f t="shared" si="55"/>
        <v>137.09628105708586</v>
      </c>
      <c r="U207">
        <f t="shared" si="56"/>
        <v>8.2578052013582454E-2</v>
      </c>
      <c r="V207">
        <f t="shared" si="57"/>
        <v>0.44648395918657829</v>
      </c>
      <c r="W207">
        <f t="shared" si="58"/>
        <v>26.160124279611924</v>
      </c>
      <c r="X207">
        <f t="shared" si="59"/>
        <v>12.415410859523499</v>
      </c>
      <c r="Y207">
        <f t="shared" si="60"/>
        <v>0.63418564420729784</v>
      </c>
      <c r="Z207">
        <f t="shared" si="65"/>
        <v>36.336160840863414</v>
      </c>
      <c r="AA207">
        <f t="shared" si="61"/>
        <v>-0.66239956625012253</v>
      </c>
      <c r="AB207">
        <f t="shared" si="66"/>
        <v>-37.952699497428384</v>
      </c>
      <c r="AC207">
        <f t="shared" si="67"/>
        <v>1.2965852104574203</v>
      </c>
      <c r="AD207">
        <f t="shared" si="68"/>
        <v>74.288860338291798</v>
      </c>
      <c r="AE207">
        <f t="shared" si="71"/>
        <v>30.820469806644159</v>
      </c>
    </row>
    <row r="208" spans="5:31">
      <c r="E208">
        <f t="shared" si="62"/>
        <v>0.18800000000000014</v>
      </c>
      <c r="F208">
        <f t="shared" si="63"/>
        <v>0.61885580998018119</v>
      </c>
      <c r="G208">
        <f t="shared" si="69"/>
        <v>35.457826039014435</v>
      </c>
      <c r="H208">
        <f t="shared" si="48"/>
        <v>-2.3020682556074772</v>
      </c>
      <c r="K208">
        <f t="shared" si="49"/>
        <v>-138.12409533644862</v>
      </c>
      <c r="L208">
        <f t="shared" si="50"/>
        <v>-375.78361529050625</v>
      </c>
      <c r="M208">
        <f t="shared" si="51"/>
        <v>-0.7352053170170566</v>
      </c>
      <c r="N208">
        <f t="shared" si="52"/>
        <v>-1.2453694764968539</v>
      </c>
      <c r="O208">
        <f t="shared" si="53"/>
        <v>-34.221929829355695</v>
      </c>
      <c r="P208">
        <f t="shared" si="54"/>
        <v>-2.9123070830656519</v>
      </c>
      <c r="Q208">
        <f t="shared" si="64"/>
        <v>-6</v>
      </c>
      <c r="S208">
        <f t="shared" si="70"/>
        <v>30.60984956878784</v>
      </c>
      <c r="T208">
        <f t="shared" si="55"/>
        <v>137.94230169455176</v>
      </c>
      <c r="U208">
        <f t="shared" si="56"/>
        <v>8.3087640863597517E-2</v>
      </c>
      <c r="V208">
        <f t="shared" si="57"/>
        <v>0.44699354803659336</v>
      </c>
      <c r="W208">
        <f t="shared" si="58"/>
        <v>26.17292652760959</v>
      </c>
      <c r="X208">
        <f t="shared" si="59"/>
        <v>12.431863813004313</v>
      </c>
      <c r="Y208">
        <f t="shared" si="60"/>
        <v>0.63450773113072179</v>
      </c>
      <c r="Z208">
        <f t="shared" si="65"/>
        <v>36.354615062211955</v>
      </c>
      <c r="AA208">
        <f t="shared" si="61"/>
        <v>-0.66010376105477009</v>
      </c>
      <c r="AB208">
        <f t="shared" si="66"/>
        <v>-37.821159549150487</v>
      </c>
      <c r="AC208">
        <f t="shared" si="67"/>
        <v>1.2946114921854919</v>
      </c>
      <c r="AD208">
        <f t="shared" si="68"/>
        <v>74.175774611362442</v>
      </c>
      <c r="AE208">
        <f t="shared" si="71"/>
        <v>31.010662810508052</v>
      </c>
    </row>
    <row r="209" spans="5:31">
      <c r="E209">
        <f t="shared" si="62"/>
        <v>0.18900000000000014</v>
      </c>
      <c r="F209">
        <f t="shared" si="63"/>
        <v>0.61655374172457367</v>
      </c>
      <c r="G209">
        <f t="shared" si="69"/>
        <v>35.325927243817077</v>
      </c>
      <c r="H209">
        <f t="shared" si="48"/>
        <v>-2.3082797645552691</v>
      </c>
      <c r="K209">
        <f t="shared" si="49"/>
        <v>-138.49678587331616</v>
      </c>
      <c r="L209">
        <f t="shared" si="50"/>
        <v>-372.69053686754978</v>
      </c>
      <c r="M209">
        <f t="shared" si="51"/>
        <v>-0.72915383523345001</v>
      </c>
      <c r="N209">
        <f t="shared" si="52"/>
        <v>-1.2421650313807049</v>
      </c>
      <c r="O209">
        <f t="shared" si="53"/>
        <v>-34.133873796205322</v>
      </c>
      <c r="P209">
        <f t="shared" si="54"/>
        <v>-2.9202519883123017</v>
      </c>
      <c r="Q209">
        <f t="shared" si="64"/>
        <v>-6</v>
      </c>
      <c r="S209">
        <f t="shared" si="70"/>
        <v>30.78067176883529</v>
      </c>
      <c r="T209">
        <f t="shared" si="55"/>
        <v>138.79015546322904</v>
      </c>
      <c r="U209">
        <f t="shared" si="56"/>
        <v>8.3598333874887826E-2</v>
      </c>
      <c r="V209">
        <f t="shared" si="57"/>
        <v>0.44750424104788367</v>
      </c>
      <c r="W209">
        <f t="shared" si="58"/>
        <v>26.185725739327697</v>
      </c>
      <c r="X209">
        <f t="shared" si="59"/>
        <v>12.44839111909172</v>
      </c>
      <c r="Y209">
        <f t="shared" si="60"/>
        <v>0.63483258466753389</v>
      </c>
      <c r="Z209">
        <f t="shared" si="65"/>
        <v>36.373227798831188</v>
      </c>
      <c r="AA209">
        <f t="shared" si="61"/>
        <v>-0.65780169279916256</v>
      </c>
      <c r="AB209">
        <f t="shared" si="66"/>
        <v>-37.689260753953128</v>
      </c>
      <c r="AC209">
        <f t="shared" si="67"/>
        <v>1.2926342774666963</v>
      </c>
      <c r="AD209">
        <f t="shared" si="68"/>
        <v>74.062488552784316</v>
      </c>
      <c r="AE209">
        <f t="shared" si="71"/>
        <v>31.201267918658921</v>
      </c>
    </row>
    <row r="210" spans="5:31">
      <c r="E210">
        <f t="shared" si="62"/>
        <v>0.19000000000000014</v>
      </c>
      <c r="F210">
        <f t="shared" si="63"/>
        <v>0.61424546196001839</v>
      </c>
      <c r="G210">
        <f t="shared" si="69"/>
        <v>35.193672555372608</v>
      </c>
      <c r="H210">
        <f t="shared" si="48"/>
        <v>-2.3144399415940375</v>
      </c>
      <c r="K210">
        <f t="shared" si="49"/>
        <v>-138.86639649564225</v>
      </c>
      <c r="L210">
        <f t="shared" si="50"/>
        <v>-369.61062232607856</v>
      </c>
      <c r="M210">
        <f t="shared" si="51"/>
        <v>-0.72312810804708172</v>
      </c>
      <c r="N210">
        <f t="shared" si="52"/>
        <v>-1.2389869620820297</v>
      </c>
      <c r="O210">
        <f t="shared" si="53"/>
        <v>-34.04654255308057</v>
      </c>
      <c r="P210">
        <f t="shared" si="54"/>
        <v>-2.9281314989701746</v>
      </c>
      <c r="Q210">
        <f t="shared" si="64"/>
        <v>-6</v>
      </c>
      <c r="S210">
        <f t="shared" si="70"/>
        <v>30.95153124209688</v>
      </c>
      <c r="T210">
        <f t="shared" si="55"/>
        <v>139.63981664074473</v>
      </c>
      <c r="U210">
        <f t="shared" si="56"/>
        <v>8.4110115553937131E-2</v>
      </c>
      <c r="V210">
        <f t="shared" si="57"/>
        <v>0.44801602272693297</v>
      </c>
      <c r="W210">
        <f t="shared" si="58"/>
        <v>26.198521251065017</v>
      </c>
      <c r="X210">
        <f t="shared" si="59"/>
        <v>12.464992559591121</v>
      </c>
      <c r="Y210">
        <f t="shared" si="60"/>
        <v>0.63516020535475592</v>
      </c>
      <c r="Z210">
        <f t="shared" si="65"/>
        <v>36.391999081490184</v>
      </c>
      <c r="AA210">
        <f t="shared" si="61"/>
        <v>-0.65549341303460695</v>
      </c>
      <c r="AB210">
        <f t="shared" si="66"/>
        <v>-37.557006065508638</v>
      </c>
      <c r="AC210">
        <f t="shared" si="67"/>
        <v>1.2906536183893629</v>
      </c>
      <c r="AD210">
        <f t="shared" si="68"/>
        <v>73.949005146998829</v>
      </c>
      <c r="AE210">
        <f t="shared" si="71"/>
        <v>31.392279348477324</v>
      </c>
    </row>
    <row r="211" spans="5:31">
      <c r="E211">
        <f t="shared" si="62"/>
        <v>0.19100000000000014</v>
      </c>
      <c r="F211">
        <f t="shared" si="63"/>
        <v>0.61193102201842431</v>
      </c>
      <c r="G211">
        <f t="shared" si="69"/>
        <v>35.061064914782762</v>
      </c>
      <c r="H211">
        <f t="shared" si="48"/>
        <v>-2.3205490064768037</v>
      </c>
      <c r="K211">
        <f t="shared" si="49"/>
        <v>-139.23294038860823</v>
      </c>
      <c r="L211">
        <f t="shared" si="50"/>
        <v>-366.54389296598248</v>
      </c>
      <c r="M211">
        <f t="shared" si="51"/>
        <v>-0.7171281771303174</v>
      </c>
      <c r="N211">
        <f t="shared" si="52"/>
        <v>-1.2358351563475676</v>
      </c>
      <c r="O211">
        <f t="shared" si="53"/>
        <v>-33.959933015336048</v>
      </c>
      <c r="P211">
        <f t="shared" si="54"/>
        <v>-2.9359458933531384</v>
      </c>
      <c r="Q211">
        <f t="shared" si="64"/>
        <v>-6</v>
      </c>
      <c r="S211">
        <f t="shared" si="70"/>
        <v>31.122418753035014</v>
      </c>
      <c r="T211">
        <f t="shared" si="55"/>
        <v>140.49125958109835</v>
      </c>
      <c r="U211">
        <f t="shared" si="56"/>
        <v>8.4622970453231167E-2</v>
      </c>
      <c r="V211">
        <f t="shared" si="57"/>
        <v>0.44852887762622701</v>
      </c>
      <c r="W211">
        <f t="shared" si="58"/>
        <v>26.211312402018407</v>
      </c>
      <c r="X211">
        <f t="shared" si="59"/>
        <v>12.481667914313979</v>
      </c>
      <c r="Y211">
        <f t="shared" si="60"/>
        <v>0.63549059354534854</v>
      </c>
      <c r="Z211">
        <f t="shared" si="65"/>
        <v>36.410928930412105</v>
      </c>
      <c r="AA211">
        <f t="shared" si="61"/>
        <v>-0.65317897309301265</v>
      </c>
      <c r="AB211">
        <f t="shared" si="66"/>
        <v>-37.424398424918785</v>
      </c>
      <c r="AC211">
        <f t="shared" si="67"/>
        <v>1.2886695666383612</v>
      </c>
      <c r="AD211">
        <f t="shared" si="68"/>
        <v>73.83532735533089</v>
      </c>
      <c r="AE211">
        <f t="shared" si="71"/>
        <v>31.583691334513052</v>
      </c>
    </row>
    <row r="212" spans="5:31">
      <c r="E212">
        <f t="shared" si="62"/>
        <v>0.19200000000000014</v>
      </c>
      <c r="F212">
        <f t="shared" si="63"/>
        <v>0.60961047301194748</v>
      </c>
      <c r="G212">
        <f t="shared" si="69"/>
        <v>34.928107250558369</v>
      </c>
      <c r="H212">
        <f t="shared" ref="H212:H275" si="72">K212/$B$100</f>
        <v>-2.3266071793064595</v>
      </c>
      <c r="K212">
        <f t="shared" ref="K212:K275" si="73">K211+$B$20*L212</f>
        <v>-139.59643075838758</v>
      </c>
      <c r="L212">
        <f t="shared" ref="L212:L275" si="74">M212/$B$103</f>
        <v>-363.49036977937027</v>
      </c>
      <c r="M212">
        <f t="shared" ref="M212:M275" si="75">N212+S212/$B$100</f>
        <v>-0.71115408355336185</v>
      </c>
      <c r="N212">
        <f t="shared" ref="N212:N275" si="76">$B$96*O212*$B$99</f>
        <v>-1.2327095017424274</v>
      </c>
      <c r="O212">
        <f t="shared" ref="O212:O275" si="77">IF(E212&gt;0,IF(F212&gt;$B$26,(Q212-P212)/$B$97,0),0)</f>
        <v>-33.874042093335298</v>
      </c>
      <c r="P212">
        <f t="shared" ref="P212:P275" si="78">$B$98*K211</f>
        <v>-2.9436954502253867</v>
      </c>
      <c r="Q212">
        <f t="shared" si="64"/>
        <v>-6</v>
      </c>
      <c r="S212">
        <f t="shared" si="70"/>
        <v>31.293325091343934</v>
      </c>
      <c r="T212">
        <f t="shared" ref="T212:T275" si="79">IF(U212&gt;0,U212*$B$92,0)</f>
        <v>141.34445871538855</v>
      </c>
      <c r="U212">
        <f t="shared" ref="U212:U275" si="80">V212-$B$32-$B$29</f>
        <v>8.5136883171695238E-2</v>
      </c>
      <c r="V212">
        <f t="shared" ref="V212:V275" si="81">0.01*2.54*SQRT(($B$40-(W212))^2+($B$42-(X212))^2)</f>
        <v>0.44904279034469108</v>
      </c>
      <c r="W212">
        <f t="shared" ref="W212:W275" si="82">$B$34+COS(F212)*$B$80+SIN(F212)*$B$82</f>
        <v>26.224098534303053</v>
      </c>
      <c r="X212">
        <f t="shared" ref="X212:X275" si="83">$B$36+COS(F212)*$B$82-SIN(F212)*$B$80</f>
        <v>12.498416961083223</v>
      </c>
      <c r="Y212">
        <f t="shared" ref="Y212:Y275" si="84">ATAN2((W212-$B$40),(X212-$B$42))</f>
        <v>0.63582374940965047</v>
      </c>
      <c r="Z212">
        <f t="shared" si="65"/>
        <v>36.43001735535664</v>
      </c>
      <c r="AA212">
        <f t="shared" ref="AA212:AA275" si="85">ATAN2(W212-$B$34,X212-$B$36)</f>
        <v>-0.65085842408653627</v>
      </c>
      <c r="AB212">
        <f t="shared" si="66"/>
        <v>-37.291440760694414</v>
      </c>
      <c r="AC212">
        <f t="shared" si="67"/>
        <v>1.2866821734961866</v>
      </c>
      <c r="AD212">
        <f t="shared" si="68"/>
        <v>73.721458116051039</v>
      </c>
      <c r="AE212">
        <f t="shared" si="71"/>
        <v>31.775498128648458</v>
      </c>
    </row>
    <row r="213" spans="5:31">
      <c r="E213">
        <f t="shared" ref="E213:E276" si="86">E212+$B$20</f>
        <v>0.19300000000000014</v>
      </c>
      <c r="F213">
        <f t="shared" ref="F213:F276" si="87">IF(F212&gt;$B$26,F212+$B$20*H212,F212)</f>
        <v>0.60728386583264105</v>
      </c>
      <c r="G213">
        <f t="shared" si="69"/>
        <v>34.794802478599266</v>
      </c>
      <c r="H213">
        <f t="shared" si="72"/>
        <v>-2.3326146805305745</v>
      </c>
      <c r="K213">
        <f t="shared" si="73"/>
        <v>-139.95688083183447</v>
      </c>
      <c r="L213">
        <f t="shared" si="74"/>
        <v>-360.45007344689628</v>
      </c>
      <c r="M213">
        <f t="shared" si="75"/>
        <v>-0.70520586777707173</v>
      </c>
      <c r="N213">
        <f t="shared" si="76"/>
        <v>-1.2296098856527102</v>
      </c>
      <c r="O213">
        <f t="shared" si="77"/>
        <v>-33.788866692522824</v>
      </c>
      <c r="P213">
        <f t="shared" si="78"/>
        <v>-2.9513804487949336</v>
      </c>
      <c r="Q213">
        <f t="shared" ref="Q213:Q276" si="88">IF(E213&gt;0,IF(F213&gt;$B$26,-($B$105-$B$106),0),0)</f>
        <v>-6</v>
      </c>
      <c r="S213">
        <f t="shared" si="70"/>
        <v>31.464241072538311</v>
      </c>
      <c r="T213">
        <f t="shared" si="79"/>
        <v>142.19938855253494</v>
      </c>
      <c r="U213">
        <f t="shared" si="80"/>
        <v>8.565183835512899E-2</v>
      </c>
      <c r="V213">
        <f t="shared" si="81"/>
        <v>0.44955774552812483</v>
      </c>
      <c r="W213">
        <f t="shared" si="82"/>
        <v>26.236878992972422</v>
      </c>
      <c r="X213">
        <f t="shared" si="83"/>
        <v>12.515239475739095</v>
      </c>
      <c r="Y213">
        <f t="shared" si="84"/>
        <v>0.63615967293683906</v>
      </c>
      <c r="Z213">
        <f t="shared" ref="Z213:Z260" si="89">Y213*180/PI()</f>
        <v>36.449264355703697</v>
      </c>
      <c r="AA213">
        <f t="shared" si="85"/>
        <v>-0.64853181690722983</v>
      </c>
      <c r="AB213">
        <f t="shared" ref="AB213:AB260" si="90">AA213*180/PI()</f>
        <v>-37.158135988735317</v>
      </c>
      <c r="AC213">
        <f t="shared" ref="AC213:AC260" si="91">Y213-AA213</f>
        <v>1.2846914898440689</v>
      </c>
      <c r="AD213">
        <f t="shared" ref="AD213:AD260" si="92">AC213*180/PI()</f>
        <v>73.607400344439014</v>
      </c>
      <c r="AE213">
        <f t="shared" si="71"/>
        <v>31.967694000260742</v>
      </c>
    </row>
    <row r="214" spans="5:31">
      <c r="E214">
        <f t="shared" si="86"/>
        <v>0.19400000000000014</v>
      </c>
      <c r="F214">
        <f t="shared" si="87"/>
        <v>0.60495125115211046</v>
      </c>
      <c r="G214">
        <f t="shared" ref="G214:G260" si="93">F214*180/PI()</f>
        <v>34.661153502174606</v>
      </c>
      <c r="H214">
        <f t="shared" si="72"/>
        <v>-2.3385717309361436</v>
      </c>
      <c r="K214">
        <f t="shared" si="73"/>
        <v>-140.31430385616861</v>
      </c>
      <c r="L214">
        <f t="shared" si="74"/>
        <v>-357.42302433414261</v>
      </c>
      <c r="M214">
        <f t="shared" si="75"/>
        <v>-0.69928356964587779</v>
      </c>
      <c r="N214">
        <f t="shared" si="76"/>
        <v>-1.2265361952881655</v>
      </c>
      <c r="O214">
        <f t="shared" si="77"/>
        <v>-33.704403713497108</v>
      </c>
      <c r="P214">
        <f t="shared" si="78"/>
        <v>-2.9590011687070281</v>
      </c>
      <c r="Q214">
        <f t="shared" si="88"/>
        <v>-6</v>
      </c>
      <c r="S214">
        <f t="shared" ref="S214:S277" si="94">IF(E214&gt;0,$B$84*T214*SIN(AC214),0)</f>
        <v>31.635157538537264</v>
      </c>
      <c r="T214">
        <f t="shared" si="79"/>
        <v>143.05602367999427</v>
      </c>
      <c r="U214">
        <f t="shared" si="80"/>
        <v>8.6167820696637892E-2</v>
      </c>
      <c r="V214">
        <f t="shared" si="81"/>
        <v>0.45007372786963373</v>
      </c>
      <c r="W214">
        <f t="shared" si="82"/>
        <v>26.249653126037892</v>
      </c>
      <c r="X214">
        <f t="shared" si="83"/>
        <v>12.532135232145432</v>
      </c>
      <c r="Y214">
        <f t="shared" si="84"/>
        <v>0.63649836393641124</v>
      </c>
      <c r="Z214">
        <f t="shared" si="89"/>
        <v>36.468669920538247</v>
      </c>
      <c r="AA214">
        <f t="shared" si="85"/>
        <v>-0.64619920222669935</v>
      </c>
      <c r="AB214">
        <f t="shared" si="90"/>
        <v>-37.024487012310665</v>
      </c>
      <c r="AC214">
        <f t="shared" si="91"/>
        <v>1.2826975661631106</v>
      </c>
      <c r="AD214">
        <f t="shared" si="92"/>
        <v>73.493156932848905</v>
      </c>
      <c r="AE214">
        <f t="shared" ref="AE214:AE260" si="95">T214/4.44822165</f>
        <v>32.160273236382963</v>
      </c>
    </row>
    <row r="215" spans="5:31">
      <c r="E215">
        <f t="shared" si="86"/>
        <v>0.19500000000000015</v>
      </c>
      <c r="F215">
        <f t="shared" si="87"/>
        <v>0.60261267942117436</v>
      </c>
      <c r="G215">
        <f t="shared" si="93"/>
        <v>34.527163211903371</v>
      </c>
      <c r="H215">
        <f t="shared" si="72"/>
        <v>-2.3444785516442779</v>
      </c>
      <c r="K215">
        <f t="shared" si="73"/>
        <v>-140.66871309865667</v>
      </c>
      <c r="L215">
        <f t="shared" si="74"/>
        <v>-354.40924248804856</v>
      </c>
      <c r="M215">
        <f t="shared" si="75"/>
        <v>-0.69338722838079914</v>
      </c>
      <c r="N215">
        <f t="shared" si="76"/>
        <v>-1.223488317684877</v>
      </c>
      <c r="O215">
        <f t="shared" si="77"/>
        <v>-33.620650052084429</v>
      </c>
      <c r="P215">
        <f t="shared" si="78"/>
        <v>-2.9665578900374951</v>
      </c>
      <c r="Q215">
        <f t="shared" si="88"/>
        <v>-6</v>
      </c>
      <c r="S215">
        <f t="shared" si="94"/>
        <v>31.80606535824467</v>
      </c>
      <c r="T215">
        <f t="shared" si="79"/>
        <v>143.91433876447445</v>
      </c>
      <c r="U215">
        <f t="shared" si="80"/>
        <v>8.6684814937063231E-2</v>
      </c>
      <c r="V215">
        <f t="shared" si="81"/>
        <v>0.45059072211005907</v>
      </c>
      <c r="W215">
        <f t="shared" si="82"/>
        <v>26.262420284488151</v>
      </c>
      <c r="X215">
        <f t="shared" si="83"/>
        <v>12.549104002196398</v>
      </c>
      <c r="Y215">
        <f t="shared" si="84"/>
        <v>0.63683982203968448</v>
      </c>
      <c r="Z215">
        <f t="shared" si="89"/>
        <v>36.488234028736343</v>
      </c>
      <c r="AA215">
        <f t="shared" si="85"/>
        <v>-0.64386063049576303</v>
      </c>
      <c r="AB215">
        <f t="shared" si="90"/>
        <v>-36.890496722039408</v>
      </c>
      <c r="AC215">
        <f t="shared" si="91"/>
        <v>1.2807004525354475</v>
      </c>
      <c r="AD215">
        <f t="shared" si="92"/>
        <v>73.378730750775759</v>
      </c>
      <c r="AE215">
        <f t="shared" si="95"/>
        <v>32.35323014186455</v>
      </c>
    </row>
    <row r="216" spans="5:31">
      <c r="E216">
        <f t="shared" si="86"/>
        <v>0.19600000000000015</v>
      </c>
      <c r="F216">
        <f t="shared" si="87"/>
        <v>0.60026820086953003</v>
      </c>
      <c r="G216">
        <f t="shared" si="93"/>
        <v>34.3928344857352</v>
      </c>
      <c r="H216">
        <f t="shared" si="72"/>
        <v>-2.3503353641048346</v>
      </c>
      <c r="K216">
        <f t="shared" si="73"/>
        <v>-141.02012184629007</v>
      </c>
      <c r="L216">
        <f t="shared" si="74"/>
        <v>-351.40874763339826</v>
      </c>
      <c r="M216">
        <f t="shared" si="75"/>
        <v>-0.6875168825725716</v>
      </c>
      <c r="N216">
        <f t="shared" si="76"/>
        <v>-1.2204661397079823</v>
      </c>
      <c r="O216">
        <f t="shared" si="77"/>
        <v>-33.537602599413567</v>
      </c>
      <c r="P216">
        <f t="shared" si="78"/>
        <v>-2.9740508932859941</v>
      </c>
      <c r="Q216">
        <f t="shared" si="88"/>
        <v>-6</v>
      </c>
      <c r="S216">
        <f t="shared" si="94"/>
        <v>31.976955428124647</v>
      </c>
      <c r="T216">
        <f t="shared" si="79"/>
        <v>144.77430855264248</v>
      </c>
      <c r="U216">
        <f t="shared" si="80"/>
        <v>8.7202805865408545E-2</v>
      </c>
      <c r="V216">
        <f t="shared" si="81"/>
        <v>0.45110871303840439</v>
      </c>
      <c r="W216">
        <f t="shared" si="82"/>
        <v>26.275179822308246</v>
      </c>
      <c r="X216">
        <f t="shared" si="83"/>
        <v>12.566145555823638</v>
      </c>
      <c r="Y216">
        <f t="shared" si="84"/>
        <v>0.63718404670131545</v>
      </c>
      <c r="Z216">
        <f t="shared" si="89"/>
        <v>36.507956649052119</v>
      </c>
      <c r="AA216">
        <f t="shared" si="85"/>
        <v>-0.6415161519441186</v>
      </c>
      <c r="AB216">
        <f t="shared" si="90"/>
        <v>-36.756167995871238</v>
      </c>
      <c r="AC216">
        <f t="shared" si="91"/>
        <v>1.278700198645434</v>
      </c>
      <c r="AD216">
        <f t="shared" si="92"/>
        <v>73.264124644923356</v>
      </c>
      <c r="AE216">
        <f t="shared" si="95"/>
        <v>32.546559039530436</v>
      </c>
    </row>
    <row r="217" spans="5:31">
      <c r="E217">
        <f t="shared" si="86"/>
        <v>0.19700000000000015</v>
      </c>
      <c r="F217">
        <f t="shared" si="87"/>
        <v>0.59791786550542525</v>
      </c>
      <c r="G217">
        <f t="shared" si="93"/>
        <v>34.258170188931658</v>
      </c>
      <c r="H217">
        <f t="shared" si="72"/>
        <v>-2.3561423900909904</v>
      </c>
      <c r="K217">
        <f t="shared" si="73"/>
        <v>-141.36854340545943</v>
      </c>
      <c r="L217">
        <f t="shared" si="74"/>
        <v>-348.42155916935826</v>
      </c>
      <c r="M217">
        <f t="shared" si="75"/>
        <v>-0.68167257017487326</v>
      </c>
      <c r="N217">
        <f t="shared" si="76"/>
        <v>-1.217469548054418</v>
      </c>
      <c r="O217">
        <f t="shared" si="77"/>
        <v>-33.455258241991238</v>
      </c>
      <c r="P217">
        <f t="shared" si="78"/>
        <v>-2.9814804593692115</v>
      </c>
      <c r="Q217">
        <f t="shared" si="88"/>
        <v>-6</v>
      </c>
      <c r="S217">
        <f t="shared" si="94"/>
        <v>32.147818672772686</v>
      </c>
      <c r="T217">
        <f t="shared" si="79"/>
        <v>145.6359078718281</v>
      </c>
      <c r="U217">
        <f t="shared" si="80"/>
        <v>8.7721778319263449E-2</v>
      </c>
      <c r="V217">
        <f t="shared" si="81"/>
        <v>0.45162768549225929</v>
      </c>
      <c r="W217">
        <f t="shared" si="82"/>
        <v>26.287931096498394</v>
      </c>
      <c r="X217">
        <f t="shared" si="83"/>
        <v>12.583259661003865</v>
      </c>
      <c r="Y217">
        <f t="shared" si="84"/>
        <v>0.63753103720083781</v>
      </c>
      <c r="Z217">
        <f t="shared" si="89"/>
        <v>36.527837740205882</v>
      </c>
      <c r="AA217">
        <f t="shared" si="85"/>
        <v>-0.63916581658001403</v>
      </c>
      <c r="AB217">
        <f t="shared" si="90"/>
        <v>-36.621503699067702</v>
      </c>
      <c r="AC217">
        <f t="shared" si="91"/>
        <v>1.2766968537808518</v>
      </c>
      <c r="AD217">
        <f t="shared" si="92"/>
        <v>73.149341439273584</v>
      </c>
      <c r="AE217">
        <f t="shared" si="95"/>
        <v>32.740254270339271</v>
      </c>
    </row>
    <row r="218" spans="5:31">
      <c r="E218">
        <f t="shared" si="86"/>
        <v>0.19800000000000015</v>
      </c>
      <c r="F218">
        <f t="shared" si="87"/>
        <v>0.59556172311533428</v>
      </c>
      <c r="G218">
        <f t="shared" si="93"/>
        <v>34.123173174047572</v>
      </c>
      <c r="H218">
        <f t="shared" si="72"/>
        <v>-2.3618998516937584</v>
      </c>
      <c r="K218">
        <f t="shared" si="73"/>
        <v>-141.71399110162551</v>
      </c>
      <c r="L218">
        <f t="shared" si="74"/>
        <v>-345.44769616607078</v>
      </c>
      <c r="M218">
        <f t="shared" si="75"/>
        <v>-0.67585432849765958</v>
      </c>
      <c r="N218">
        <f t="shared" si="76"/>
        <v>-1.2144984292556962</v>
      </c>
      <c r="O218">
        <f t="shared" si="77"/>
        <v>-33.373613861778431</v>
      </c>
      <c r="P218">
        <f t="shared" si="78"/>
        <v>-2.9888468696139761</v>
      </c>
      <c r="Q218">
        <f t="shared" si="88"/>
        <v>-6</v>
      </c>
      <c r="S218">
        <f t="shared" si="94"/>
        <v>32.318646045482197</v>
      </c>
      <c r="T218">
        <f t="shared" si="79"/>
        <v>146.49911163072326</v>
      </c>
      <c r="U218">
        <f t="shared" si="80"/>
        <v>8.8241717185224972E-2</v>
      </c>
      <c r="V218">
        <f t="shared" si="81"/>
        <v>0.45214762435822081</v>
      </c>
      <c r="W218">
        <f t="shared" si="82"/>
        <v>26.300673467092459</v>
      </c>
      <c r="X218">
        <f t="shared" si="83"/>
        <v>12.600446083766878</v>
      </c>
      <c r="Y218">
        <f t="shared" si="84"/>
        <v>0.63788079264421782</v>
      </c>
      <c r="Z218">
        <f t="shared" si="89"/>
        <v>36.547877250973286</v>
      </c>
      <c r="AA218">
        <f t="shared" si="85"/>
        <v>-0.63680967418992285</v>
      </c>
      <c r="AB218">
        <f t="shared" si="90"/>
        <v>-36.48650668418361</v>
      </c>
      <c r="AC218">
        <f t="shared" si="91"/>
        <v>1.2746904668341408</v>
      </c>
      <c r="AD218">
        <f t="shared" si="92"/>
        <v>73.03438393515691</v>
      </c>
      <c r="AE218">
        <f t="shared" si="95"/>
        <v>32.934310193540661</v>
      </c>
    </row>
    <row r="219" spans="5:31">
      <c r="E219">
        <f t="shared" si="86"/>
        <v>0.19900000000000015</v>
      </c>
      <c r="F219">
        <f t="shared" si="87"/>
        <v>0.59319982326364051</v>
      </c>
      <c r="G219">
        <f t="shared" si="93"/>
        <v>33.987846280912947</v>
      </c>
      <c r="H219">
        <f t="shared" si="72"/>
        <v>-2.3676079713164468</v>
      </c>
      <c r="K219">
        <f t="shared" si="73"/>
        <v>-142.05647827898682</v>
      </c>
      <c r="L219">
        <f t="shared" si="74"/>
        <v>-342.48717736130709</v>
      </c>
      <c r="M219">
        <f t="shared" si="75"/>
        <v>-0.67006219420061575</v>
      </c>
      <c r="N219">
        <f t="shared" si="76"/>
        <v>-1.2115526696807122</v>
      </c>
      <c r="O219">
        <f t="shared" si="77"/>
        <v>-33.292666336267501</v>
      </c>
      <c r="P219">
        <f t="shared" si="78"/>
        <v>-2.9961504057503006</v>
      </c>
      <c r="Q219">
        <f t="shared" si="88"/>
        <v>-6</v>
      </c>
      <c r="S219">
        <f t="shared" si="94"/>
        <v>32.489428528805789</v>
      </c>
      <c r="T219">
        <f t="shared" si="79"/>
        <v>147.36389482007431</v>
      </c>
      <c r="U219">
        <f t="shared" si="80"/>
        <v>8.8762607399314492E-2</v>
      </c>
      <c r="V219">
        <f t="shared" si="81"/>
        <v>0.45266851457231033</v>
      </c>
      <c r="W219">
        <f t="shared" si="82"/>
        <v>26.31340629717614</v>
      </c>
      <c r="X219">
        <f t="shared" si="83"/>
        <v>12.61770458820396</v>
      </c>
      <c r="Y219">
        <f t="shared" si="84"/>
        <v>0.63823331196542576</v>
      </c>
      <c r="Z219">
        <f t="shared" si="89"/>
        <v>36.568075120275324</v>
      </c>
      <c r="AA219">
        <f t="shared" si="85"/>
        <v>-0.63444777433822896</v>
      </c>
      <c r="AB219">
        <f t="shared" si="90"/>
        <v>-36.351179791048978</v>
      </c>
      <c r="AC219">
        <f t="shared" si="91"/>
        <v>1.2726810863036548</v>
      </c>
      <c r="AD219">
        <f t="shared" si="92"/>
        <v>72.919254911324302</v>
      </c>
      <c r="AE219">
        <f t="shared" si="95"/>
        <v>33.128721186830766</v>
      </c>
    </row>
    <row r="220" spans="5:31">
      <c r="E220">
        <f t="shared" si="86"/>
        <v>0.20000000000000015</v>
      </c>
      <c r="F220">
        <f t="shared" si="87"/>
        <v>0.5908322152923241</v>
      </c>
      <c r="G220">
        <f t="shared" si="93"/>
        <v>33.852192336614991</v>
      </c>
      <c r="H220">
        <f t="shared" si="72"/>
        <v>-2.3732669716690666</v>
      </c>
      <c r="K220">
        <f t="shared" si="73"/>
        <v>-142.39601830014399</v>
      </c>
      <c r="L220">
        <f t="shared" si="74"/>
        <v>-339.54002115717026</v>
      </c>
      <c r="M220">
        <f t="shared" si="75"/>
        <v>-0.66429620328670602</v>
      </c>
      <c r="N220">
        <f t="shared" si="76"/>
        <v>-1.2086321555385762</v>
      </c>
      <c r="O220">
        <f t="shared" si="77"/>
        <v>-33.212412538560045</v>
      </c>
      <c r="P220">
        <f t="shared" si="78"/>
        <v>-3.0033913499043572</v>
      </c>
      <c r="Q220">
        <f t="shared" si="88"/>
        <v>-6</v>
      </c>
      <c r="S220">
        <f t="shared" si="94"/>
        <v>32.660157135112208</v>
      </c>
      <c r="T220">
        <f t="shared" si="79"/>
        <v>148.23023251337113</v>
      </c>
      <c r="U220">
        <f t="shared" si="80"/>
        <v>8.9284433947392799E-2</v>
      </c>
      <c r="V220">
        <f t="shared" si="81"/>
        <v>0.45319034112038864</v>
      </c>
      <c r="W220">
        <f t="shared" si="82"/>
        <v>26.326128952904867</v>
      </c>
      <c r="X220">
        <f t="shared" si="83"/>
        <v>12.635034936476728</v>
      </c>
      <c r="Y220">
        <f t="shared" si="84"/>
        <v>0.63858859392802514</v>
      </c>
      <c r="Z220">
        <f t="shared" si="89"/>
        <v>36.588431277269393</v>
      </c>
      <c r="AA220">
        <f t="shared" si="85"/>
        <v>-0.63208016636691289</v>
      </c>
      <c r="AB220">
        <f t="shared" si="90"/>
        <v>-36.215525846751035</v>
      </c>
      <c r="AC220">
        <f t="shared" si="91"/>
        <v>1.270668760294938</v>
      </c>
      <c r="AD220">
        <f t="shared" si="92"/>
        <v>72.803957124020428</v>
      </c>
      <c r="AE220">
        <f t="shared" si="95"/>
        <v>33.32348164650724</v>
      </c>
    </row>
    <row r="221" spans="5:31">
      <c r="E221">
        <f t="shared" si="86"/>
        <v>0.20100000000000015</v>
      </c>
      <c r="F221">
        <f t="shared" si="87"/>
        <v>0.58845894832065504</v>
      </c>
      <c r="G221">
        <f t="shared" si="93"/>
        <v>33.716214155480557</v>
      </c>
      <c r="H221">
        <f t="shared" si="72"/>
        <v>-2.3788770757626807</v>
      </c>
      <c r="K221">
        <f t="shared" si="73"/>
        <v>-142.73262454576084</v>
      </c>
      <c r="L221">
        <f t="shared" si="74"/>
        <v>-336.60624561685978</v>
      </c>
      <c r="M221">
        <f t="shared" si="75"/>
        <v>-0.65855639109584352</v>
      </c>
      <c r="N221">
        <f t="shared" si="76"/>
        <v>-1.205736772881477</v>
      </c>
      <c r="O221">
        <f t="shared" si="77"/>
        <v>-33.132849337445542</v>
      </c>
      <c r="P221">
        <f t="shared" si="78"/>
        <v>-3.0105699845913798</v>
      </c>
      <c r="Q221">
        <f t="shared" si="88"/>
        <v>-6</v>
      </c>
      <c r="S221">
        <f t="shared" si="94"/>
        <v>32.830822907138007</v>
      </c>
      <c r="T221">
        <f t="shared" si="79"/>
        <v>149.09809986753078</v>
      </c>
      <c r="U221">
        <f t="shared" si="80"/>
        <v>8.9807181865571878E-2</v>
      </c>
      <c r="V221">
        <f t="shared" si="81"/>
        <v>0.45371308903856772</v>
      </c>
      <c r="W221">
        <f t="shared" si="82"/>
        <v>26.338840803521428</v>
      </c>
      <c r="X221">
        <f t="shared" si="83"/>
        <v>12.652436888826344</v>
      </c>
      <c r="Y221">
        <f t="shared" si="84"/>
        <v>0.63894663712677402</v>
      </c>
      <c r="Z221">
        <f t="shared" si="89"/>
        <v>36.608945641441068</v>
      </c>
      <c r="AA221">
        <f t="shared" si="85"/>
        <v>-0.6297068993952436</v>
      </c>
      <c r="AB221">
        <f t="shared" si="90"/>
        <v>-36.079547665616595</v>
      </c>
      <c r="AC221">
        <f t="shared" si="91"/>
        <v>1.2686535365220175</v>
      </c>
      <c r="AD221">
        <f t="shared" si="92"/>
        <v>72.688493307057655</v>
      </c>
      <c r="AE221">
        <f t="shared" si="95"/>
        <v>33.518585987622892</v>
      </c>
    </row>
    <row r="222" spans="5:31">
      <c r="E222">
        <f t="shared" si="86"/>
        <v>0.20200000000000015</v>
      </c>
      <c r="F222">
        <f t="shared" si="87"/>
        <v>0.58608007124489236</v>
      </c>
      <c r="G222">
        <f t="shared" si="93"/>
        <v>33.579914539058933</v>
      </c>
      <c r="H222">
        <f t="shared" si="72"/>
        <v>-2.3844385069037055</v>
      </c>
      <c r="K222">
        <f t="shared" si="73"/>
        <v>-143.06631041422233</v>
      </c>
      <c r="L222">
        <f t="shared" si="74"/>
        <v>-333.6858684614939</v>
      </c>
      <c r="M222">
        <f t="shared" si="75"/>
        <v>-0.65284279229867315</v>
      </c>
      <c r="N222">
        <f t="shared" si="76"/>
        <v>-1.2028664076075726</v>
      </c>
      <c r="O222">
        <f t="shared" si="77"/>
        <v>-33.05397359748082</v>
      </c>
      <c r="P222">
        <f t="shared" si="78"/>
        <v>-3.0176865927084977</v>
      </c>
      <c r="Q222">
        <f t="shared" si="88"/>
        <v>-6</v>
      </c>
      <c r="S222">
        <f t="shared" si="94"/>
        <v>33.001416918533963</v>
      </c>
      <c r="T222">
        <f t="shared" si="79"/>
        <v>149.9674721235736</v>
      </c>
      <c r="U222">
        <f t="shared" si="80"/>
        <v>9.0330836240622187E-2</v>
      </c>
      <c r="V222">
        <f t="shared" si="81"/>
        <v>0.45423674341361803</v>
      </c>
      <c r="W222">
        <f t="shared" si="82"/>
        <v>26.351541221373203</v>
      </c>
      <c r="X222">
        <f t="shared" si="83"/>
        <v>12.669910203583159</v>
      </c>
      <c r="Y222">
        <f t="shared" si="84"/>
        <v>0.63930743998924677</v>
      </c>
      <c r="Z222">
        <f t="shared" si="89"/>
        <v>36.629618122696989</v>
      </c>
      <c r="AA222">
        <f t="shared" si="85"/>
        <v>-0.62732802231948093</v>
      </c>
      <c r="AB222">
        <f t="shared" si="90"/>
        <v>-35.943248049194963</v>
      </c>
      <c r="AC222">
        <f t="shared" si="91"/>
        <v>1.2666354623087277</v>
      </c>
      <c r="AD222">
        <f t="shared" si="92"/>
        <v>72.57286617189196</v>
      </c>
      <c r="AE222">
        <f t="shared" si="95"/>
        <v>33.714028644137734</v>
      </c>
    </row>
    <row r="223" spans="5:31">
      <c r="E223">
        <f t="shared" si="86"/>
        <v>0.20300000000000015</v>
      </c>
      <c r="F223">
        <f t="shared" si="87"/>
        <v>0.58369563273798863</v>
      </c>
      <c r="G223">
        <f t="shared" si="93"/>
        <v>33.443296276104874</v>
      </c>
      <c r="H223">
        <f t="shared" si="72"/>
        <v>-2.3899514886881552</v>
      </c>
      <c r="K223">
        <f t="shared" si="73"/>
        <v>-143.39708932128931</v>
      </c>
      <c r="L223">
        <f t="shared" si="74"/>
        <v>-330.77890706698958</v>
      </c>
      <c r="M223">
        <f t="shared" si="75"/>
        <v>-0.64715544089046795</v>
      </c>
      <c r="N223">
        <f t="shared" si="76"/>
        <v>-1.2000209454639064</v>
      </c>
      <c r="O223">
        <f t="shared" si="77"/>
        <v>-32.975782179070151</v>
      </c>
      <c r="P223">
        <f t="shared" si="78"/>
        <v>-3.0247414575275053</v>
      </c>
      <c r="Q223">
        <f t="shared" si="88"/>
        <v>-6</v>
      </c>
      <c r="S223">
        <f t="shared" si="94"/>
        <v>33.171930274406307</v>
      </c>
      <c r="T223">
        <f t="shared" si="79"/>
        <v>150.83832460729568</v>
      </c>
      <c r="U223">
        <f t="shared" si="80"/>
        <v>9.0855382210377672E-2</v>
      </c>
      <c r="V223">
        <f t="shared" si="81"/>
        <v>0.45476128938337351</v>
      </c>
      <c r="W223">
        <f t="shared" si="82"/>
        <v>26.364229581929202</v>
      </c>
      <c r="X223">
        <f t="shared" si="83"/>
        <v>12.687454637176719</v>
      </c>
      <c r="Y223">
        <f t="shared" si="84"/>
        <v>0.63967100077746453</v>
      </c>
      <c r="Z223">
        <f t="shared" si="89"/>
        <v>36.650448621458317</v>
      </c>
      <c r="AA223">
        <f t="shared" si="85"/>
        <v>-0.62494358381257709</v>
      </c>
      <c r="AB223">
        <f t="shared" si="90"/>
        <v>-35.806629786240897</v>
      </c>
      <c r="AC223">
        <f t="shared" si="91"/>
        <v>1.2646145845900416</v>
      </c>
      <c r="AD223">
        <f t="shared" si="92"/>
        <v>72.457078407699214</v>
      </c>
      <c r="AE223">
        <f t="shared" si="95"/>
        <v>33.909804069070091</v>
      </c>
    </row>
    <row r="224" spans="5:31">
      <c r="E224">
        <f t="shared" si="86"/>
        <v>0.20400000000000015</v>
      </c>
      <c r="F224">
        <f t="shared" si="87"/>
        <v>0.58130568124930049</v>
      </c>
      <c r="G224">
        <f t="shared" si="93"/>
        <v>33.30636214256203</v>
      </c>
      <c r="H224">
        <f t="shared" si="72"/>
        <v>-2.3954162449958383</v>
      </c>
      <c r="K224">
        <f t="shared" si="73"/>
        <v>-143.72497469975031</v>
      </c>
      <c r="L224">
        <f t="shared" si="74"/>
        <v>-327.88537846099996</v>
      </c>
      <c r="M224">
        <f t="shared" si="75"/>
        <v>-0.64149437018513689</v>
      </c>
      <c r="N224">
        <f t="shared" si="76"/>
        <v>-1.19720027204935</v>
      </c>
      <c r="O224">
        <f t="shared" si="77"/>
        <v>-32.898271938546188</v>
      </c>
      <c r="P224">
        <f t="shared" si="78"/>
        <v>-3.0317348626875624</v>
      </c>
      <c r="Q224">
        <f t="shared" si="88"/>
        <v>-6</v>
      </c>
      <c r="S224">
        <f t="shared" si="94"/>
        <v>33.342354111852785</v>
      </c>
      <c r="T224">
        <f t="shared" si="79"/>
        <v>151.71063272993504</v>
      </c>
      <c r="U224">
        <f t="shared" si="80"/>
        <v>9.1380804964137058E-2</v>
      </c>
      <c r="V224">
        <f t="shared" si="81"/>
        <v>0.4552867121371329</v>
      </c>
      <c r="W224">
        <f t="shared" si="82"/>
        <v>26.376905263796733</v>
      </c>
      <c r="X224">
        <f t="shared" si="83"/>
        <v>12.70506994414616</v>
      </c>
      <c r="Y224">
        <f t="shared" si="84"/>
        <v>0.64003731758954208</v>
      </c>
      <c r="Z224">
        <f t="shared" si="89"/>
        <v>36.671437028755051</v>
      </c>
      <c r="AA224">
        <f t="shared" si="85"/>
        <v>-0.62255363232388894</v>
      </c>
      <c r="AB224">
        <f t="shared" si="90"/>
        <v>-35.66969565269806</v>
      </c>
      <c r="AC224">
        <f t="shared" si="91"/>
        <v>1.2625909499134309</v>
      </c>
      <c r="AD224">
        <f t="shared" si="92"/>
        <v>72.341132681453104</v>
      </c>
      <c r="AE224">
        <f t="shared" si="95"/>
        <v>34.105906734646432</v>
      </c>
    </row>
    <row r="225" spans="5:31">
      <c r="E225">
        <f t="shared" si="86"/>
        <v>0.20500000000000015</v>
      </c>
      <c r="F225">
        <f t="shared" si="87"/>
        <v>0.57891026500430465</v>
      </c>
      <c r="G225">
        <f t="shared" si="93"/>
        <v>33.169114901546692</v>
      </c>
      <c r="H225">
        <f t="shared" si="72"/>
        <v>-2.4008329999845035</v>
      </c>
      <c r="K225">
        <f t="shared" si="73"/>
        <v>-144.04997999907022</v>
      </c>
      <c r="L225">
        <f t="shared" si="74"/>
        <v>-325.00529931991582</v>
      </c>
      <c r="M225">
        <f t="shared" si="75"/>
        <v>-0.6358596128093581</v>
      </c>
      <c r="N225">
        <f t="shared" si="76"/>
        <v>-1.1944042728175748</v>
      </c>
      <c r="O225">
        <f t="shared" si="77"/>
        <v>-32.821439728251541</v>
      </c>
      <c r="P225">
        <f t="shared" si="78"/>
        <v>-3.0386670921878309</v>
      </c>
      <c r="Q225">
        <f t="shared" si="88"/>
        <v>-6</v>
      </c>
      <c r="S225">
        <f t="shared" si="94"/>
        <v>33.512679600493001</v>
      </c>
      <c r="T225">
        <f t="shared" si="79"/>
        <v>152.58437198883121</v>
      </c>
      <c r="U225">
        <f t="shared" si="80"/>
        <v>9.1907089743061082E-2</v>
      </c>
      <c r="V225">
        <f t="shared" si="81"/>
        <v>0.45581299691605692</v>
      </c>
      <c r="W225">
        <f t="shared" si="82"/>
        <v>26.389567648737778</v>
      </c>
      <c r="X225">
        <f t="shared" si="83"/>
        <v>12.722755877151002</v>
      </c>
      <c r="Y225">
        <f t="shared" si="84"/>
        <v>0.640406388361348</v>
      </c>
      <c r="Z225">
        <f t="shared" si="89"/>
        <v>36.692583226321169</v>
      </c>
      <c r="AA225">
        <f t="shared" si="85"/>
        <v>-0.6201582160788931</v>
      </c>
      <c r="AB225">
        <f t="shared" si="90"/>
        <v>-35.532448411682722</v>
      </c>
      <c r="AC225">
        <f t="shared" si="91"/>
        <v>1.260564604440241</v>
      </c>
      <c r="AD225">
        <f t="shared" si="92"/>
        <v>72.225031638003884</v>
      </c>
      <c r="AE225">
        <f t="shared" si="95"/>
        <v>34.302331132449574</v>
      </c>
    </row>
    <row r="226" spans="5:31">
      <c r="E226">
        <f t="shared" si="86"/>
        <v>0.20600000000000016</v>
      </c>
      <c r="F226">
        <f t="shared" si="87"/>
        <v>0.57650943200432014</v>
      </c>
      <c r="G226">
        <f t="shared" si="93"/>
        <v>33.031557303331851</v>
      </c>
      <c r="H226">
        <f t="shared" si="72"/>
        <v>-2.4062019780839359</v>
      </c>
      <c r="K226">
        <f t="shared" si="73"/>
        <v>-144.37211868503616</v>
      </c>
      <c r="L226">
        <f t="shared" si="74"/>
        <v>-322.13868596592494</v>
      </c>
      <c r="M226">
        <f t="shared" si="75"/>
        <v>-0.6302512006968265</v>
      </c>
      <c r="N226">
        <f t="shared" si="76"/>
        <v>-1.1916328330800465</v>
      </c>
      <c r="O226">
        <f t="shared" si="77"/>
        <v>-32.745282396621114</v>
      </c>
      <c r="P226">
        <f t="shared" si="78"/>
        <v>-3.0455384303800499</v>
      </c>
      <c r="Q226">
        <f t="shared" si="88"/>
        <v>-6</v>
      </c>
      <c r="S226">
        <f t="shared" si="94"/>
        <v>33.682897942993201</v>
      </c>
      <c r="T226">
        <f t="shared" si="79"/>
        <v>153.45951796807898</v>
      </c>
      <c r="U226">
        <f t="shared" si="80"/>
        <v>9.2434221840566405E-2</v>
      </c>
      <c r="V226">
        <f t="shared" si="81"/>
        <v>0.45634012901356225</v>
      </c>
      <c r="W226">
        <f t="shared" si="82"/>
        <v>26.402216121685072</v>
      </c>
      <c r="X226">
        <f t="shared" si="83"/>
        <v>12.740512186982277</v>
      </c>
      <c r="Y226">
        <f t="shared" si="84"/>
        <v>0.64077821086817477</v>
      </c>
      <c r="Z226">
        <f t="shared" si="89"/>
        <v>36.713887086690313</v>
      </c>
      <c r="AA226">
        <f t="shared" si="85"/>
        <v>-0.61775738307890893</v>
      </c>
      <c r="AB226">
        <f t="shared" si="90"/>
        <v>-35.394890813467896</v>
      </c>
      <c r="AC226">
        <f t="shared" si="91"/>
        <v>1.2585355939470837</v>
      </c>
      <c r="AD226">
        <f t="shared" si="92"/>
        <v>72.108777900158216</v>
      </c>
      <c r="AE226">
        <f t="shared" si="95"/>
        <v>34.499071773565731</v>
      </c>
    </row>
    <row r="227" spans="5:31">
      <c r="E227">
        <f t="shared" si="86"/>
        <v>0.20700000000000016</v>
      </c>
      <c r="F227">
        <f t="shared" si="87"/>
        <v>0.5741032300262362</v>
      </c>
      <c r="G227">
        <f t="shared" si="93"/>
        <v>32.893692085331615</v>
      </c>
      <c r="H227">
        <f t="shared" si="72"/>
        <v>-2.4115234039900049</v>
      </c>
      <c r="K227">
        <f t="shared" si="73"/>
        <v>-144.6914042394003</v>
      </c>
      <c r="L227">
        <f t="shared" si="74"/>
        <v>-319.28555436413103</v>
      </c>
      <c r="M227">
        <f t="shared" si="75"/>
        <v>-0.62466916508261627</v>
      </c>
      <c r="N227">
        <f t="shared" si="76"/>
        <v>-1.1888858380090452</v>
      </c>
      <c r="O227">
        <f t="shared" si="77"/>
        <v>-32.669796788265089</v>
      </c>
      <c r="P227">
        <f t="shared" si="78"/>
        <v>-3.052349161961045</v>
      </c>
      <c r="Q227">
        <f t="shared" si="88"/>
        <v>-6</v>
      </c>
      <c r="S227">
        <f t="shared" si="94"/>
        <v>33.853000375585736</v>
      </c>
      <c r="T227">
        <f t="shared" si="79"/>
        <v>154.33604633917705</v>
      </c>
      <c r="U227">
        <f t="shared" si="80"/>
        <v>9.2962186602716129E-2</v>
      </c>
      <c r="V227">
        <f t="shared" si="81"/>
        <v>0.45686809377571197</v>
      </c>
      <c r="W227">
        <f t="shared" si="82"/>
        <v>26.414850070757847</v>
      </c>
      <c r="X227">
        <f t="shared" si="83"/>
        <v>12.75833862257408</v>
      </c>
      <c r="Y227">
        <f t="shared" si="84"/>
        <v>0.64115278272642473</v>
      </c>
      <c r="Z227">
        <f t="shared" si="89"/>
        <v>36.735348473292412</v>
      </c>
      <c r="AA227">
        <f t="shared" si="85"/>
        <v>-0.61535118110082487</v>
      </c>
      <c r="AB227">
        <f t="shared" si="90"/>
        <v>-35.257025595467653</v>
      </c>
      <c r="AC227">
        <f t="shared" si="91"/>
        <v>1.2565039638272495</v>
      </c>
      <c r="AD227">
        <f t="shared" si="92"/>
        <v>71.992374068760057</v>
      </c>
      <c r="AE227">
        <f t="shared" si="95"/>
        <v>34.696123188730276</v>
      </c>
    </row>
    <row r="228" spans="5:31">
      <c r="E228">
        <f t="shared" si="86"/>
        <v>0.20800000000000016</v>
      </c>
      <c r="F228">
        <f t="shared" si="87"/>
        <v>0.57169170662224622</v>
      </c>
      <c r="G228">
        <f t="shared" si="93"/>
        <v>32.755521972085965</v>
      </c>
      <c r="H228">
        <f t="shared" si="72"/>
        <v>-2.4167975026586674</v>
      </c>
      <c r="K228">
        <f t="shared" si="73"/>
        <v>-145.00785015952005</v>
      </c>
      <c r="L228">
        <f t="shared" si="74"/>
        <v>-316.44592011973901</v>
      </c>
      <c r="M228">
        <f t="shared" si="75"/>
        <v>-0.61911353649767442</v>
      </c>
      <c r="N228">
        <f t="shared" si="76"/>
        <v>-1.1861631726407107</v>
      </c>
      <c r="O228">
        <f t="shared" si="77"/>
        <v>-32.594979744052587</v>
      </c>
      <c r="P228">
        <f t="shared" si="78"/>
        <v>-3.0590995719651803</v>
      </c>
      <c r="Q228">
        <f t="shared" si="88"/>
        <v>-6</v>
      </c>
      <c r="S228">
        <f t="shared" si="94"/>
        <v>34.022978168582178</v>
      </c>
      <c r="T228">
        <f t="shared" si="79"/>
        <v>155.21393286166798</v>
      </c>
      <c r="U228">
        <f t="shared" si="80"/>
        <v>9.3490969428605436E-2</v>
      </c>
      <c r="V228">
        <f t="shared" si="81"/>
        <v>0.45739687660160128</v>
      </c>
      <c r="W228">
        <f t="shared" si="82"/>
        <v>26.427468887277314</v>
      </c>
      <c r="X228">
        <f t="shared" si="83"/>
        <v>12.776234931015392</v>
      </c>
      <c r="Y228">
        <f t="shared" si="84"/>
        <v>0.64153010139530098</v>
      </c>
      <c r="Z228">
        <f t="shared" si="89"/>
        <v>36.756967240550516</v>
      </c>
      <c r="AA228">
        <f t="shared" si="85"/>
        <v>-0.61293965769683456</v>
      </c>
      <c r="AB228">
        <f t="shared" si="90"/>
        <v>-35.118855482221988</v>
      </c>
      <c r="AC228">
        <f t="shared" si="91"/>
        <v>1.2544697590921357</v>
      </c>
      <c r="AD228">
        <f t="shared" si="92"/>
        <v>71.875822722772497</v>
      </c>
      <c r="AE228">
        <f t="shared" si="95"/>
        <v>34.893479928471635</v>
      </c>
    </row>
    <row r="229" spans="5:31">
      <c r="E229">
        <f t="shared" si="86"/>
        <v>0.20900000000000016</v>
      </c>
      <c r="F229">
        <f t="shared" si="87"/>
        <v>0.56927490911958756</v>
      </c>
      <c r="G229">
        <f t="shared" si="93"/>
        <v>32.617049675245866</v>
      </c>
      <c r="H229">
        <f t="shared" si="72"/>
        <v>-2.4220244992999223</v>
      </c>
      <c r="K229">
        <f t="shared" si="73"/>
        <v>-145.32146995799533</v>
      </c>
      <c r="L229">
        <f t="shared" si="74"/>
        <v>-313.61979847529869</v>
      </c>
      <c r="M229">
        <f t="shared" si="75"/>
        <v>-0.61358434476342805</v>
      </c>
      <c r="N229">
        <f t="shared" si="76"/>
        <v>-1.1834647218781118</v>
      </c>
      <c r="O229">
        <f t="shared" si="77"/>
        <v>-32.520828101196045</v>
      </c>
      <c r="P229">
        <f t="shared" si="78"/>
        <v>-3.0657899457567481</v>
      </c>
      <c r="Q229">
        <f t="shared" si="88"/>
        <v>-6</v>
      </c>
      <c r="S229">
        <f t="shared" si="94"/>
        <v>34.192822626881025</v>
      </c>
      <c r="T229">
        <f t="shared" si="79"/>
        <v>156.09315338377368</v>
      </c>
      <c r="U229">
        <f t="shared" si="80"/>
        <v>9.4020555770744224E-2</v>
      </c>
      <c r="V229">
        <f t="shared" si="81"/>
        <v>0.45792646294374006</v>
      </c>
      <c r="W229">
        <f t="shared" si="82"/>
        <v>26.440071965781762</v>
      </c>
      <c r="X229">
        <f t="shared" si="83"/>
        <v>12.794200857562345</v>
      </c>
      <c r="Y229">
        <f t="shared" si="84"/>
        <v>0.64191016417851543</v>
      </c>
      <c r="Z229">
        <f t="shared" si="89"/>
        <v>36.778743233978695</v>
      </c>
      <c r="AA229">
        <f t="shared" si="85"/>
        <v>-0.61052286019417612</v>
      </c>
      <c r="AB229">
        <f t="shared" si="90"/>
        <v>-34.980383185381903</v>
      </c>
      <c r="AC229">
        <f t="shared" si="91"/>
        <v>1.2524330243726916</v>
      </c>
      <c r="AD229">
        <f t="shared" si="92"/>
        <v>71.759126419360598</v>
      </c>
      <c r="AE229">
        <f t="shared" si="95"/>
        <v>35.091136563254146</v>
      </c>
    </row>
    <row r="230" spans="5:31">
      <c r="E230">
        <f t="shared" si="86"/>
        <v>0.21000000000000016</v>
      </c>
      <c r="F230">
        <f t="shared" si="87"/>
        <v>0.5668528846202876</v>
      </c>
      <c r="G230">
        <f t="shared" si="93"/>
        <v>32.47827789355869</v>
      </c>
      <c r="H230">
        <f t="shared" si="72"/>
        <v>-2.4272046193717225</v>
      </c>
      <c r="K230">
        <f t="shared" si="73"/>
        <v>-145.63227716230335</v>
      </c>
      <c r="L230">
        <f t="shared" si="74"/>
        <v>-310.80720430801108</v>
      </c>
      <c r="M230">
        <f t="shared" si="75"/>
        <v>-0.60808161898651403</v>
      </c>
      <c r="N230">
        <f t="shared" si="76"/>
        <v>-1.1807903704943381</v>
      </c>
      <c r="O230">
        <f t="shared" si="77"/>
        <v>-32.44733869333615</v>
      </c>
      <c r="P230">
        <f t="shared" si="78"/>
        <v>-3.0724205690223028</v>
      </c>
      <c r="Q230">
        <f t="shared" si="88"/>
        <v>-6</v>
      </c>
      <c r="S230">
        <f t="shared" si="94"/>
        <v>34.362525090469447</v>
      </c>
      <c r="T230">
        <f t="shared" si="79"/>
        <v>156.97368384302393</v>
      </c>
      <c r="U230">
        <f t="shared" si="80"/>
        <v>9.4550931135435806E-2</v>
      </c>
      <c r="V230">
        <f t="shared" si="81"/>
        <v>0.45845683830843165</v>
      </c>
      <c r="W230">
        <f t="shared" si="82"/>
        <v>26.452658704041408</v>
      </c>
      <c r="X230">
        <f t="shared" si="83"/>
        <v>12.812236145650795</v>
      </c>
      <c r="Y230">
        <f t="shared" si="84"/>
        <v>0.64229296822600324</v>
      </c>
      <c r="Z230">
        <f t="shared" si="89"/>
        <v>36.800676290280272</v>
      </c>
      <c r="AA230">
        <f t="shared" si="85"/>
        <v>-0.60810083569487616</v>
      </c>
      <c r="AB230">
        <f t="shared" si="90"/>
        <v>-34.841611403694721</v>
      </c>
      <c r="AC230">
        <f t="shared" si="91"/>
        <v>1.2503938039208795</v>
      </c>
      <c r="AD230">
        <f t="shared" si="92"/>
        <v>71.642287693975007</v>
      </c>
      <c r="AE230">
        <f t="shared" si="95"/>
        <v>35.28908768361935</v>
      </c>
    </row>
    <row r="231" spans="5:31">
      <c r="E231">
        <f t="shared" si="86"/>
        <v>0.21100000000000016</v>
      </c>
      <c r="F231">
        <f t="shared" si="87"/>
        <v>0.56442568000091586</v>
      </c>
      <c r="G231">
        <f t="shared" si="93"/>
        <v>32.339209312854038</v>
      </c>
      <c r="H231">
        <f t="shared" si="72"/>
        <v>-2.4323380885738408</v>
      </c>
      <c r="K231">
        <f t="shared" si="73"/>
        <v>-145.94028531443044</v>
      </c>
      <c r="L231">
        <f t="shared" si="74"/>
        <v>-308.00815212709944</v>
      </c>
      <c r="M231">
        <f t="shared" si="75"/>
        <v>-0.60260538755363591</v>
      </c>
      <c r="N231">
        <f t="shared" si="76"/>
        <v>-1.1781400031356155</v>
      </c>
      <c r="O231">
        <f t="shared" si="77"/>
        <v>-32.374508350627451</v>
      </c>
      <c r="P231">
        <f t="shared" si="78"/>
        <v>-3.0789917277629368</v>
      </c>
      <c r="Q231">
        <f t="shared" si="88"/>
        <v>-6</v>
      </c>
      <c r="S231">
        <f t="shared" si="94"/>
        <v>34.532076934918777</v>
      </c>
      <c r="T231">
        <f t="shared" si="79"/>
        <v>157.8555002668777</v>
      </c>
      <c r="U231">
        <f t="shared" si="80"/>
        <v>9.5082081083151054E-2</v>
      </c>
      <c r="V231">
        <f t="shared" si="81"/>
        <v>0.45898798825614689</v>
      </c>
      <c r="W231">
        <f t="shared" si="82"/>
        <v>26.465228503072908</v>
      </c>
      <c r="X231">
        <f t="shared" si="83"/>
        <v>12.830340536909217</v>
      </c>
      <c r="Y231">
        <f t="shared" si="84"/>
        <v>0.64267851053564573</v>
      </c>
      <c r="Z231">
        <f t="shared" si="89"/>
        <v>36.822766237446515</v>
      </c>
      <c r="AA231">
        <f t="shared" si="85"/>
        <v>-0.60567363107550443</v>
      </c>
      <c r="AB231">
        <f t="shared" si="90"/>
        <v>-34.702542822990068</v>
      </c>
      <c r="AC231">
        <f t="shared" si="91"/>
        <v>1.24835214161115</v>
      </c>
      <c r="AD231">
        <f t="shared" si="92"/>
        <v>71.52530906043657</v>
      </c>
      <c r="AE231">
        <f t="shared" si="95"/>
        <v>35.487327900325674</v>
      </c>
    </row>
    <row r="232" spans="5:31">
      <c r="E232">
        <f t="shared" si="86"/>
        <v>0.21200000000000016</v>
      </c>
      <c r="F232">
        <f t="shared" si="87"/>
        <v>0.56199334191234207</v>
      </c>
      <c r="G232">
        <f t="shared" si="93"/>
        <v>32.199846606029837</v>
      </c>
      <c r="H232">
        <f t="shared" si="72"/>
        <v>-2.4374251328416947</v>
      </c>
      <c r="K232">
        <f t="shared" si="73"/>
        <v>-146.24550797050168</v>
      </c>
      <c r="L232">
        <f t="shared" si="74"/>
        <v>-305.22265607124524</v>
      </c>
      <c r="M232">
        <f t="shared" si="75"/>
        <v>-0.59715567812654746</v>
      </c>
      <c r="N232">
        <f t="shared" si="76"/>
        <v>-1.1755135043244456</v>
      </c>
      <c r="O232">
        <f t="shared" si="77"/>
        <v>-32.302333899824639</v>
      </c>
      <c r="P232">
        <f t="shared" si="78"/>
        <v>-3.0855037082864989</v>
      </c>
      <c r="Q232">
        <f t="shared" si="88"/>
        <v>-6</v>
      </c>
      <c r="S232">
        <f t="shared" si="94"/>
        <v>34.701469571873886</v>
      </c>
      <c r="T232">
        <f t="shared" si="79"/>
        <v>158.73857877333703</v>
      </c>
      <c r="U232">
        <f t="shared" si="80"/>
        <v>9.5613991228898271E-2</v>
      </c>
      <c r="V232">
        <f t="shared" si="81"/>
        <v>0.45951989840189411</v>
      </c>
      <c r="W232">
        <f t="shared" si="82"/>
        <v>26.477780767153543</v>
      </c>
      <c r="X232">
        <f t="shared" si="83"/>
        <v>12.848513771171969</v>
      </c>
      <c r="Y232">
        <f t="shared" si="84"/>
        <v>0.6430667879550046</v>
      </c>
      <c r="Z232">
        <f t="shared" si="89"/>
        <v>36.845012894856012</v>
      </c>
      <c r="AA232">
        <f t="shared" si="85"/>
        <v>-0.60324129298693063</v>
      </c>
      <c r="AB232">
        <f t="shared" si="90"/>
        <v>-34.563180116165874</v>
      </c>
      <c r="AC232">
        <f t="shared" si="91"/>
        <v>1.2463080809419353</v>
      </c>
      <c r="AD232">
        <f t="shared" si="92"/>
        <v>71.408193011021893</v>
      </c>
      <c r="AE232">
        <f t="shared" si="95"/>
        <v>35.685851844486443</v>
      </c>
    </row>
    <row r="233" spans="5:31">
      <c r="E233">
        <f t="shared" si="86"/>
        <v>0.21300000000000016</v>
      </c>
      <c r="F233">
        <f t="shared" si="87"/>
        <v>0.55955591677950034</v>
      </c>
      <c r="G233">
        <f t="shared" si="93"/>
        <v>32.060192433038893</v>
      </c>
      <c r="H233">
        <f t="shared" si="72"/>
        <v>-2.4424659783401292</v>
      </c>
      <c r="K233">
        <f t="shared" si="73"/>
        <v>-146.54795870040775</v>
      </c>
      <c r="L233">
        <f t="shared" si="74"/>
        <v>-302.45072990608281</v>
      </c>
      <c r="M233">
        <f t="shared" si="75"/>
        <v>-0.59173251763715085</v>
      </c>
      <c r="N233">
        <f t="shared" si="76"/>
        <v>-1.1729107584627634</v>
      </c>
      <c r="O233">
        <f t="shared" si="77"/>
        <v>-32.230812164369326</v>
      </c>
      <c r="P233">
        <f t="shared" si="78"/>
        <v>-3.0919567971997606</v>
      </c>
      <c r="Q233">
        <f t="shared" si="88"/>
        <v>-6</v>
      </c>
      <c r="S233">
        <f t="shared" si="94"/>
        <v>34.870694449536749</v>
      </c>
      <c r="T233">
        <f t="shared" si="79"/>
        <v>159.6228955715564</v>
      </c>
      <c r="U233">
        <f t="shared" si="80"/>
        <v>9.6146647242590116E-2</v>
      </c>
      <c r="V233">
        <f t="shared" si="81"/>
        <v>0.46005255441558596</v>
      </c>
      <c r="W233">
        <f t="shared" si="82"/>
        <v>26.490314903835099</v>
      </c>
      <c r="X233">
        <f t="shared" si="83"/>
        <v>12.866755586492875</v>
      </c>
      <c r="Y233">
        <f t="shared" si="84"/>
        <v>0.64345779718306362</v>
      </c>
      <c r="Z233">
        <f t="shared" si="89"/>
        <v>36.867416073374457</v>
      </c>
      <c r="AA233">
        <f t="shared" si="85"/>
        <v>-0.6008038678540889</v>
      </c>
      <c r="AB233">
        <f t="shared" si="90"/>
        <v>-34.423525943174923</v>
      </c>
      <c r="AC233">
        <f t="shared" si="91"/>
        <v>1.2442616650371525</v>
      </c>
      <c r="AD233">
        <f t="shared" si="92"/>
        <v>71.29094201654938</v>
      </c>
      <c r="AE233">
        <f t="shared" si="95"/>
        <v>35.884654167706863</v>
      </c>
    </row>
    <row r="234" spans="5:31">
      <c r="E234">
        <f t="shared" si="86"/>
        <v>0.21400000000000016</v>
      </c>
      <c r="F234">
        <f t="shared" si="87"/>
        <v>0.55711345080116026</v>
      </c>
      <c r="G234">
        <f t="shared" si="93"/>
        <v>31.920249440875715</v>
      </c>
      <c r="H234">
        <f t="shared" si="72"/>
        <v>-2.4474608514571585</v>
      </c>
      <c r="K234">
        <f t="shared" si="73"/>
        <v>-146.84765108742951</v>
      </c>
      <c r="L234">
        <f t="shared" si="74"/>
        <v>-299.69238702176534</v>
      </c>
      <c r="M234">
        <f t="shared" si="75"/>
        <v>-0.58633593228273451</v>
      </c>
      <c r="N234">
        <f t="shared" si="76"/>
        <v>-1.1703316498351188</v>
      </c>
      <c r="O234">
        <f t="shared" si="77"/>
        <v>-32.159939964477438</v>
      </c>
      <c r="P234">
        <f t="shared" si="78"/>
        <v>-3.0983512814005318</v>
      </c>
      <c r="Q234">
        <f t="shared" si="88"/>
        <v>-6</v>
      </c>
      <c r="S234">
        <f t="shared" si="94"/>
        <v>35.039743053143063</v>
      </c>
      <c r="T234">
        <f t="shared" si="79"/>
        <v>160.50842696244129</v>
      </c>
      <c r="U234">
        <f t="shared" si="80"/>
        <v>9.6680034849404212E-2</v>
      </c>
      <c r="V234">
        <f t="shared" si="81"/>
        <v>0.46058594202240005</v>
      </c>
      <c r="W234">
        <f t="shared" si="82"/>
        <v>26.502830323957419</v>
      </c>
      <c r="X234">
        <f t="shared" si="83"/>
        <v>12.885065719159114</v>
      </c>
      <c r="Y234">
        <f t="shared" si="84"/>
        <v>0.64385153477197732</v>
      </c>
      <c r="Z234">
        <f t="shared" si="89"/>
        <v>36.889975575454869</v>
      </c>
      <c r="AA234">
        <f t="shared" si="85"/>
        <v>-0.59836140187574882</v>
      </c>
      <c r="AB234">
        <f t="shared" si="90"/>
        <v>-34.283582951011745</v>
      </c>
      <c r="AC234">
        <f t="shared" si="91"/>
        <v>1.2422129366477261</v>
      </c>
      <c r="AD234">
        <f t="shared" si="92"/>
        <v>71.173558526466621</v>
      </c>
      <c r="AE234">
        <f t="shared" si="95"/>
        <v>36.083729542218585</v>
      </c>
    </row>
    <row r="235" spans="5:31">
      <c r="E235">
        <f t="shared" si="86"/>
        <v>0.21500000000000016</v>
      </c>
      <c r="F235">
        <f t="shared" si="87"/>
        <v>0.55466598994970306</v>
      </c>
      <c r="G235">
        <f t="shared" si="93"/>
        <v>31.780020263563721</v>
      </c>
      <c r="H235">
        <f t="shared" si="72"/>
        <v>-2.4524099787976685</v>
      </c>
      <c r="K235">
        <f t="shared" si="73"/>
        <v>-147.14459872786011</v>
      </c>
      <c r="L235">
        <f t="shared" si="74"/>
        <v>-296.94764043059024</v>
      </c>
      <c r="M235">
        <f t="shared" si="75"/>
        <v>-0.58096594752132769</v>
      </c>
      <c r="N235">
        <f t="shared" si="76"/>
        <v>-1.1677760626118803</v>
      </c>
      <c r="O235">
        <f t="shared" si="77"/>
        <v>-32.089714117227288</v>
      </c>
      <c r="P235">
        <f t="shared" si="78"/>
        <v>-3.1046874480697184</v>
      </c>
      <c r="Q235">
        <f t="shared" si="88"/>
        <v>-6</v>
      </c>
      <c r="S235">
        <f t="shared" si="94"/>
        <v>35.208606905433157</v>
      </c>
      <c r="T235">
        <f t="shared" si="79"/>
        <v>161.39514933924332</v>
      </c>
      <c r="U235">
        <f t="shared" si="80"/>
        <v>9.7214139830141627E-2</v>
      </c>
      <c r="V235">
        <f t="shared" si="81"/>
        <v>0.46112004700313747</v>
      </c>
      <c r="W235">
        <f t="shared" si="82"/>
        <v>26.515326441661667</v>
      </c>
      <c r="X235">
        <f t="shared" si="83"/>
        <v>12.903443903705437</v>
      </c>
      <c r="Y235">
        <f t="shared" si="84"/>
        <v>0.64424799712882652</v>
      </c>
      <c r="Z235">
        <f t="shared" si="89"/>
        <v>36.912691195238139</v>
      </c>
      <c r="AA235">
        <f t="shared" si="85"/>
        <v>-0.59591394102429196</v>
      </c>
      <c r="AB235">
        <f t="shared" si="90"/>
        <v>-34.143353773699779</v>
      </c>
      <c r="AC235">
        <f t="shared" si="91"/>
        <v>1.2401619381531184</v>
      </c>
      <c r="AD235">
        <f t="shared" si="92"/>
        <v>71.056044968937911</v>
      </c>
      <c r="AE235">
        <f t="shared" si="95"/>
        <v>36.283072661013492</v>
      </c>
    </row>
    <row r="236" spans="5:31">
      <c r="E236">
        <f t="shared" si="86"/>
        <v>0.21600000000000016</v>
      </c>
      <c r="F236">
        <f t="shared" si="87"/>
        <v>0.55221357997090537</v>
      </c>
      <c r="G236">
        <f t="shared" si="93"/>
        <v>31.639507522142846</v>
      </c>
      <c r="H236">
        <f t="shared" si="72"/>
        <v>-2.4573135871770804</v>
      </c>
      <c r="K236">
        <f t="shared" si="73"/>
        <v>-147.43881523062481</v>
      </c>
      <c r="L236">
        <f t="shared" si="74"/>
        <v>-294.21650276469177</v>
      </c>
      <c r="M236">
        <f t="shared" si="75"/>
        <v>-0.57562258806718591</v>
      </c>
      <c r="N236">
        <f t="shared" si="76"/>
        <v>-1.1652438808524546</v>
      </c>
      <c r="O236">
        <f t="shared" si="77"/>
        <v>-32.020131436648029</v>
      </c>
      <c r="P236">
        <f t="shared" si="78"/>
        <v>-3.1109655846633362</v>
      </c>
      <c r="Q236">
        <f t="shared" si="88"/>
        <v>-6</v>
      </c>
      <c r="S236">
        <f t="shared" si="94"/>
        <v>35.377277567116117</v>
      </c>
      <c r="T236">
        <f t="shared" si="79"/>
        <v>162.28303918814566</v>
      </c>
      <c r="U236">
        <f t="shared" si="80"/>
        <v>9.7748948021579435E-2</v>
      </c>
      <c r="V236">
        <f t="shared" si="81"/>
        <v>0.46165485519457528</v>
      </c>
      <c r="W236">
        <f t="shared" si="82"/>
        <v>26.527802674403226</v>
      </c>
      <c r="X236">
        <f t="shared" si="83"/>
        <v>12.921889872928718</v>
      </c>
      <c r="Y236">
        <f t="shared" si="84"/>
        <v>0.64464718051738268</v>
      </c>
      <c r="Z236">
        <f t="shared" si="89"/>
        <v>36.935562718654133</v>
      </c>
      <c r="AA236">
        <f t="shared" si="85"/>
        <v>-0.59346153104549415</v>
      </c>
      <c r="AB236">
        <f t="shared" si="90"/>
        <v>-34.002841032278894</v>
      </c>
      <c r="AC236">
        <f t="shared" si="91"/>
        <v>1.2381087115628768</v>
      </c>
      <c r="AD236">
        <f t="shared" si="92"/>
        <v>70.938403750933034</v>
      </c>
      <c r="AE236">
        <f t="shared" si="95"/>
        <v>36.482678237975321</v>
      </c>
    </row>
    <row r="237" spans="5:31">
      <c r="E237">
        <f t="shared" si="86"/>
        <v>0.21700000000000016</v>
      </c>
      <c r="F237">
        <f t="shared" si="87"/>
        <v>0.54975626638372832</v>
      </c>
      <c r="G237">
        <f t="shared" si="93"/>
        <v>31.49871382465745</v>
      </c>
      <c r="H237">
        <f t="shared" si="72"/>
        <v>-2.4621719036149772</v>
      </c>
      <c r="K237">
        <f t="shared" si="73"/>
        <v>-147.73031421689862</v>
      </c>
      <c r="L237">
        <f t="shared" si="74"/>
        <v>-291.49898627380014</v>
      </c>
      <c r="M237">
        <f t="shared" si="75"/>
        <v>-0.57030587788640663</v>
      </c>
      <c r="N237">
        <f t="shared" si="76"/>
        <v>-1.1627349885085299</v>
      </c>
      <c r="O237">
        <f t="shared" si="77"/>
        <v>-31.951188733808774</v>
      </c>
      <c r="P237">
        <f t="shared" si="78"/>
        <v>-3.1171859789044718</v>
      </c>
      <c r="Q237">
        <f t="shared" si="88"/>
        <v>-6</v>
      </c>
      <c r="S237">
        <f t="shared" si="94"/>
        <v>35.54574663732739</v>
      </c>
      <c r="T237">
        <f t="shared" si="79"/>
        <v>163.17207308884161</v>
      </c>
      <c r="U237">
        <f t="shared" si="80"/>
        <v>9.8284445316819263E-2</v>
      </c>
      <c r="V237">
        <f t="shared" si="81"/>
        <v>0.4621903524898151</v>
      </c>
      <c r="W237">
        <f t="shared" si="82"/>
        <v>26.540258442964308</v>
      </c>
      <c r="X237">
        <f t="shared" si="83"/>
        <v>12.940403357902749</v>
      </c>
      <c r="Y237">
        <f t="shared" si="84"/>
        <v>0.64504908105987491</v>
      </c>
      <c r="Z237">
        <f t="shared" si="89"/>
        <v>36.958589923522958</v>
      </c>
      <c r="AA237">
        <f t="shared" si="85"/>
        <v>-0.59100421745831699</v>
      </c>
      <c r="AB237">
        <f t="shared" si="90"/>
        <v>-33.862047334793488</v>
      </c>
      <c r="AC237">
        <f t="shared" si="91"/>
        <v>1.236053298518192</v>
      </c>
      <c r="AD237">
        <f t="shared" si="92"/>
        <v>70.820637258316452</v>
      </c>
      <c r="AE237">
        <f t="shared" si="95"/>
        <v>36.682541008009714</v>
      </c>
    </row>
    <row r="238" spans="5:31">
      <c r="E238">
        <f t="shared" si="86"/>
        <v>0.21800000000000017</v>
      </c>
      <c r="F238">
        <f t="shared" si="87"/>
        <v>0.54729409448011335</v>
      </c>
      <c r="G238">
        <f t="shared" si="93"/>
        <v>31.357641766144621</v>
      </c>
      <c r="H238">
        <f t="shared" si="72"/>
        <v>-2.4669851553286946</v>
      </c>
      <c r="K238">
        <f t="shared" si="73"/>
        <v>-148.01910931972168</v>
      </c>
      <c r="L238">
        <f t="shared" si="74"/>
        <v>-288.79510282306427</v>
      </c>
      <c r="M238">
        <f t="shared" si="75"/>
        <v>-0.56501584019266993</v>
      </c>
      <c r="N238">
        <f t="shared" si="76"/>
        <v>-1.1602492694273363</v>
      </c>
      <c r="O238">
        <f t="shared" si="77"/>
        <v>-31.882882816908211</v>
      </c>
      <c r="P238">
        <f t="shared" si="78"/>
        <v>-3.123348918775199</v>
      </c>
      <c r="Q238">
        <f t="shared" si="88"/>
        <v>-6</v>
      </c>
      <c r="S238">
        <f t="shared" si="94"/>
        <v>35.714005754079984</v>
      </c>
      <c r="T238">
        <f t="shared" si="79"/>
        <v>164.06222771510613</v>
      </c>
      <c r="U238">
        <f t="shared" si="80"/>
        <v>9.8820617665631522E-2</v>
      </c>
      <c r="V238">
        <f t="shared" si="81"/>
        <v>0.46272652483862736</v>
      </c>
      <c r="W238">
        <f t="shared" si="82"/>
        <v>26.552693171466228</v>
      </c>
      <c r="X238">
        <f t="shared" si="83"/>
        <v>12.958984087993402</v>
      </c>
      <c r="Y238">
        <f t="shared" si="84"/>
        <v>0.64545369473876668</v>
      </c>
      <c r="Z238">
        <f t="shared" si="89"/>
        <v>36.98177257965672</v>
      </c>
      <c r="AA238">
        <f t="shared" si="85"/>
        <v>-0.58854204555470202</v>
      </c>
      <c r="AB238">
        <f t="shared" si="90"/>
        <v>-33.720975276280662</v>
      </c>
      <c r="AC238">
        <f t="shared" si="91"/>
        <v>1.2339957402934687</v>
      </c>
      <c r="AD238">
        <f t="shared" si="92"/>
        <v>70.702747855937375</v>
      </c>
      <c r="AE238">
        <f t="shared" si="95"/>
        <v>36.882655727172711</v>
      </c>
    </row>
    <row r="239" spans="5:31">
      <c r="E239">
        <f t="shared" si="86"/>
        <v>0.21900000000000017</v>
      </c>
      <c r="F239">
        <f t="shared" si="87"/>
        <v>0.54482710932478462</v>
      </c>
      <c r="G239">
        <f t="shared" si="93"/>
        <v>31.216293928622857</v>
      </c>
      <c r="H239">
        <f t="shared" si="72"/>
        <v>-2.4717535697268773</v>
      </c>
      <c r="K239">
        <f t="shared" si="73"/>
        <v>-148.30521418361263</v>
      </c>
      <c r="L239">
        <f t="shared" si="74"/>
        <v>-286.10486389094211</v>
      </c>
      <c r="M239">
        <f t="shared" si="75"/>
        <v>-0.55975249744311051</v>
      </c>
      <c r="N239">
        <f t="shared" si="76"/>
        <v>-1.1577866073549266</v>
      </c>
      <c r="O239">
        <f t="shared" si="77"/>
        <v>-31.81521049136472</v>
      </c>
      <c r="P239">
        <f t="shared" si="78"/>
        <v>-3.1294546925084465</v>
      </c>
      <c r="Q239">
        <f t="shared" si="88"/>
        <v>-6</v>
      </c>
      <c r="S239">
        <f t="shared" si="94"/>
        <v>35.88204659470896</v>
      </c>
      <c r="T239">
        <f t="shared" si="79"/>
        <v>164.95347983535959</v>
      </c>
      <c r="U239">
        <f t="shared" si="80"/>
        <v>9.9357451074794961E-2</v>
      </c>
      <c r="V239">
        <f t="shared" si="81"/>
        <v>0.4632633582477908</v>
      </c>
      <c r="W239">
        <f t="shared" si="82"/>
        <v>26.565106287381361</v>
      </c>
      <c r="X239">
        <f t="shared" si="83"/>
        <v>12.977631790874028</v>
      </c>
      <c r="Y239">
        <f t="shared" si="84"/>
        <v>0.6458610173985333</v>
      </c>
      <c r="Z239">
        <f t="shared" si="89"/>
        <v>37.005110448961389</v>
      </c>
      <c r="AA239">
        <f t="shared" si="85"/>
        <v>-0.5860750603993734</v>
      </c>
      <c r="AB239">
        <f t="shared" si="90"/>
        <v>-33.579627438758905</v>
      </c>
      <c r="AC239">
        <f t="shared" si="91"/>
        <v>1.2319360777979067</v>
      </c>
      <c r="AD239">
        <f t="shared" si="92"/>
        <v>70.584737887720294</v>
      </c>
      <c r="AE239">
        <f t="shared" si="95"/>
        <v>37.08301717279749</v>
      </c>
    </row>
    <row r="240" spans="5:31">
      <c r="E240">
        <f t="shared" si="86"/>
        <v>0.22000000000000017</v>
      </c>
      <c r="F240">
        <f t="shared" si="87"/>
        <v>0.54235535575505778</v>
      </c>
      <c r="G240">
        <f t="shared" si="93"/>
        <v>31.074672881081117</v>
      </c>
      <c r="H240">
        <f t="shared" si="72"/>
        <v>-2.4764773744029966</v>
      </c>
      <c r="K240">
        <f t="shared" si="73"/>
        <v>-148.5886424641798</v>
      </c>
      <c r="L240">
        <f t="shared" si="74"/>
        <v>-283.4282805671553</v>
      </c>
      <c r="M240">
        <f t="shared" si="75"/>
        <v>-0.55451587133431657</v>
      </c>
      <c r="N240">
        <f t="shared" si="76"/>
        <v>-1.1553468859394707</v>
      </c>
      <c r="O240">
        <f t="shared" si="77"/>
        <v>-31.74816855990694</v>
      </c>
      <c r="P240">
        <f t="shared" si="78"/>
        <v>-3.1355035885798253</v>
      </c>
      <c r="Q240">
        <f t="shared" si="88"/>
        <v>-6</v>
      </c>
      <c r="S240">
        <f t="shared" si="94"/>
        <v>36.049860876309246</v>
      </c>
      <c r="T240">
        <f t="shared" si="79"/>
        <v>165.84580631322396</v>
      </c>
      <c r="U240">
        <f t="shared" si="80"/>
        <v>9.9894931608431742E-2</v>
      </c>
      <c r="V240">
        <f t="shared" si="81"/>
        <v>0.46380083878142758</v>
      </c>
      <c r="W240">
        <f t="shared" si="82"/>
        <v>26.577497221544796</v>
      </c>
      <c r="X240">
        <f t="shared" si="83"/>
        <v>12.996346192541175</v>
      </c>
      <c r="Y240">
        <f t="shared" si="84"/>
        <v>0.6462710447474469</v>
      </c>
      <c r="Z240">
        <f t="shared" si="89"/>
        <v>37.028603285539077</v>
      </c>
      <c r="AA240">
        <f t="shared" si="85"/>
        <v>-0.58360330682964623</v>
      </c>
      <c r="AB240">
        <f t="shared" si="90"/>
        <v>-33.438006391217137</v>
      </c>
      <c r="AC240">
        <f t="shared" si="91"/>
        <v>1.2298743515770931</v>
      </c>
      <c r="AD240">
        <f t="shared" si="92"/>
        <v>70.466609676756221</v>
      </c>
      <c r="AE240">
        <f t="shared" si="95"/>
        <v>37.283620143619409</v>
      </c>
    </row>
    <row r="241" spans="5:31">
      <c r="E241">
        <f t="shared" si="86"/>
        <v>0.22100000000000017</v>
      </c>
      <c r="F241">
        <f t="shared" si="87"/>
        <v>0.53987887838065474</v>
      </c>
      <c r="G241">
        <f t="shared" si="93"/>
        <v>30.932781179468179</v>
      </c>
      <c r="H241">
        <f t="shared" si="72"/>
        <v>-2.481156797128842</v>
      </c>
      <c r="K241">
        <f t="shared" si="73"/>
        <v>-148.86940782773053</v>
      </c>
      <c r="L241">
        <f t="shared" si="74"/>
        <v>-280.76536355071403</v>
      </c>
      <c r="M241">
        <f t="shared" si="75"/>
        <v>-0.5493059827984651</v>
      </c>
      <c r="N241">
        <f t="shared" si="76"/>
        <v>-1.1529299887345732</v>
      </c>
      <c r="O241">
        <f t="shared" si="77"/>
        <v>-31.681753822664923</v>
      </c>
      <c r="P241">
        <f t="shared" si="78"/>
        <v>-3.1414958956994057</v>
      </c>
      <c r="Q241">
        <f t="shared" si="88"/>
        <v>-6</v>
      </c>
      <c r="S241">
        <f t="shared" si="94"/>
        <v>36.217440356166485</v>
      </c>
      <c r="T241">
        <f t="shared" si="79"/>
        <v>166.73918410806988</v>
      </c>
      <c r="U241">
        <f t="shared" si="80"/>
        <v>0.10043304538833689</v>
      </c>
      <c r="V241">
        <f t="shared" si="81"/>
        <v>0.46433895256133273</v>
      </c>
      <c r="W241">
        <f t="shared" si="82"/>
        <v>26.589865408165593</v>
      </c>
      <c r="X241">
        <f t="shared" si="83"/>
        <v>13.01512701733057</v>
      </c>
      <c r="Y241">
        <f t="shared" si="84"/>
        <v>0.64668377235936514</v>
      </c>
      <c r="Z241">
        <f t="shared" si="89"/>
        <v>37.052250835790502</v>
      </c>
      <c r="AA241">
        <f t="shared" si="85"/>
        <v>-0.5811268294552433</v>
      </c>
      <c r="AB241">
        <f t="shared" si="90"/>
        <v>-33.296114689604217</v>
      </c>
      <c r="AC241">
        <f t="shared" si="91"/>
        <v>1.2278106018146084</v>
      </c>
      <c r="AD241">
        <f t="shared" si="92"/>
        <v>70.348365525394712</v>
      </c>
      <c r="AE241">
        <f t="shared" si="95"/>
        <v>37.484459459898964</v>
      </c>
    </row>
    <row r="242" spans="5:31">
      <c r="E242">
        <f t="shared" si="86"/>
        <v>0.22200000000000017</v>
      </c>
      <c r="F242">
        <f t="shared" si="87"/>
        <v>0.53739772158352594</v>
      </c>
      <c r="G242">
        <f t="shared" si="93"/>
        <v>30.790621366682501</v>
      </c>
      <c r="H242">
        <f t="shared" si="72"/>
        <v>-2.4857920658479755</v>
      </c>
      <c r="K242">
        <f t="shared" si="73"/>
        <v>-149.14752395087854</v>
      </c>
      <c r="L242">
        <f t="shared" si="74"/>
        <v>-278.11612314800385</v>
      </c>
      <c r="M242">
        <f t="shared" si="75"/>
        <v>-0.54412285199957922</v>
      </c>
      <c r="N242">
        <f t="shared" si="76"/>
        <v>-1.1505357992026046</v>
      </c>
      <c r="O242">
        <f t="shared" si="77"/>
        <v>-31.615963077261654</v>
      </c>
      <c r="P242">
        <f t="shared" si="78"/>
        <v>-3.1474319028034601</v>
      </c>
      <c r="Q242">
        <f t="shared" si="88"/>
        <v>-6</v>
      </c>
      <c r="S242">
        <f t="shared" si="94"/>
        <v>36.384776832181522</v>
      </c>
      <c r="T242">
        <f t="shared" si="79"/>
        <v>167.63359027555873</v>
      </c>
      <c r="U242">
        <f t="shared" si="80"/>
        <v>0.10097177859430481</v>
      </c>
      <c r="V242">
        <f t="shared" si="81"/>
        <v>0.46487768576730065</v>
      </c>
      <c r="W242">
        <f t="shared" si="82"/>
        <v>26.602210284837824</v>
      </c>
      <c r="X242">
        <f t="shared" si="83"/>
        <v>13.033973987933383</v>
      </c>
      <c r="Y242">
        <f t="shared" si="84"/>
        <v>0.64709919567552221</v>
      </c>
      <c r="Z242">
        <f t="shared" si="89"/>
        <v>37.076052838517633</v>
      </c>
      <c r="AA242">
        <f t="shared" si="85"/>
        <v>-0.5786456726581144</v>
      </c>
      <c r="AB242">
        <f t="shared" si="90"/>
        <v>-33.153954876818531</v>
      </c>
      <c r="AC242">
        <f t="shared" si="91"/>
        <v>1.2257448683336367</v>
      </c>
      <c r="AD242">
        <f t="shared" si="92"/>
        <v>70.230007715336171</v>
      </c>
      <c r="AE242">
        <f t="shared" si="95"/>
        <v>37.685529963543686</v>
      </c>
    </row>
    <row r="243" spans="5:31">
      <c r="E243">
        <f t="shared" si="86"/>
        <v>0.22300000000000017</v>
      </c>
      <c r="F243">
        <f t="shared" si="87"/>
        <v>0.53491192951767796</v>
      </c>
      <c r="G243">
        <f t="shared" si="93"/>
        <v>30.648195972562309</v>
      </c>
      <c r="H243">
        <f t="shared" si="72"/>
        <v>-2.4903834086691581</v>
      </c>
      <c r="K243">
        <f t="shared" si="73"/>
        <v>-149.42300452014948</v>
      </c>
      <c r="L243">
        <f t="shared" si="74"/>
        <v>-275.48056927094422</v>
      </c>
      <c r="M243">
        <f t="shared" si="75"/>
        <v>-0.53896649832992494</v>
      </c>
      <c r="N243">
        <f t="shared" si="76"/>
        <v>-1.1481642007180488</v>
      </c>
      <c r="O243">
        <f t="shared" si="77"/>
        <v>-31.550793118905059</v>
      </c>
      <c r="P243">
        <f t="shared" si="78"/>
        <v>-3.1533118990461602</v>
      </c>
      <c r="Q243">
        <f t="shared" si="88"/>
        <v>-6</v>
      </c>
      <c r="S243">
        <f t="shared" si="94"/>
        <v>36.55186214328743</v>
      </c>
      <c r="T243">
        <f t="shared" si="79"/>
        <v>168.52900196817342</v>
      </c>
      <c r="U243">
        <f t="shared" si="80"/>
        <v>0.10151111746444905</v>
      </c>
      <c r="V243">
        <f t="shared" si="81"/>
        <v>0.46541702463744489</v>
      </c>
      <c r="W243">
        <f t="shared" si="82"/>
        <v>26.614531292551199</v>
      </c>
      <c r="X243">
        <f t="shared" si="83"/>
        <v>13.052886825412738</v>
      </c>
      <c r="Y243">
        <f t="shared" si="84"/>
        <v>0.64751731000632362</v>
      </c>
      <c r="Z243">
        <f t="shared" si="89"/>
        <v>37.100009025026488</v>
      </c>
      <c r="AA243">
        <f t="shared" si="85"/>
        <v>-0.57615988059226675</v>
      </c>
      <c r="AB243">
        <f t="shared" si="90"/>
        <v>-33.011529482698357</v>
      </c>
      <c r="AC243">
        <f t="shared" si="91"/>
        <v>1.2236771905985904</v>
      </c>
      <c r="AD243">
        <f t="shared" si="92"/>
        <v>70.111538507724845</v>
      </c>
      <c r="AE243">
        <f t="shared" si="95"/>
        <v>37.886826518227444</v>
      </c>
    </row>
    <row r="244" spans="5:31">
      <c r="E244">
        <f t="shared" si="86"/>
        <v>0.22400000000000017</v>
      </c>
      <c r="F244">
        <f t="shared" si="87"/>
        <v>0.53242154610900883</v>
      </c>
      <c r="G244">
        <f t="shared" si="93"/>
        <v>30.505507513876161</v>
      </c>
      <c r="H244">
        <f t="shared" si="72"/>
        <v>-2.4949310538597449</v>
      </c>
      <c r="K244">
        <f t="shared" si="73"/>
        <v>-149.6958632315847</v>
      </c>
      <c r="L244">
        <f t="shared" si="74"/>
        <v>-272.85871143520956</v>
      </c>
      <c r="M244">
        <f t="shared" si="75"/>
        <v>-0.53383694040653118</v>
      </c>
      <c r="N244">
        <f t="shared" si="76"/>
        <v>-1.1458150765708672</v>
      </c>
      <c r="O244">
        <f t="shared" si="77"/>
        <v>-31.486240740480444</v>
      </c>
      <c r="P244">
        <f t="shared" si="78"/>
        <v>-3.1591361737912385</v>
      </c>
      <c r="Q244">
        <f t="shared" si="88"/>
        <v>-6</v>
      </c>
      <c r="S244">
        <f t="shared" si="94"/>
        <v>36.718688169860165</v>
      </c>
      <c r="T244">
        <f t="shared" si="79"/>
        <v>169.42539643574389</v>
      </c>
      <c r="U244">
        <f t="shared" si="80"/>
        <v>0.10205104829551878</v>
      </c>
      <c r="V244">
        <f t="shared" si="81"/>
        <v>0.46595695546851462</v>
      </c>
      <c r="W244">
        <f t="shared" si="82"/>
        <v>26.626827875701409</v>
      </c>
      <c r="X244">
        <f t="shared" si="83"/>
        <v>13.071865249220529</v>
      </c>
      <c r="Y244">
        <f t="shared" si="84"/>
        <v>0.64793811053314432</v>
      </c>
      <c r="Z244">
        <f t="shared" si="89"/>
        <v>37.124119119230201</v>
      </c>
      <c r="AA244">
        <f t="shared" si="85"/>
        <v>-0.57366949718359739</v>
      </c>
      <c r="AB244">
        <f t="shared" si="90"/>
        <v>-32.868841024012198</v>
      </c>
      <c r="AC244">
        <f t="shared" si="91"/>
        <v>1.2216076077167417</v>
      </c>
      <c r="AD244">
        <f t="shared" si="92"/>
        <v>69.992960143242399</v>
      </c>
      <c r="AE244">
        <f t="shared" si="95"/>
        <v>38.088344009508589</v>
      </c>
    </row>
    <row r="245" spans="5:31">
      <c r="E245">
        <f t="shared" si="86"/>
        <v>0.22500000000000017</v>
      </c>
      <c r="F245">
        <f t="shared" si="87"/>
        <v>0.52992661505514904</v>
      </c>
      <c r="G245">
        <f t="shared" si="93"/>
        <v>30.36255849431387</v>
      </c>
      <c r="H245">
        <f t="shared" si="72"/>
        <v>-2.4994352298390536</v>
      </c>
      <c r="K245">
        <f t="shared" si="73"/>
        <v>-149.96611379034323</v>
      </c>
      <c r="L245">
        <f t="shared" si="74"/>
        <v>-270.2505587585203</v>
      </c>
      <c r="M245">
        <f t="shared" si="75"/>
        <v>-0.52873419606784622</v>
      </c>
      <c r="N245">
        <f t="shared" si="76"/>
        <v>-1.1434883099698772</v>
      </c>
      <c r="O245">
        <f t="shared" si="77"/>
        <v>-31.422302732643317</v>
      </c>
      <c r="P245">
        <f t="shared" si="78"/>
        <v>-3.1649050166036106</v>
      </c>
      <c r="Q245">
        <f t="shared" si="88"/>
        <v>-6</v>
      </c>
      <c r="S245">
        <f t="shared" si="94"/>
        <v>36.885246834121858</v>
      </c>
      <c r="T245">
        <f t="shared" si="79"/>
        <v>170.32275102596253</v>
      </c>
      <c r="U245">
        <f t="shared" si="80"/>
        <v>0.10259155744320927</v>
      </c>
      <c r="V245">
        <f t="shared" si="81"/>
        <v>0.46649746461620512</v>
      </c>
      <c r="W245">
        <f t="shared" si="82"/>
        <v>26.639099482100125</v>
      </c>
      <c r="X245">
        <f t="shared" si="83"/>
        <v>13.090908977214433</v>
      </c>
      <c r="Y245">
        <f t="shared" si="84"/>
        <v>0.64836159231012835</v>
      </c>
      <c r="Z245">
        <f t="shared" si="89"/>
        <v>37.148382837752088</v>
      </c>
      <c r="AA245">
        <f t="shared" si="85"/>
        <v>-0.5711745661297376</v>
      </c>
      <c r="AB245">
        <f t="shared" si="90"/>
        <v>-32.725892004449904</v>
      </c>
      <c r="AC245">
        <f t="shared" si="91"/>
        <v>1.2195361584398658</v>
      </c>
      <c r="AD245">
        <f t="shared" si="92"/>
        <v>69.874274842201984</v>
      </c>
      <c r="AE245">
        <f t="shared" si="95"/>
        <v>38.290077344945828</v>
      </c>
    </row>
    <row r="246" spans="5:31">
      <c r="E246">
        <f t="shared" si="86"/>
        <v>0.22600000000000017</v>
      </c>
      <c r="F246">
        <f t="shared" si="87"/>
        <v>0.52742717982530996</v>
      </c>
      <c r="G246">
        <f t="shared" si="93"/>
        <v>30.219351404477781</v>
      </c>
      <c r="H246">
        <f t="shared" si="72"/>
        <v>-2.503896165171704</v>
      </c>
      <c r="K246">
        <f t="shared" si="73"/>
        <v>-150.23376991030224</v>
      </c>
      <c r="L246">
        <f t="shared" si="74"/>
        <v>-267.65611995900139</v>
      </c>
      <c r="M246">
        <f t="shared" si="75"/>
        <v>-0.52365828237052581</v>
      </c>
      <c r="N246">
        <f t="shared" si="76"/>
        <v>-1.1411837840461465</v>
      </c>
      <c r="O246">
        <f t="shared" si="77"/>
        <v>-31.358975883912702</v>
      </c>
      <c r="P246">
        <f t="shared" si="78"/>
        <v>-3.1706187172409592</v>
      </c>
      <c r="Q246">
        <f t="shared" si="88"/>
        <v>-6</v>
      </c>
      <c r="S246">
        <f t="shared" si="94"/>
        <v>37.051530100537242</v>
      </c>
      <c r="T246">
        <f t="shared" si="79"/>
        <v>171.22104318489275</v>
      </c>
      <c r="U246">
        <f t="shared" si="80"/>
        <v>0.10313263132246822</v>
      </c>
      <c r="V246">
        <f t="shared" si="81"/>
        <v>0.46703853849546406</v>
      </c>
      <c r="W246">
        <f t="shared" si="82"/>
        <v>26.651345562984698</v>
      </c>
      <c r="X246">
        <f t="shared" si="83"/>
        <v>13.110017725675213</v>
      </c>
      <c r="Y246">
        <f t="shared" si="84"/>
        <v>0.64878775026598912</v>
      </c>
      <c r="Z246">
        <f t="shared" si="89"/>
        <v>37.172799890028827</v>
      </c>
      <c r="AA246">
        <f t="shared" si="85"/>
        <v>-0.56867513089989841</v>
      </c>
      <c r="AB246">
        <f t="shared" si="90"/>
        <v>-32.582684914613807</v>
      </c>
      <c r="AC246">
        <f t="shared" si="91"/>
        <v>1.2174628811658876</v>
      </c>
      <c r="AD246">
        <f t="shared" si="92"/>
        <v>69.755484804642634</v>
      </c>
      <c r="AE246">
        <f t="shared" si="95"/>
        <v>38.492021454212555</v>
      </c>
    </row>
    <row r="247" spans="5:31">
      <c r="E247">
        <f t="shared" si="86"/>
        <v>0.22700000000000017</v>
      </c>
      <c r="F247">
        <f t="shared" si="87"/>
        <v>0.5249232836601383</v>
      </c>
      <c r="G247">
        <f t="shared" si="93"/>
        <v>30.075888721874449</v>
      </c>
      <c r="H247">
        <f t="shared" si="72"/>
        <v>-2.508314088560931</v>
      </c>
      <c r="K247">
        <f t="shared" si="73"/>
        <v>-150.49884531365586</v>
      </c>
      <c r="L247">
        <f t="shared" si="74"/>
        <v>-265.07540335360608</v>
      </c>
      <c r="M247">
        <f t="shared" si="75"/>
        <v>-0.51860921558634987</v>
      </c>
      <c r="N247">
        <f t="shared" si="76"/>
        <v>-1.1389013818563998</v>
      </c>
      <c r="O247">
        <f t="shared" si="77"/>
        <v>-31.296256980764706</v>
      </c>
      <c r="P247">
        <f t="shared" si="78"/>
        <v>-3.17627756564529</v>
      </c>
      <c r="Q247">
        <f t="shared" si="88"/>
        <v>-6</v>
      </c>
      <c r="S247">
        <f t="shared" si="94"/>
        <v>37.217529976202997</v>
      </c>
      <c r="T247">
        <f t="shared" si="79"/>
        <v>172.12025045746822</v>
      </c>
      <c r="U247">
        <f t="shared" si="80"/>
        <v>0.10367425640779646</v>
      </c>
      <c r="V247">
        <f t="shared" si="81"/>
        <v>0.4675801635807923</v>
      </c>
      <c r="W247">
        <f t="shared" si="82"/>
        <v>26.663565573027491</v>
      </c>
      <c r="X247">
        <f t="shared" si="83"/>
        <v>13.129191209324254</v>
      </c>
      <c r="Y247">
        <f t="shared" si="84"/>
        <v>0.64921657920581377</v>
      </c>
      <c r="Z247">
        <f t="shared" si="89"/>
        <v>37.197369978413853</v>
      </c>
      <c r="AA247">
        <f t="shared" si="85"/>
        <v>-0.56617123473472686</v>
      </c>
      <c r="AB247">
        <f t="shared" si="90"/>
        <v>-32.439222232010486</v>
      </c>
      <c r="AC247">
        <f t="shared" si="91"/>
        <v>1.2153878139405405</v>
      </c>
      <c r="AD247">
        <f t="shared" si="92"/>
        <v>69.63659221042434</v>
      </c>
      <c r="AE247">
        <f t="shared" si="95"/>
        <v>38.694171289209073</v>
      </c>
    </row>
    <row r="248" spans="5:31">
      <c r="E248">
        <f t="shared" si="86"/>
        <v>0.22800000000000017</v>
      </c>
      <c r="F248">
        <f t="shared" si="87"/>
        <v>0.5224149695715774</v>
      </c>
      <c r="G248">
        <f t="shared" si="93"/>
        <v>29.932172910906711</v>
      </c>
      <c r="H248">
        <f t="shared" si="72"/>
        <v>-2.5126892288418743</v>
      </c>
      <c r="K248">
        <f t="shared" si="73"/>
        <v>-150.76135373051247</v>
      </c>
      <c r="L248">
        <f t="shared" si="74"/>
        <v>-262.50841685660833</v>
      </c>
      <c r="M248">
        <f t="shared" si="75"/>
        <v>-0.51358701119927264</v>
      </c>
      <c r="N248">
        <f t="shared" si="76"/>
        <v>-1.1366409863864402</v>
      </c>
      <c r="O248">
        <f t="shared" si="77"/>
        <v>-31.23414280772656</v>
      </c>
      <c r="P248">
        <f t="shared" si="78"/>
        <v>-3.1818818519344458</v>
      </c>
      <c r="Q248">
        <f t="shared" si="88"/>
        <v>-6</v>
      </c>
      <c r="S248">
        <f t="shared" si="94"/>
        <v>37.383238511230054</v>
      </c>
      <c r="T248">
        <f t="shared" si="79"/>
        <v>173.02035048798498</v>
      </c>
      <c r="U248">
        <f t="shared" si="80"/>
        <v>0.10421641923354438</v>
      </c>
      <c r="V248">
        <f t="shared" si="81"/>
        <v>0.46812232640654022</v>
      </c>
      <c r="W248">
        <f t="shared" si="82"/>
        <v>26.675758970344912</v>
      </c>
      <c r="X248">
        <f t="shared" si="83"/>
        <v>13.148429141341341</v>
      </c>
      <c r="Y248">
        <f t="shared" si="84"/>
        <v>0.64964807381286604</v>
      </c>
      <c r="Z248">
        <f t="shared" si="89"/>
        <v>37.222092798280606</v>
      </c>
      <c r="AA248">
        <f t="shared" si="85"/>
        <v>-0.56366292064616608</v>
      </c>
      <c r="AB248">
        <f t="shared" si="90"/>
        <v>-32.295506421042745</v>
      </c>
      <c r="AC248">
        <f t="shared" si="91"/>
        <v>1.2133109944590321</v>
      </c>
      <c r="AD248">
        <f t="shared" si="92"/>
        <v>69.517599219323358</v>
      </c>
      <c r="AE248">
        <f t="shared" si="95"/>
        <v>38.896521824173263</v>
      </c>
    </row>
    <row r="249" spans="5:31">
      <c r="E249">
        <f t="shared" si="86"/>
        <v>0.22900000000000018</v>
      </c>
      <c r="F249">
        <f t="shared" si="87"/>
        <v>0.51990228034273556</v>
      </c>
      <c r="G249">
        <f t="shared" si="93"/>
        <v>29.788206422866093</v>
      </c>
      <c r="H249">
        <f t="shared" si="72"/>
        <v>-2.5170218149748442</v>
      </c>
      <c r="K249">
        <f t="shared" si="73"/>
        <v>-151.02130889849064</v>
      </c>
      <c r="L249">
        <f t="shared" si="74"/>
        <v>-259.9551679781639</v>
      </c>
      <c r="M249">
        <f t="shared" si="75"/>
        <v>-0.50859168390260745</v>
      </c>
      <c r="N249">
        <f t="shared" si="76"/>
        <v>-1.1344024805545834</v>
      </c>
      <c r="O249">
        <f t="shared" si="77"/>
        <v>-31.172630147470986</v>
      </c>
      <c r="P249">
        <f t="shared" si="78"/>
        <v>-3.1874318663935952</v>
      </c>
      <c r="Q249">
        <f t="shared" si="88"/>
        <v>-6</v>
      </c>
      <c r="S249">
        <f t="shared" si="94"/>
        <v>37.548647799118555</v>
      </c>
      <c r="T249">
        <f t="shared" si="79"/>
        <v>173.92132102058375</v>
      </c>
      <c r="U249">
        <f t="shared" si="80"/>
        <v>0.10475910639420241</v>
      </c>
      <c r="V249">
        <f t="shared" si="81"/>
        <v>0.46866501356719825</v>
      </c>
      <c r="W249">
        <f t="shared" si="82"/>
        <v>26.687925216506116</v>
      </c>
      <c r="X249">
        <f t="shared" si="83"/>
        <v>13.167731233382641</v>
      </c>
      <c r="Y249">
        <f t="shared" si="84"/>
        <v>0.65008222865039034</v>
      </c>
      <c r="Z249">
        <f t="shared" si="89"/>
        <v>37.246968038125935</v>
      </c>
      <c r="AA249">
        <f t="shared" si="85"/>
        <v>-0.56115023141732445</v>
      </c>
      <c r="AB249">
        <f t="shared" si="90"/>
        <v>-32.151539933002141</v>
      </c>
      <c r="AC249">
        <f t="shared" si="91"/>
        <v>1.2112324600677149</v>
      </c>
      <c r="AD249">
        <f t="shared" si="92"/>
        <v>69.398507971128083</v>
      </c>
      <c r="AE249">
        <f t="shared" si="95"/>
        <v>39.099068055788933</v>
      </c>
    </row>
    <row r="250" spans="5:31">
      <c r="E250">
        <f t="shared" si="86"/>
        <v>0.23000000000000018</v>
      </c>
      <c r="F250">
        <f t="shared" si="87"/>
        <v>0.51738525852776074</v>
      </c>
      <c r="G250">
        <f t="shared" si="93"/>
        <v>29.643991695925674</v>
      </c>
      <c r="H250">
        <f t="shared" si="72"/>
        <v>-2.5213120760385599</v>
      </c>
      <c r="K250">
        <f t="shared" si="73"/>
        <v>-151.27872456231358</v>
      </c>
      <c r="L250">
        <f t="shared" si="74"/>
        <v>-257.41566382293581</v>
      </c>
      <c r="M250">
        <f t="shared" si="75"/>
        <v>-0.50362324759633781</v>
      </c>
      <c r="N250">
        <f t="shared" si="76"/>
        <v>-1.132185747215102</v>
      </c>
      <c r="O250">
        <f t="shared" si="77"/>
        <v>-31.111715780910863</v>
      </c>
      <c r="P250">
        <f t="shared" si="78"/>
        <v>-3.1929278994666892</v>
      </c>
      <c r="Q250">
        <f t="shared" si="88"/>
        <v>-6</v>
      </c>
      <c r="S250">
        <f t="shared" si="94"/>
        <v>37.71374997712585</v>
      </c>
      <c r="T250">
        <f t="shared" si="79"/>
        <v>174.82313989972505</v>
      </c>
      <c r="U250">
        <f t="shared" si="80"/>
        <v>0.10530230454468728</v>
      </c>
      <c r="V250">
        <f t="shared" si="81"/>
        <v>0.46920821171768312</v>
      </c>
      <c r="W250">
        <f t="shared" si="82"/>
        <v>26.700063776541384</v>
      </c>
      <c r="X250">
        <f t="shared" si="83"/>
        <v>13.187097195598945</v>
      </c>
      <c r="Y250">
        <f t="shared" si="84"/>
        <v>0.65051903816341494</v>
      </c>
      <c r="Z250">
        <f t="shared" si="89"/>
        <v>37.271995379673406</v>
      </c>
      <c r="AA250">
        <f t="shared" si="85"/>
        <v>-0.55863320960234963</v>
      </c>
      <c r="AB250">
        <f t="shared" si="90"/>
        <v>-32.007325206061729</v>
      </c>
      <c r="AC250">
        <f t="shared" si="91"/>
        <v>1.2091522477657646</v>
      </c>
      <c r="AD250">
        <f t="shared" si="92"/>
        <v>69.279320585735135</v>
      </c>
      <c r="AE250">
        <f t="shared" si="95"/>
        <v>39.301805003292735</v>
      </c>
    </row>
    <row r="251" spans="5:31">
      <c r="E251">
        <f t="shared" si="86"/>
        <v>0.23100000000000018</v>
      </c>
      <c r="F251">
        <f t="shared" si="87"/>
        <v>0.51486394645172218</v>
      </c>
      <c r="G251">
        <f t="shared" si="93"/>
        <v>29.499531155133297</v>
      </c>
      <c r="H251">
        <f t="shared" si="72"/>
        <v>-2.5255602412233729</v>
      </c>
      <c r="K251">
        <f t="shared" si="73"/>
        <v>-151.53361447340237</v>
      </c>
      <c r="L251">
        <f t="shared" si="74"/>
        <v>-254.88991108879071</v>
      </c>
      <c r="M251">
        <f t="shared" si="75"/>
        <v>-0.49868171538456674</v>
      </c>
      <c r="N251">
        <f t="shared" si="76"/>
        <v>-1.1299906691616859</v>
      </c>
      <c r="O251">
        <f t="shared" si="77"/>
        <v>-31.051396487294262</v>
      </c>
      <c r="P251">
        <f t="shared" si="78"/>
        <v>-3.1983702417478863</v>
      </c>
      <c r="Q251">
        <f t="shared" si="88"/>
        <v>-6</v>
      </c>
      <c r="S251">
        <f t="shared" si="94"/>
        <v>37.878537226627152</v>
      </c>
      <c r="T251">
        <f t="shared" si="79"/>
        <v>175.72578507065472</v>
      </c>
      <c r="U251">
        <f t="shared" si="80"/>
        <v>0.10584600040062228</v>
      </c>
      <c r="V251">
        <f t="shared" si="81"/>
        <v>0.46975190757361812</v>
      </c>
      <c r="W251">
        <f t="shared" si="82"/>
        <v>26.712174118950141</v>
      </c>
      <c r="X251">
        <f t="shared" si="83"/>
        <v>13.206526736654112</v>
      </c>
      <c r="Y251">
        <f t="shared" si="84"/>
        <v>0.65095849668055794</v>
      </c>
      <c r="Z251">
        <f t="shared" si="89"/>
        <v>37.297174497976776</v>
      </c>
      <c r="AA251">
        <f t="shared" si="85"/>
        <v>-0.55611189752631096</v>
      </c>
      <c r="AB251">
        <f t="shared" si="90"/>
        <v>-31.862864665269342</v>
      </c>
      <c r="AC251">
        <f t="shared" si="91"/>
        <v>1.2070703942068688</v>
      </c>
      <c r="AD251">
        <f t="shared" si="92"/>
        <v>69.160039163246111</v>
      </c>
      <c r="AE251">
        <f t="shared" si="95"/>
        <v>39.504727708578713</v>
      </c>
    </row>
    <row r="252" spans="5:31">
      <c r="E252">
        <f t="shared" si="86"/>
        <v>0.23200000000000018</v>
      </c>
      <c r="F252">
        <f t="shared" si="87"/>
        <v>0.51233838621049876</v>
      </c>
      <c r="G252">
        <f t="shared" si="93"/>
        <v>29.354827212405155</v>
      </c>
      <c r="H252">
        <f t="shared" si="72"/>
        <v>-2.5297665398244655</v>
      </c>
      <c r="K252">
        <f t="shared" si="73"/>
        <v>-151.78599238946794</v>
      </c>
      <c r="L252">
        <f t="shared" si="74"/>
        <v>-252.3779160655603</v>
      </c>
      <c r="M252">
        <f t="shared" si="75"/>
        <v>-0.49376709957309328</v>
      </c>
      <c r="N252">
        <f t="shared" si="76"/>
        <v>-1.1278171291309089</v>
      </c>
      <c r="O252">
        <f t="shared" si="77"/>
        <v>-30.991669044299773</v>
      </c>
      <c r="P252">
        <f t="shared" si="78"/>
        <v>-3.2037591839729531</v>
      </c>
      <c r="Q252">
        <f t="shared" si="88"/>
        <v>-6</v>
      </c>
      <c r="S252">
        <f t="shared" si="94"/>
        <v>38.043001773468937</v>
      </c>
      <c r="T252">
        <f t="shared" si="79"/>
        <v>176.62923457986145</v>
      </c>
      <c r="U252">
        <f t="shared" si="80"/>
        <v>0.10639018073861303</v>
      </c>
      <c r="V252">
        <f t="shared" si="81"/>
        <v>0.47029608791160887</v>
      </c>
      <c r="W252">
        <f t="shared" si="82"/>
        <v>26.724255715708701</v>
      </c>
      <c r="X252">
        <f t="shared" si="83"/>
        <v>13.226019563743716</v>
      </c>
      <c r="Y252">
        <f t="shared" si="84"/>
        <v>0.65140059841582754</v>
      </c>
      <c r="Z252">
        <f t="shared" si="89"/>
        <v>37.322505061523138</v>
      </c>
      <c r="AA252">
        <f t="shared" si="85"/>
        <v>-0.55358633728508722</v>
      </c>
      <c r="AB252">
        <f t="shared" si="90"/>
        <v>-31.718160722541182</v>
      </c>
      <c r="AC252">
        <f t="shared" si="91"/>
        <v>1.2049869357009149</v>
      </c>
      <c r="AD252">
        <f t="shared" si="92"/>
        <v>69.040665784064316</v>
      </c>
      <c r="AE252">
        <f t="shared" si="95"/>
        <v>39.707831236301246</v>
      </c>
    </row>
    <row r="253" spans="5:31">
      <c r="E253">
        <f t="shared" si="86"/>
        <v>0.23300000000000018</v>
      </c>
      <c r="F253">
        <f t="shared" si="87"/>
        <v>0.50980861967067426</v>
      </c>
      <c r="G253">
        <f t="shared" si="93"/>
        <v>29.209882266519795</v>
      </c>
      <c r="H253">
        <f t="shared" si="72"/>
        <v>-2.5339312012350299</v>
      </c>
      <c r="K253">
        <f t="shared" si="73"/>
        <v>-152.0358720741018</v>
      </c>
      <c r="L253">
        <f t="shared" si="74"/>
        <v>-249.87968463387219</v>
      </c>
      <c r="M253">
        <f t="shared" si="75"/>
        <v>-0.48887941166712556</v>
      </c>
      <c r="N253">
        <f t="shared" si="76"/>
        <v>-1.1256650098057093</v>
      </c>
      <c r="O253">
        <f t="shared" si="77"/>
        <v>-30.932530228132094</v>
      </c>
      <c r="P253">
        <f t="shared" si="78"/>
        <v>-3.2090950170106383</v>
      </c>
      <c r="Q253">
        <f t="shared" si="88"/>
        <v>-6</v>
      </c>
      <c r="S253">
        <f t="shared" si="94"/>
        <v>38.207135888315022</v>
      </c>
      <c r="T253">
        <f t="shared" si="79"/>
        <v>177.53346657552524</v>
      </c>
      <c r="U253">
        <f t="shared" si="80"/>
        <v>0.10693483239651744</v>
      </c>
      <c r="V253">
        <f t="shared" si="81"/>
        <v>0.47084073956951328</v>
      </c>
      <c r="W253">
        <f t="shared" si="82"/>
        <v>26.736308042277628</v>
      </c>
      <c r="X253">
        <f t="shared" si="83"/>
        <v>13.245575382613914</v>
      </c>
      <c r="Y253">
        <f t="shared" si="84"/>
        <v>0.65184533747042483</v>
      </c>
      <c r="Z253">
        <f t="shared" si="89"/>
        <v>37.347986732336203</v>
      </c>
      <c r="AA253">
        <f t="shared" si="85"/>
        <v>-0.55105657074526293</v>
      </c>
      <c r="AB253">
        <f t="shared" si="90"/>
        <v>-31.573215776655836</v>
      </c>
      <c r="AC253">
        <f t="shared" si="91"/>
        <v>1.2029019082156878</v>
      </c>
      <c r="AD253">
        <f t="shared" si="92"/>
        <v>68.921202508992039</v>
      </c>
      <c r="AE253">
        <f t="shared" si="95"/>
        <v>39.911110673975799</v>
      </c>
    </row>
    <row r="254" spans="5:31">
      <c r="E254">
        <f t="shared" si="86"/>
        <v>0.23400000000000018</v>
      </c>
      <c r="F254">
        <f t="shared" si="87"/>
        <v>0.50727468846943924</v>
      </c>
      <c r="G254">
        <f t="shared" si="93"/>
        <v>29.064698703112516</v>
      </c>
      <c r="H254">
        <f t="shared" si="72"/>
        <v>-2.5380544549394304</v>
      </c>
      <c r="K254">
        <f t="shared" si="73"/>
        <v>-152.28326729636584</v>
      </c>
      <c r="L254">
        <f t="shared" si="74"/>
        <v>-247.39522226404529</v>
      </c>
      <c r="M254">
        <f t="shared" si="75"/>
        <v>-0.48401866236911939</v>
      </c>
      <c r="N254">
        <f t="shared" si="76"/>
        <v>-1.1235341938188794</v>
      </c>
      <c r="O254">
        <f t="shared" si="77"/>
        <v>-30.873976813617965</v>
      </c>
      <c r="P254">
        <f t="shared" si="78"/>
        <v>-3.2143780318540185</v>
      </c>
      <c r="Q254">
        <f t="shared" si="88"/>
        <v>-6</v>
      </c>
      <c r="S254">
        <f t="shared" si="94"/>
        <v>38.370931886985602</v>
      </c>
      <c r="T254">
        <f t="shared" si="79"/>
        <v>178.43845930795794</v>
      </c>
      <c r="U254">
        <f t="shared" si="80"/>
        <v>0.10747994227371113</v>
      </c>
      <c r="V254">
        <f t="shared" si="81"/>
        <v>0.47138584944670697</v>
      </c>
      <c r="W254">
        <f t="shared" si="82"/>
        <v>26.748330577608808</v>
      </c>
      <c r="X254">
        <f t="shared" si="83"/>
        <v>13.265193897580534</v>
      </c>
      <c r="Y254">
        <f t="shared" si="84"/>
        <v>0.6522927078345454</v>
      </c>
      <c r="Z254">
        <f t="shared" si="89"/>
        <v>37.373619166079536</v>
      </c>
      <c r="AA254">
        <f t="shared" si="85"/>
        <v>-0.54852263954402758</v>
      </c>
      <c r="AB254">
        <f t="shared" si="90"/>
        <v>-31.428032213248535</v>
      </c>
      <c r="AC254">
        <f t="shared" si="91"/>
        <v>1.200815347378573</v>
      </c>
      <c r="AD254">
        <f t="shared" si="92"/>
        <v>68.801651379328078</v>
      </c>
      <c r="AE254">
        <f t="shared" si="95"/>
        <v>40.114561132078016</v>
      </c>
    </row>
    <row r="255" spans="5:31">
      <c r="E255">
        <f t="shared" si="86"/>
        <v>0.23500000000000018</v>
      </c>
      <c r="F255">
        <f t="shared" si="87"/>
        <v>0.50473663401449986</v>
      </c>
      <c r="G255">
        <f t="shared" si="93"/>
        <v>28.919278894670111</v>
      </c>
      <c r="H255">
        <f t="shared" si="72"/>
        <v>-2.5421365305063479</v>
      </c>
      <c r="K255">
        <f t="shared" si="73"/>
        <v>-152.52819183038088</v>
      </c>
      <c r="L255">
        <f t="shared" si="74"/>
        <v>-244.92453401505492</v>
      </c>
      <c r="M255">
        <f t="shared" si="75"/>
        <v>-0.47918486157675377</v>
      </c>
      <c r="N255">
        <f t="shared" si="76"/>
        <v>-1.1214245637565636</v>
      </c>
      <c r="O255">
        <f t="shared" si="77"/>
        <v>-30.816005574302263</v>
      </c>
      <c r="P255">
        <f t="shared" si="78"/>
        <v>-3.219608519611826</v>
      </c>
      <c r="Q255">
        <f t="shared" si="88"/>
        <v>-6</v>
      </c>
      <c r="S255">
        <f t="shared" si="94"/>
        <v>38.534382130788593</v>
      </c>
      <c r="T255">
        <f t="shared" si="79"/>
        <v>179.34419113003409</v>
      </c>
      <c r="U255">
        <f t="shared" si="80"/>
        <v>0.108025497331347</v>
      </c>
      <c r="V255">
        <f t="shared" si="81"/>
        <v>0.47193140450434284</v>
      </c>
      <c r="W255">
        <f t="shared" si="82"/>
        <v>26.760322804152189</v>
      </c>
      <c r="X255">
        <f t="shared" si="83"/>
        <v>13.284874811548288</v>
      </c>
      <c r="Y255">
        <f t="shared" si="84"/>
        <v>0.65274270338917451</v>
      </c>
      <c r="Z255">
        <f t="shared" si="89"/>
        <v>37.399402012159435</v>
      </c>
      <c r="AA255">
        <f t="shared" si="85"/>
        <v>-0.54598458508908865</v>
      </c>
      <c r="AB255">
        <f t="shared" si="90"/>
        <v>-31.282612404806155</v>
      </c>
      <c r="AC255">
        <f t="shared" si="91"/>
        <v>1.1987272884782632</v>
      </c>
      <c r="AD255">
        <f t="shared" si="92"/>
        <v>68.682014416965586</v>
      </c>
      <c r="AE255">
        <f t="shared" si="95"/>
        <v>40.318177744140534</v>
      </c>
    </row>
    <row r="256" spans="5:31">
      <c r="E256">
        <f t="shared" si="86"/>
        <v>0.23600000000000018</v>
      </c>
      <c r="F256">
        <f t="shared" si="87"/>
        <v>0.50219449748399347</v>
      </c>
      <c r="G256">
        <f t="shared" si="93"/>
        <v>28.773625200526066</v>
      </c>
      <c r="H256">
        <f t="shared" si="72"/>
        <v>-2.5461776575819073</v>
      </c>
      <c r="K256">
        <f t="shared" si="73"/>
        <v>-152.77065945491444</v>
      </c>
      <c r="L256">
        <f t="shared" si="74"/>
        <v>-242.46762453356425</v>
      </c>
      <c r="M256">
        <f t="shared" si="75"/>
        <v>-0.47437801838103555</v>
      </c>
      <c r="N256">
        <f t="shared" si="76"/>
        <v>-1.1193360021617673</v>
      </c>
      <c r="O256">
        <f t="shared" si="77"/>
        <v>-30.758613282544431</v>
      </c>
      <c r="P256">
        <f t="shared" si="78"/>
        <v>-3.2247867714997507</v>
      </c>
      <c r="Q256">
        <f t="shared" si="88"/>
        <v>-6</v>
      </c>
      <c r="S256">
        <f t="shared" si="94"/>
        <v>38.697479026843908</v>
      </c>
      <c r="T256">
        <f t="shared" si="79"/>
        <v>180.25064049761372</v>
      </c>
      <c r="U256">
        <f t="shared" si="80"/>
        <v>0.10857148459260976</v>
      </c>
      <c r="V256">
        <f t="shared" si="81"/>
        <v>0.4724773917656056</v>
      </c>
      <c r="W256">
        <f t="shared" si="82"/>
        <v>26.772284207862167</v>
      </c>
      <c r="X256">
        <f t="shared" si="83"/>
        <v>13.304617826030279</v>
      </c>
      <c r="Y256">
        <f t="shared" si="84"/>
        <v>0.65319531790788588</v>
      </c>
      <c r="Z256">
        <f t="shared" si="89"/>
        <v>37.425334913827939</v>
      </c>
      <c r="AA256">
        <f t="shared" si="85"/>
        <v>-0.54344244855858204</v>
      </c>
      <c r="AB256">
        <f t="shared" si="90"/>
        <v>-31.1369587106621</v>
      </c>
      <c r="AC256">
        <f t="shared" si="91"/>
        <v>1.196637766466468</v>
      </c>
      <c r="AD256">
        <f t="shared" si="92"/>
        <v>68.562293624490039</v>
      </c>
      <c r="AE256">
        <f t="shared" si="95"/>
        <v>40.521955666848058</v>
      </c>
    </row>
    <row r="257" spans="5:31">
      <c r="E257">
        <f t="shared" si="86"/>
        <v>0.23700000000000018</v>
      </c>
      <c r="F257">
        <f t="shared" si="87"/>
        <v>0.49964831982641156</v>
      </c>
      <c r="G257">
        <f t="shared" si="93"/>
        <v>28.627739966856115</v>
      </c>
      <c r="H257">
        <f t="shared" si="72"/>
        <v>-2.5501780658827911</v>
      </c>
      <c r="K257">
        <f t="shared" si="73"/>
        <v>-153.01068395296747</v>
      </c>
      <c r="L257">
        <f t="shared" si="74"/>
        <v>-240.02449805302388</v>
      </c>
      <c r="M257">
        <f t="shared" si="75"/>
        <v>-0.46959814106453823</v>
      </c>
      <c r="N257">
        <f t="shared" si="76"/>
        <v>-1.1172683915378712</v>
      </c>
      <c r="O257">
        <f t="shared" si="77"/>
        <v>-30.701796709615056</v>
      </c>
      <c r="P257">
        <f t="shared" si="78"/>
        <v>-3.2299130788317245</v>
      </c>
      <c r="Q257">
        <f t="shared" si="88"/>
        <v>-6</v>
      </c>
      <c r="S257">
        <f t="shared" si="94"/>
        <v>38.860215028399978</v>
      </c>
      <c r="T257">
        <f t="shared" si="79"/>
        <v>181.1577859699546</v>
      </c>
      <c r="U257">
        <f t="shared" si="80"/>
        <v>0.10911789114296441</v>
      </c>
      <c r="V257">
        <f t="shared" si="81"/>
        <v>0.47302379831596025</v>
      </c>
      <c r="W257">
        <f t="shared" si="82"/>
        <v>26.78421427820367</v>
      </c>
      <c r="X257">
        <f t="shared" si="83"/>
        <v>13.32442264116758</v>
      </c>
      <c r="Y257">
        <f t="shared" si="84"/>
        <v>0.65365054505863307</v>
      </c>
      <c r="Z257">
        <f t="shared" si="89"/>
        <v>37.451417508285523</v>
      </c>
      <c r="AA257">
        <f t="shared" si="85"/>
        <v>-0.54089627090100023</v>
      </c>
      <c r="AB257">
        <f t="shared" si="90"/>
        <v>-30.991073476992153</v>
      </c>
      <c r="AC257">
        <f t="shared" si="91"/>
        <v>1.1945468159596333</v>
      </c>
      <c r="AD257">
        <f t="shared" si="92"/>
        <v>68.442490985277672</v>
      </c>
      <c r="AE257">
        <f t="shared" si="95"/>
        <v>40.725890080130021</v>
      </c>
    </row>
    <row r="258" spans="5:31">
      <c r="E258">
        <f t="shared" si="86"/>
        <v>0.23800000000000018</v>
      </c>
      <c r="F258">
        <f t="shared" si="87"/>
        <v>0.49709814176052874</v>
      </c>
      <c r="G258">
        <f t="shared" si="93"/>
        <v>28.481625526674193</v>
      </c>
      <c r="H258">
        <f t="shared" si="72"/>
        <v>-2.554137985189338</v>
      </c>
      <c r="K258">
        <f t="shared" si="73"/>
        <v>-153.24827911136029</v>
      </c>
      <c r="L258">
        <f t="shared" si="74"/>
        <v>-237.59515839283489</v>
      </c>
      <c r="M258">
        <f t="shared" si="75"/>
        <v>-0.46484523709976422</v>
      </c>
      <c r="N258">
        <f t="shared" si="76"/>
        <v>-1.1152216143521561</v>
      </c>
      <c r="O258">
        <f t="shared" si="77"/>
        <v>-30.645552625792721</v>
      </c>
      <c r="P258">
        <f t="shared" si="78"/>
        <v>-3.2349877330111831</v>
      </c>
      <c r="Q258">
        <f t="shared" si="88"/>
        <v>-6</v>
      </c>
      <c r="S258">
        <f t="shared" si="94"/>
        <v>39.022582635143507</v>
      </c>
      <c r="T258">
        <f t="shared" si="79"/>
        <v>182.06560621011883</v>
      </c>
      <c r="U258">
        <f t="shared" si="80"/>
        <v>0.10966470413040094</v>
      </c>
      <c r="V258">
        <f t="shared" si="81"/>
        <v>0.47357061130339678</v>
      </c>
      <c r="W258">
        <f t="shared" si="82"/>
        <v>26.796112508157911</v>
      </c>
      <c r="X258">
        <f t="shared" si="83"/>
        <v>13.344288955749075</v>
      </c>
      <c r="Y258">
        <f t="shared" si="84"/>
        <v>0.65410837840554048</v>
      </c>
      <c r="Z258">
        <f t="shared" si="89"/>
        <v>37.477649426783664</v>
      </c>
      <c r="AA258">
        <f t="shared" si="85"/>
        <v>-0.53834609283511747</v>
      </c>
      <c r="AB258">
        <f t="shared" si="90"/>
        <v>-30.844959036810238</v>
      </c>
      <c r="AC258">
        <f t="shared" si="91"/>
        <v>1.192454471240658</v>
      </c>
      <c r="AD258">
        <f t="shared" si="92"/>
        <v>68.322608463593909</v>
      </c>
      <c r="AE258">
        <f t="shared" si="95"/>
        <v>40.929976187252009</v>
      </c>
    </row>
    <row r="259" spans="5:31">
      <c r="E259">
        <f t="shared" si="86"/>
        <v>0.23900000000000018</v>
      </c>
      <c r="F259">
        <f t="shared" si="87"/>
        <v>0.49454400377533941</v>
      </c>
      <c r="G259">
        <f t="shared" si="93"/>
        <v>28.335284199828802</v>
      </c>
      <c r="H259">
        <f t="shared" si="72"/>
        <v>-2.5580576453386312</v>
      </c>
      <c r="K259">
        <f t="shared" si="73"/>
        <v>-153.48345872031788</v>
      </c>
      <c r="L259">
        <f t="shared" si="74"/>
        <v>-235.17960895758441</v>
      </c>
      <c r="M259">
        <f t="shared" si="75"/>
        <v>-0.46011931314764942</v>
      </c>
      <c r="N259">
        <f t="shared" si="76"/>
        <v>-1.1131955530393343</v>
      </c>
      <c r="O259">
        <f t="shared" si="77"/>
        <v>-30.589877800461046</v>
      </c>
      <c r="P259">
        <f t="shared" si="78"/>
        <v>-3.2400110255223118</v>
      </c>
      <c r="Q259">
        <f t="shared" si="88"/>
        <v>-6</v>
      </c>
      <c r="S259">
        <f t="shared" si="94"/>
        <v>39.184574393501087</v>
      </c>
      <c r="T259">
        <f t="shared" si="79"/>
        <v>182.97407998536644</v>
      </c>
      <c r="U259">
        <f t="shared" si="80"/>
        <v>0.11021191076567163</v>
      </c>
      <c r="V259">
        <f t="shared" si="81"/>
        <v>0.47411781793866747</v>
      </c>
      <c r="W259">
        <f t="shared" si="82"/>
        <v>26.807978394227796</v>
      </c>
      <c r="X259">
        <f t="shared" si="83"/>
        <v>13.364216467231437</v>
      </c>
      <c r="Y259">
        <f t="shared" si="84"/>
        <v>0.65456881141069034</v>
      </c>
      <c r="Z259">
        <f t="shared" si="89"/>
        <v>37.504030294727279</v>
      </c>
      <c r="AA259">
        <f t="shared" si="85"/>
        <v>-0.53579195484992814</v>
      </c>
      <c r="AB259">
        <f t="shared" si="90"/>
        <v>-30.698617709964843</v>
      </c>
      <c r="AC259">
        <f t="shared" si="91"/>
        <v>1.1903607662606186</v>
      </c>
      <c r="AD259">
        <f t="shared" si="92"/>
        <v>68.202648004692136</v>
      </c>
      <c r="AE259">
        <f t="shared" si="95"/>
        <v>41.134209214904217</v>
      </c>
    </row>
    <row r="260" spans="5:31">
      <c r="E260">
        <f t="shared" si="86"/>
        <v>0.24000000000000019</v>
      </c>
      <c r="F260">
        <f t="shared" si="87"/>
        <v>0.4919859461300008</v>
      </c>
      <c r="G260">
        <f t="shared" si="93"/>
        <v>28.18871829299972</v>
      </c>
      <c r="H260">
        <f t="shared" si="72"/>
        <v>-2.5619372762175705</v>
      </c>
      <c r="K260">
        <f t="shared" si="73"/>
        <v>-153.71623657305423</v>
      </c>
      <c r="L260">
        <f t="shared" si="74"/>
        <v>-232.77785273634061</v>
      </c>
      <c r="M260">
        <f t="shared" si="75"/>
        <v>-0.45542037505618371</v>
      </c>
      <c r="N260">
        <f t="shared" si="76"/>
        <v>-1.1111900900050844</v>
      </c>
      <c r="O260">
        <f t="shared" si="77"/>
        <v>-30.534769002205831</v>
      </c>
      <c r="P260">
        <f t="shared" si="78"/>
        <v>-3.2449832479212786</v>
      </c>
      <c r="Q260">
        <f t="shared" si="88"/>
        <v>-6</v>
      </c>
      <c r="S260">
        <f t="shared" si="94"/>
        <v>39.346182896934039</v>
      </c>
      <c r="T260">
        <f t="shared" si="79"/>
        <v>183.88318616754384</v>
      </c>
      <c r="U260">
        <f t="shared" si="80"/>
        <v>0.11075949832252488</v>
      </c>
      <c r="V260">
        <f t="shared" si="81"/>
        <v>0.47466540549552072</v>
      </c>
      <c r="W260">
        <f t="shared" si="82"/>
        <v>26.819811436443036</v>
      </c>
      <c r="X260">
        <f t="shared" si="83"/>
        <v>13.384204871759259</v>
      </c>
      <c r="Y260">
        <f t="shared" si="84"/>
        <v>0.65503183743590521</v>
      </c>
      <c r="Z260">
        <f t="shared" si="89"/>
        <v>37.530559731776805</v>
      </c>
      <c r="AA260">
        <f t="shared" si="85"/>
        <v>-0.53323389720458947</v>
      </c>
      <c r="AB260">
        <f t="shared" si="90"/>
        <v>-30.552051803135761</v>
      </c>
      <c r="AC260">
        <f t="shared" si="91"/>
        <v>1.1882657346404946</v>
      </c>
      <c r="AD260">
        <f t="shared" si="92"/>
        <v>68.082611534912559</v>
      </c>
      <c r="AE260">
        <f t="shared" si="95"/>
        <v>41.338584413288814</v>
      </c>
    </row>
    <row r="261" spans="5:31">
      <c r="E261">
        <f t="shared" si="86"/>
        <v>0.24100000000000019</v>
      </c>
      <c r="F261">
        <f t="shared" si="87"/>
        <v>0.48942400885378323</v>
      </c>
      <c r="G261">
        <f t="shared" ref="G261:G324" si="96">F261*180/PI()</f>
        <v>28.041930099695215</v>
      </c>
      <c r="H261">
        <f t="shared" si="72"/>
        <v>-2.5657771077559373</v>
      </c>
      <c r="K261">
        <f t="shared" si="73"/>
        <v>-153.94662646535625</v>
      </c>
      <c r="L261">
        <f t="shared" si="74"/>
        <v>-230.3898923020212</v>
      </c>
      <c r="M261">
        <f t="shared" si="75"/>
        <v>-0.45074842785917579</v>
      </c>
      <c r="N261">
        <f t="shared" si="76"/>
        <v>-1.109205107629597</v>
      </c>
      <c r="O261">
        <f t="shared" si="77"/>
        <v>-30.480222998912481</v>
      </c>
      <c r="P261">
        <f t="shared" si="78"/>
        <v>-3.2499046918274455</v>
      </c>
      <c r="Q261">
        <f t="shared" si="88"/>
        <v>-6</v>
      </c>
      <c r="S261">
        <f t="shared" si="94"/>
        <v>39.507400786225276</v>
      </c>
      <c r="T261">
        <f t="shared" si="79"/>
        <v>184.79290373345975</v>
      </c>
      <c r="U261">
        <f t="shared" si="80"/>
        <v>0.11130745413793167</v>
      </c>
      <c r="V261">
        <f t="shared" si="81"/>
        <v>0.47521336131092751</v>
      </c>
      <c r="W261">
        <f t="shared" si="82"/>
        <v>26.831611138364906</v>
      </c>
      <c r="X261">
        <f t="shared" si="83"/>
        <v>13.404253864185378</v>
      </c>
      <c r="Y261">
        <f t="shared" si="84"/>
        <v>0.65549744974452795</v>
      </c>
      <c r="Z261">
        <f t="shared" ref="Z261:Z324" si="97">Y261*180/PI()</f>
        <v>37.557237351950235</v>
      </c>
      <c r="AA261">
        <f t="shared" si="85"/>
        <v>-0.53067195992837191</v>
      </c>
      <c r="AB261">
        <f t="shared" ref="AB261:AB324" si="98">AA261*180/PI()</f>
        <v>-30.405263609831255</v>
      </c>
      <c r="AC261">
        <f t="shared" ref="AC261:AC324" si="99">Y261-AA261</f>
        <v>1.1861694096728999</v>
      </c>
      <c r="AD261">
        <f t="shared" ref="AD261:AD324" si="100">AC261*180/PI()</f>
        <v>67.962500961781487</v>
      </c>
      <c r="AE261">
        <f t="shared" ref="AE261:AE324" si="101">T261/4.44822165</f>
        <v>41.543097056204417</v>
      </c>
    </row>
    <row r="262" spans="5:31">
      <c r="E262">
        <f t="shared" si="86"/>
        <v>0.24200000000000019</v>
      </c>
      <c r="F262">
        <f t="shared" si="87"/>
        <v>0.48685823174602727</v>
      </c>
      <c r="G262">
        <f t="shared" si="96"/>
        <v>27.894921900249514</v>
      </c>
      <c r="H262">
        <f t="shared" si="72"/>
        <v>-2.5695773699194513</v>
      </c>
      <c r="K262">
        <f t="shared" si="73"/>
        <v>-154.17464219516708</v>
      </c>
      <c r="L262">
        <f t="shared" si="74"/>
        <v>-228.01572981082228</v>
      </c>
      <c r="M262">
        <f t="shared" si="75"/>
        <v>-0.44610347577513532</v>
      </c>
      <c r="N262">
        <f t="shared" si="76"/>
        <v>-1.1072404882711226</v>
      </c>
      <c r="O262">
        <f t="shared" si="77"/>
        <v>-30.426236557863493</v>
      </c>
      <c r="P262">
        <f t="shared" si="78"/>
        <v>-3.2547756489145723</v>
      </c>
      <c r="Q262">
        <f t="shared" si="88"/>
        <v>-6</v>
      </c>
      <c r="S262">
        <f t="shared" si="94"/>
        <v>39.668220749759243</v>
      </c>
      <c r="T262">
        <f t="shared" si="79"/>
        <v>185.70321176525528</v>
      </c>
      <c r="U262">
        <f t="shared" si="80"/>
        <v>0.11185576561230851</v>
      </c>
      <c r="V262">
        <f t="shared" si="81"/>
        <v>0.47576167278530435</v>
      </c>
      <c r="W262">
        <f t="shared" si="82"/>
        <v>26.843377007090684</v>
      </c>
      <c r="X262">
        <f t="shared" si="83"/>
        <v>13.424363138091323</v>
      </c>
      <c r="Y262">
        <f t="shared" si="84"/>
        <v>0.65596564150319547</v>
      </c>
      <c r="Z262">
        <f t="shared" si="97"/>
        <v>37.584062763724688</v>
      </c>
      <c r="AA262">
        <f t="shared" si="85"/>
        <v>-0.52810618282061617</v>
      </c>
      <c r="AB262">
        <f t="shared" si="98"/>
        <v>-30.258255410385569</v>
      </c>
      <c r="AC262">
        <f t="shared" si="99"/>
        <v>1.1840718243238118</v>
      </c>
      <c r="AD262">
        <f t="shared" si="100"/>
        <v>67.842318174110261</v>
      </c>
      <c r="AE262">
        <f t="shared" si="101"/>
        <v>41.747742441129319</v>
      </c>
    </row>
    <row r="263" spans="5:31">
      <c r="E263">
        <f t="shared" si="86"/>
        <v>0.24300000000000019</v>
      </c>
      <c r="F263">
        <f t="shared" si="87"/>
        <v>0.4842886543761078</v>
      </c>
      <c r="G263">
        <f t="shared" si="96"/>
        <v>27.747695961820803</v>
      </c>
      <c r="H263">
        <f t="shared" si="72"/>
        <v>-2.5733382927028132</v>
      </c>
      <c r="K263">
        <f t="shared" si="73"/>
        <v>-154.40029756216879</v>
      </c>
      <c r="L263">
        <f t="shared" si="74"/>
        <v>-225.65536700171705</v>
      </c>
      <c r="M263">
        <f t="shared" si="75"/>
        <v>-0.44148552220629245</v>
      </c>
      <c r="N263">
        <f t="shared" si="76"/>
        <v>-1.1052961142695246</v>
      </c>
      <c r="O263">
        <f t="shared" si="77"/>
        <v>-30.372806445836108</v>
      </c>
      <c r="P263">
        <f t="shared" si="78"/>
        <v>-3.2595964109020055</v>
      </c>
      <c r="Q263">
        <f t="shared" si="88"/>
        <v>-6</v>
      </c>
      <c r="S263">
        <f t="shared" si="94"/>
        <v>39.828635523793928</v>
      </c>
      <c r="T263">
        <f t="shared" si="79"/>
        <v>186.61408945076218</v>
      </c>
      <c r="U263">
        <f t="shared" si="80"/>
        <v>0.11240442020973321</v>
      </c>
      <c r="V263">
        <f t="shared" si="81"/>
        <v>0.47631032738272905</v>
      </c>
      <c r="W263">
        <f t="shared" si="82"/>
        <v>26.855108553257779</v>
      </c>
      <c r="X263">
        <f t="shared" si="83"/>
        <v>13.444532385807939</v>
      </c>
      <c r="Y263">
        <f t="shared" si="84"/>
        <v>0.6564364057836104</v>
      </c>
      <c r="Z263">
        <f t="shared" si="97"/>
        <v>37.611035570137979</v>
      </c>
      <c r="AA263">
        <f t="shared" si="85"/>
        <v>-0.52553660545069636</v>
      </c>
      <c r="AB263">
        <f t="shared" si="98"/>
        <v>-30.111029471956837</v>
      </c>
      <c r="AC263">
        <f t="shared" si="99"/>
        <v>1.1819730112343068</v>
      </c>
      <c r="AD263">
        <f t="shared" si="100"/>
        <v>67.722065042094812</v>
      </c>
      <c r="AE263">
        <f t="shared" si="101"/>
        <v>41.952515889302006</v>
      </c>
    </row>
    <row r="264" spans="5:31">
      <c r="E264">
        <f t="shared" si="86"/>
        <v>0.24400000000000019</v>
      </c>
      <c r="F264">
        <f t="shared" si="87"/>
        <v>0.48171531608340501</v>
      </c>
      <c r="G264">
        <f t="shared" si="96"/>
        <v>27.600254538389532</v>
      </c>
      <c r="H264">
        <f t="shared" si="72"/>
        <v>-2.5770601061227465</v>
      </c>
      <c r="K264">
        <f t="shared" si="73"/>
        <v>-154.6236063673648</v>
      </c>
      <c r="L264">
        <f t="shared" si="74"/>
        <v>-223.30880519601908</v>
      </c>
      <c r="M264">
        <f t="shared" si="75"/>
        <v>-0.43689456973774321</v>
      </c>
      <c r="N264">
        <f t="shared" si="76"/>
        <v>-1.1033718679498377</v>
      </c>
      <c r="O264">
        <f t="shared" si="77"/>
        <v>-30.319929429200084</v>
      </c>
      <c r="P264">
        <f t="shared" si="78"/>
        <v>-3.2643672695458572</v>
      </c>
      <c r="Q264">
        <f t="shared" si="88"/>
        <v>-6</v>
      </c>
      <c r="S264">
        <f t="shared" si="94"/>
        <v>39.98863789272567</v>
      </c>
      <c r="T264">
        <f t="shared" si="79"/>
        <v>187.5255160838534</v>
      </c>
      <c r="U264">
        <f t="shared" si="80"/>
        <v>0.11295340545815605</v>
      </c>
      <c r="V264">
        <f t="shared" si="81"/>
        <v>0.47685931263115189</v>
      </c>
      <c r="W264">
        <f t="shared" si="82"/>
        <v>26.866805291047523</v>
      </c>
      <c r="X264">
        <f t="shared" si="83"/>
        <v>13.464761298436109</v>
      </c>
      <c r="Y264">
        <f t="shared" si="84"/>
        <v>0.65690973556430354</v>
      </c>
      <c r="Z264">
        <f t="shared" si="97"/>
        <v>37.638155368889549</v>
      </c>
      <c r="AA264">
        <f t="shared" si="85"/>
        <v>-0.52296326715799357</v>
      </c>
      <c r="AB264">
        <f t="shared" si="98"/>
        <v>-29.963588048525569</v>
      </c>
      <c r="AC264">
        <f t="shared" si="99"/>
        <v>1.1798730027222972</v>
      </c>
      <c r="AD264">
        <f t="shared" si="100"/>
        <v>67.601743417415122</v>
      </c>
      <c r="AE264">
        <f t="shared" si="101"/>
        <v>42.157412745799981</v>
      </c>
    </row>
    <row r="265" spans="5:31">
      <c r="E265">
        <f t="shared" si="86"/>
        <v>0.24500000000000019</v>
      </c>
      <c r="F265">
        <f t="shared" si="87"/>
        <v>0.47913825597728227</v>
      </c>
      <c r="G265">
        <f t="shared" si="96"/>
        <v>27.452599870757165</v>
      </c>
      <c r="H265">
        <f t="shared" si="72"/>
        <v>-2.5807430402110305</v>
      </c>
      <c r="K265">
        <f t="shared" si="73"/>
        <v>-154.84458241266182</v>
      </c>
      <c r="L265">
        <f t="shared" si="74"/>
        <v>-220.97604529700905</v>
      </c>
      <c r="M265">
        <f t="shared" si="75"/>
        <v>-0.43233062013671952</v>
      </c>
      <c r="N265">
        <f t="shared" si="76"/>
        <v>-1.1014676316258294</v>
      </c>
      <c r="O265">
        <f t="shared" si="77"/>
        <v>-30.267602274015562</v>
      </c>
      <c r="P265">
        <f t="shared" si="78"/>
        <v>-3.2690885166301751</v>
      </c>
      <c r="Q265">
        <f t="shared" si="88"/>
        <v>-6</v>
      </c>
      <c r="S265">
        <f t="shared" si="94"/>
        <v>40.148220689346594</v>
      </c>
      <c r="T265">
        <f t="shared" si="79"/>
        <v>188.43747106478452</v>
      </c>
      <c r="U265">
        <f t="shared" si="80"/>
        <v>0.11350270894960537</v>
      </c>
      <c r="V265">
        <f t="shared" si="81"/>
        <v>0.47740861612260121</v>
      </c>
      <c r="W265">
        <f t="shared" si="82"/>
        <v>26.878466738188632</v>
      </c>
      <c r="X265">
        <f t="shared" si="83"/>
        <v>13.485049565867673</v>
      </c>
      <c r="Y265">
        <f t="shared" si="84"/>
        <v>0.65738562373239684</v>
      </c>
      <c r="Z265">
        <f t="shared" si="97"/>
        <v>37.66542175244151</v>
      </c>
      <c r="AA265">
        <f t="shared" si="85"/>
        <v>-0.52038620705187111</v>
      </c>
      <c r="AB265">
        <f t="shared" si="98"/>
        <v>-29.81593338089321</v>
      </c>
      <c r="AC265">
        <f t="shared" si="99"/>
        <v>1.1777718307842679</v>
      </c>
      <c r="AD265">
        <f t="shared" si="100"/>
        <v>67.481355133334716</v>
      </c>
      <c r="AE265">
        <f t="shared" si="101"/>
        <v>42.362428379616496</v>
      </c>
    </row>
    <row r="266" spans="5:31">
      <c r="E266">
        <f t="shared" si="86"/>
        <v>0.24600000000000019</v>
      </c>
      <c r="F266">
        <f t="shared" si="87"/>
        <v>0.47655751293707121</v>
      </c>
      <c r="G266">
        <f t="shared" si="96"/>
        <v>27.304734186545311</v>
      </c>
      <c r="H266">
        <f t="shared" si="72"/>
        <v>-2.5843873250075244</v>
      </c>
      <c r="K266">
        <f t="shared" si="73"/>
        <v>-155.06323950045146</v>
      </c>
      <c r="L266">
        <f t="shared" si="74"/>
        <v>-218.65708778962878</v>
      </c>
      <c r="M266">
        <f t="shared" si="75"/>
        <v>-0.42779367435199023</v>
      </c>
      <c r="N266">
        <f t="shared" si="76"/>
        <v>-1.0995832876035643</v>
      </c>
      <c r="O266">
        <f t="shared" si="77"/>
        <v>-30.215821746130999</v>
      </c>
      <c r="P266">
        <f t="shared" si="78"/>
        <v>-3.2737604439581056</v>
      </c>
      <c r="Q266">
        <f t="shared" si="88"/>
        <v>-6</v>
      </c>
      <c r="S266">
        <f t="shared" si="94"/>
        <v>40.307376795094441</v>
      </c>
      <c r="T266">
        <f t="shared" si="79"/>
        <v>189.34993390052568</v>
      </c>
      <c r="U266">
        <f t="shared" si="80"/>
        <v>0.11405231834038762</v>
      </c>
      <c r="V266">
        <f t="shared" si="81"/>
        <v>0.47795822551338346</v>
      </c>
      <c r="W266">
        <f t="shared" si="82"/>
        <v>26.89009241596035</v>
      </c>
      <c r="X266">
        <f t="shared" si="83"/>
        <v>13.505396876806445</v>
      </c>
      <c r="Y266">
        <f t="shared" si="84"/>
        <v>0.65786406308535617</v>
      </c>
      <c r="Z266">
        <f t="shared" si="97"/>
        <v>37.692834308119046</v>
      </c>
      <c r="AA266">
        <f t="shared" si="85"/>
        <v>-0.51780546401165972</v>
      </c>
      <c r="AB266">
        <f t="shared" si="98"/>
        <v>-29.668067696681337</v>
      </c>
      <c r="AC266">
        <f t="shared" si="99"/>
        <v>1.1756695270970159</v>
      </c>
      <c r="AD266">
        <f t="shared" si="100"/>
        <v>67.36090200480038</v>
      </c>
      <c r="AE266">
        <f t="shared" si="101"/>
        <v>42.567558183735223</v>
      </c>
    </row>
    <row r="267" spans="5:31">
      <c r="E267">
        <f t="shared" si="86"/>
        <v>0.24700000000000019</v>
      </c>
      <c r="F267">
        <f t="shared" si="87"/>
        <v>0.47397312561206367</v>
      </c>
      <c r="G267">
        <f t="shared" si="96"/>
        <v>27.15665970019527</v>
      </c>
      <c r="H267">
        <f t="shared" si="72"/>
        <v>-2.587993190553195</v>
      </c>
      <c r="K267">
        <f t="shared" si="73"/>
        <v>-155.27959143319171</v>
      </c>
      <c r="L267">
        <f t="shared" si="74"/>
        <v>-216.35193274024061</v>
      </c>
      <c r="M267">
        <f t="shared" si="75"/>
        <v>-0.42328373251339058</v>
      </c>
      <c r="N267">
        <f t="shared" si="76"/>
        <v>-1.0977187181849715</v>
      </c>
      <c r="O267">
        <f t="shared" si="77"/>
        <v>-30.164584611281242</v>
      </c>
      <c r="P267">
        <f t="shared" si="78"/>
        <v>-3.2783833433430458</v>
      </c>
      <c r="Q267">
        <f t="shared" si="88"/>
        <v>-6</v>
      </c>
      <c r="S267">
        <f t="shared" si="94"/>
        <v>40.466099140294851</v>
      </c>
      <c r="T267">
        <f t="shared" si="79"/>
        <v>190.26288420508368</v>
      </c>
      <c r="U267">
        <f t="shared" si="80"/>
        <v>0.1146022213512812</v>
      </c>
      <c r="V267">
        <f t="shared" si="81"/>
        <v>0.47850812852427704</v>
      </c>
      <c r="W267">
        <f t="shared" si="82"/>
        <v>26.901681849195288</v>
      </c>
      <c r="X267">
        <f t="shared" si="83"/>
        <v>13.525802918789333</v>
      </c>
      <c r="Y267">
        <f t="shared" si="84"/>
        <v>0.65834504633273894</v>
      </c>
      <c r="Z267">
        <f t="shared" si="97"/>
        <v>37.720392618210575</v>
      </c>
      <c r="AA267">
        <f t="shared" si="85"/>
        <v>-0.51522107668665196</v>
      </c>
      <c r="AB267">
        <f t="shared" si="98"/>
        <v>-29.51999321033129</v>
      </c>
      <c r="AC267">
        <f t="shared" si="99"/>
        <v>1.1735661230193908</v>
      </c>
      <c r="AD267">
        <f t="shared" si="100"/>
        <v>67.240385828541861</v>
      </c>
      <c r="AE267">
        <f t="shared" si="101"/>
        <v>42.772797575202596</v>
      </c>
    </row>
    <row r="268" spans="5:31">
      <c r="E268">
        <f t="shared" si="86"/>
        <v>0.24800000000000019</v>
      </c>
      <c r="F268">
        <f t="shared" si="87"/>
        <v>0.47138513242151048</v>
      </c>
      <c r="G268">
        <f t="shared" si="96"/>
        <v>27.008378612967977</v>
      </c>
      <c r="H268">
        <f t="shared" si="72"/>
        <v>-2.5915608668831358</v>
      </c>
      <c r="K268">
        <f t="shared" si="73"/>
        <v>-155.49365201298815</v>
      </c>
      <c r="L268">
        <f t="shared" si="74"/>
        <v>-214.0605797964501</v>
      </c>
      <c r="M268">
        <f t="shared" si="75"/>
        <v>-0.41880079393147518</v>
      </c>
      <c r="N268">
        <f t="shared" si="76"/>
        <v>-1.0958738056714155</v>
      </c>
      <c r="O268">
        <f t="shared" si="77"/>
        <v>-30.113887635185591</v>
      </c>
      <c r="P268">
        <f t="shared" si="78"/>
        <v>-3.2829575065997965</v>
      </c>
      <c r="Q268">
        <f t="shared" si="88"/>
        <v>-6</v>
      </c>
      <c r="S268">
        <f t="shared" si="94"/>
        <v>40.624380704396415</v>
      </c>
      <c r="T268">
        <f t="shared" si="79"/>
        <v>191.17630169981578</v>
      </c>
      <c r="U268">
        <f t="shared" si="80"/>
        <v>0.1151524057677257</v>
      </c>
      <c r="V268">
        <f t="shared" si="81"/>
        <v>0.47905831294072154</v>
      </c>
      <c r="W268">
        <f t="shared" si="82"/>
        <v>26.913234566281904</v>
      </c>
      <c r="X268">
        <f t="shared" si="83"/>
        <v>13.546267378207627</v>
      </c>
      <c r="Y268">
        <f t="shared" si="84"/>
        <v>0.65882856609793805</v>
      </c>
      <c r="Z268">
        <f t="shared" si="97"/>
        <v>37.748096260067641</v>
      </c>
      <c r="AA268">
        <f t="shared" si="85"/>
        <v>-0.51263308349609893</v>
      </c>
      <c r="AB268">
        <f t="shared" si="98"/>
        <v>-29.371712123104004</v>
      </c>
      <c r="AC268">
        <f t="shared" si="99"/>
        <v>1.1714616495940371</v>
      </c>
      <c r="AD268">
        <f t="shared" si="100"/>
        <v>67.119808383171659</v>
      </c>
      <c r="AE268">
        <f t="shared" si="101"/>
        <v>42.978141995198413</v>
      </c>
    </row>
    <row r="269" spans="5:31">
      <c r="E269">
        <f t="shared" si="86"/>
        <v>0.24900000000000019</v>
      </c>
      <c r="F269">
        <f t="shared" si="87"/>
        <v>0.46879357155462736</v>
      </c>
      <c r="G269">
        <f t="shared" si="96"/>
        <v>26.859893112944309</v>
      </c>
      <c r="H269">
        <f t="shared" si="72"/>
        <v>-2.5950905840195859</v>
      </c>
      <c r="K269">
        <f t="shared" si="73"/>
        <v>-155.70543504117515</v>
      </c>
      <c r="L269">
        <f t="shared" si="74"/>
        <v>-211.78302818699157</v>
      </c>
      <c r="M269">
        <f t="shared" si="75"/>
        <v>-0.41434485709729418</v>
      </c>
      <c r="N269">
        <f t="shared" si="76"/>
        <v>-1.0940484323672643</v>
      </c>
      <c r="O269">
        <f t="shared" si="77"/>
        <v>-30.063727583645903</v>
      </c>
      <c r="P269">
        <f t="shared" si="78"/>
        <v>-3.2874832255357083</v>
      </c>
      <c r="Q269">
        <f t="shared" si="88"/>
        <v>-6</v>
      </c>
      <c r="S269">
        <f t="shared" si="94"/>
        <v>40.782214516198209</v>
      </c>
      <c r="T269">
        <f t="shared" si="79"/>
        <v>192.09016621373411</v>
      </c>
      <c r="U269">
        <f t="shared" si="80"/>
        <v>0.11570285944000505</v>
      </c>
      <c r="V269">
        <f t="shared" si="81"/>
        <v>0.47960876661300089</v>
      </c>
      <c r="W269">
        <f t="shared" si="82"/>
        <v>26.924750099166701</v>
      </c>
      <c r="X269">
        <f t="shared" si="83"/>
        <v>13.566789940328379</v>
      </c>
      <c r="Y269">
        <f t="shared" si="84"/>
        <v>0.65931461491991672</v>
      </c>
      <c r="Z269">
        <f t="shared" si="97"/>
        <v>37.775944806204329</v>
      </c>
      <c r="AA269">
        <f t="shared" si="85"/>
        <v>-0.51004152262921587</v>
      </c>
      <c r="AB269">
        <f t="shared" si="98"/>
        <v>-29.223226623080343</v>
      </c>
      <c r="AC269">
        <f t="shared" si="99"/>
        <v>1.1693561375491326</v>
      </c>
      <c r="AD269">
        <f t="shared" si="100"/>
        <v>66.999171429284672</v>
      </c>
      <c r="AE269">
        <f t="shared" si="101"/>
        <v>43.18358690910425</v>
      </c>
    </row>
    <row r="270" spans="5:31">
      <c r="E270">
        <f t="shared" si="86"/>
        <v>0.25000000000000017</v>
      </c>
      <c r="F270">
        <f t="shared" si="87"/>
        <v>0.46619848097060779</v>
      </c>
      <c r="G270">
        <f t="shared" si="96"/>
        <v>26.711205375025848</v>
      </c>
      <c r="H270">
        <f t="shared" si="72"/>
        <v>-2.5985825719649474</v>
      </c>
      <c r="K270">
        <f t="shared" si="73"/>
        <v>-155.91495431789684</v>
      </c>
      <c r="L270">
        <f t="shared" si="74"/>
        <v>-209.5192767216796</v>
      </c>
      <c r="M270">
        <f t="shared" si="75"/>
        <v>-0.40991591968229835</v>
      </c>
      <c r="N270">
        <f t="shared" si="76"/>
        <v>-1.0922424805834636</v>
      </c>
      <c r="O270">
        <f t="shared" si="77"/>
        <v>-30.014101222644765</v>
      </c>
      <c r="P270">
        <f t="shared" si="78"/>
        <v>-3.2919607919418259</v>
      </c>
      <c r="Q270">
        <f t="shared" si="88"/>
        <v>-6</v>
      </c>
      <c r="S270">
        <f t="shared" si="94"/>
        <v>40.939593654069917</v>
      </c>
      <c r="T270">
        <f t="shared" si="79"/>
        <v>193.00445768380087</v>
      </c>
      <c r="U270">
        <f t="shared" si="80"/>
        <v>0.11625357028342545</v>
      </c>
      <c r="V270">
        <f t="shared" si="81"/>
        <v>0.48015947745642129</v>
      </c>
      <c r="W270">
        <f t="shared" si="82"/>
        <v>26.936227983356076</v>
      </c>
      <c r="X270">
        <f t="shared" si="83"/>
        <v>13.587370289315883</v>
      </c>
      <c r="Y270">
        <f t="shared" si="84"/>
        <v>0.65980318525493808</v>
      </c>
      <c r="Z270">
        <f t="shared" si="97"/>
        <v>37.803937824396343</v>
      </c>
      <c r="AA270">
        <f t="shared" si="85"/>
        <v>-0.50744643204519646</v>
      </c>
      <c r="AB270">
        <f t="shared" si="98"/>
        <v>-29.074538885161889</v>
      </c>
      <c r="AC270">
        <f t="shared" si="99"/>
        <v>1.1672496173001345</v>
      </c>
      <c r="AD270">
        <f t="shared" si="100"/>
        <v>66.878476709558228</v>
      </c>
      <c r="AE270">
        <f t="shared" si="101"/>
        <v>43.389127806569817</v>
      </c>
    </row>
    <row r="271" spans="5:31">
      <c r="E271">
        <f t="shared" si="86"/>
        <v>0.25100000000000017</v>
      </c>
      <c r="F271">
        <f t="shared" si="87"/>
        <v>0.46359989839864285</v>
      </c>
      <c r="G271">
        <f t="shared" si="96"/>
        <v>26.562317560936009</v>
      </c>
      <c r="H271">
        <f t="shared" si="72"/>
        <v>-2.6020370606948044</v>
      </c>
      <c r="K271">
        <f t="shared" si="73"/>
        <v>-156.12222364168827</v>
      </c>
      <c r="L271">
        <f t="shared" si="74"/>
        <v>-207.26932379142471</v>
      </c>
      <c r="M271">
        <f t="shared" si="75"/>
        <v>-0.40551397853836979</v>
      </c>
      <c r="N271">
        <f t="shared" si="76"/>
        <v>-1.0904558326411078</v>
      </c>
      <c r="O271">
        <f t="shared" si="77"/>
        <v>-29.965005318443662</v>
      </c>
      <c r="P271">
        <f t="shared" si="78"/>
        <v>-3.2963904975840306</v>
      </c>
      <c r="Q271">
        <f t="shared" si="88"/>
        <v>-6</v>
      </c>
      <c r="S271">
        <f t="shared" si="94"/>
        <v>41.096511246164283</v>
      </c>
      <c r="T271">
        <f t="shared" si="79"/>
        <v>193.9191561552129</v>
      </c>
      <c r="U271">
        <f t="shared" si="80"/>
        <v>0.11680452627848673</v>
      </c>
      <c r="V271">
        <f t="shared" si="81"/>
        <v>0.48071043345148257</v>
      </c>
      <c r="W271">
        <f t="shared" si="82"/>
        <v>26.947667757917873</v>
      </c>
      <c r="X271">
        <f t="shared" si="83"/>
        <v>13.608008108253273</v>
      </c>
      <c r="Y271">
        <f t="shared" si="84"/>
        <v>0.66029426947828707</v>
      </c>
      <c r="Z271">
        <f t="shared" si="97"/>
        <v>37.832074877779696</v>
      </c>
      <c r="AA271">
        <f t="shared" si="85"/>
        <v>-0.50484784947323158</v>
      </c>
      <c r="AB271">
        <f t="shared" si="98"/>
        <v>-28.92565107107205</v>
      </c>
      <c r="AC271">
        <f t="shared" si="99"/>
        <v>1.1651421189515188</v>
      </c>
      <c r="AD271">
        <f t="shared" si="100"/>
        <v>66.757725948851757</v>
      </c>
      <c r="AE271">
        <f t="shared" si="101"/>
        <v>43.594760201576939</v>
      </c>
    </row>
    <row r="272" spans="5:31">
      <c r="E272">
        <f t="shared" si="86"/>
        <v>0.25200000000000017</v>
      </c>
      <c r="F272">
        <f t="shared" si="87"/>
        <v>0.46099786133794807</v>
      </c>
      <c r="G272">
        <f t="shared" si="96"/>
        <v>26.413231819221572</v>
      </c>
      <c r="H272">
        <f t="shared" si="72"/>
        <v>-2.6054542801509428</v>
      </c>
      <c r="K272">
        <f t="shared" si="73"/>
        <v>-156.32725680905656</v>
      </c>
      <c r="L272">
        <f t="shared" si="74"/>
        <v>-205.03316736830936</v>
      </c>
      <c r="M272">
        <f t="shared" si="75"/>
        <v>-0.40113902969797055</v>
      </c>
      <c r="N272">
        <f t="shared" si="76"/>
        <v>-1.0886883708750128</v>
      </c>
      <c r="O272">
        <f t="shared" si="77"/>
        <v>-29.916436637681137</v>
      </c>
      <c r="P272">
        <f t="shared" si="78"/>
        <v>-3.3007726341941832</v>
      </c>
      <c r="Q272">
        <f t="shared" si="88"/>
        <v>-6</v>
      </c>
      <c r="S272">
        <f t="shared" si="94"/>
        <v>41.252960470622533</v>
      </c>
      <c r="T272">
        <f t="shared" si="79"/>
        <v>194.83424178167914</v>
      </c>
      <c r="U272">
        <f t="shared" si="80"/>
        <v>0.11735571547104948</v>
      </c>
      <c r="V272">
        <f t="shared" si="81"/>
        <v>0.48126162264404532</v>
      </c>
      <c r="W272">
        <f t="shared" si="82"/>
        <v>26.959068965482576</v>
      </c>
      <c r="X272">
        <f t="shared" si="83"/>
        <v>13.62870307916422</v>
      </c>
      <c r="Y272">
        <f t="shared" si="84"/>
        <v>0.66078785988598698</v>
      </c>
      <c r="Z272">
        <f t="shared" si="97"/>
        <v>37.860355524949043</v>
      </c>
      <c r="AA272">
        <f t="shared" si="85"/>
        <v>-0.50224581241253663</v>
      </c>
      <c r="AB272">
        <f t="shared" si="98"/>
        <v>-28.776565329357602</v>
      </c>
      <c r="AC272">
        <f t="shared" si="99"/>
        <v>1.1630336722985235</v>
      </c>
      <c r="AD272">
        <f t="shared" si="100"/>
        <v>66.636920854306652</v>
      </c>
      <c r="AE272">
        <f t="shared" si="101"/>
        <v>43.800479632501933</v>
      </c>
    </row>
    <row r="273" spans="5:31">
      <c r="E273">
        <f t="shared" si="86"/>
        <v>0.25300000000000017</v>
      </c>
      <c r="F273">
        <f t="shared" si="87"/>
        <v>0.4583924070577971</v>
      </c>
      <c r="G273">
        <f t="shared" si="96"/>
        <v>26.263950285254623</v>
      </c>
      <c r="H273">
        <f t="shared" si="72"/>
        <v>-2.6088344602343714</v>
      </c>
      <c r="K273">
        <f t="shared" si="73"/>
        <v>-156.53006761406229</v>
      </c>
      <c r="L273">
        <f t="shared" si="74"/>
        <v>-202.81080500572932</v>
      </c>
      <c r="M273">
        <f t="shared" si="75"/>
        <v>-0.39679106837441913</v>
      </c>
      <c r="N273">
        <f t="shared" si="76"/>
        <v>-1.0869399776372879</v>
      </c>
      <c r="O273">
        <f t="shared" si="77"/>
        <v>-29.868391947470926</v>
      </c>
      <c r="P273">
        <f t="shared" si="78"/>
        <v>-3.3051074934612701</v>
      </c>
      <c r="Q273">
        <f t="shared" si="88"/>
        <v>-6</v>
      </c>
      <c r="S273">
        <f t="shared" si="94"/>
        <v>41.408934555772127</v>
      </c>
      <c r="T273">
        <f t="shared" si="79"/>
        <v>195.74969482568699</v>
      </c>
      <c r="U273">
        <f t="shared" si="80"/>
        <v>0.1179071259724955</v>
      </c>
      <c r="V273">
        <f t="shared" si="81"/>
        <v>0.48181303314549134</v>
      </c>
      <c r="W273">
        <f t="shared" si="82"/>
        <v>26.970431152244256</v>
      </c>
      <c r="X273">
        <f t="shared" si="83"/>
        <v>13.6494548830347</v>
      </c>
      <c r="Y273">
        <f t="shared" si="84"/>
        <v>0.66128394869650453</v>
      </c>
      <c r="Z273">
        <f t="shared" si="97"/>
        <v>37.888779320055363</v>
      </c>
      <c r="AA273">
        <f t="shared" si="85"/>
        <v>-0.49964035813238566</v>
      </c>
      <c r="AB273">
        <f t="shared" si="98"/>
        <v>-28.62728379539066</v>
      </c>
      <c r="AC273">
        <f t="shared" si="99"/>
        <v>1.1609243068288901</v>
      </c>
      <c r="AD273">
        <f t="shared" si="100"/>
        <v>66.516063115446016</v>
      </c>
      <c r="AE273">
        <f t="shared" si="101"/>
        <v>44.006281662175489</v>
      </c>
    </row>
    <row r="274" spans="5:31">
      <c r="E274">
        <f t="shared" si="86"/>
        <v>0.25400000000000017</v>
      </c>
      <c r="F274">
        <f t="shared" si="87"/>
        <v>0.45578357259756275</v>
      </c>
      <c r="G274">
        <f t="shared" si="96"/>
        <v>26.114475081234904</v>
      </c>
      <c r="H274">
        <f t="shared" si="72"/>
        <v>-2.6121778307983479</v>
      </c>
      <c r="K274">
        <f t="shared" si="73"/>
        <v>-156.73066984790088</v>
      </c>
      <c r="L274">
        <f t="shared" si="74"/>
        <v>-200.6022338385948</v>
      </c>
      <c r="M274">
        <f t="shared" si="75"/>
        <v>-0.3924700889622843</v>
      </c>
      <c r="N274">
        <f t="shared" si="76"/>
        <v>-1.0852105353009038</v>
      </c>
      <c r="O274">
        <f t="shared" si="77"/>
        <v>-29.820868015500043</v>
      </c>
      <c r="P274">
        <f t="shared" si="78"/>
        <v>-3.3093953670225527</v>
      </c>
      <c r="Q274">
        <f t="shared" si="88"/>
        <v>-6</v>
      </c>
      <c r="S274">
        <f t="shared" si="94"/>
        <v>41.56442678031717</v>
      </c>
      <c r="T274">
        <f t="shared" si="79"/>
        <v>196.66549565876036</v>
      </c>
      <c r="U274">
        <f t="shared" si="80"/>
        <v>0.11845874595988323</v>
      </c>
      <c r="V274">
        <f t="shared" si="81"/>
        <v>0.48236465313287907</v>
      </c>
      <c r="W274">
        <f t="shared" si="82"/>
        <v>26.981753867961118</v>
      </c>
      <c r="X274">
        <f t="shared" si="83"/>
        <v>13.670263199834888</v>
      </c>
      <c r="Y274">
        <f t="shared" si="84"/>
        <v>0.66178252805245308</v>
      </c>
      <c r="Z274">
        <f t="shared" si="97"/>
        <v>37.917345812903569</v>
      </c>
      <c r="AA274">
        <f t="shared" si="85"/>
        <v>-0.49703152367215137</v>
      </c>
      <c r="AB274">
        <f t="shared" si="98"/>
        <v>-28.477808591370941</v>
      </c>
      <c r="AC274">
        <f t="shared" si="99"/>
        <v>1.1588140517246044</v>
      </c>
      <c r="AD274">
        <f t="shared" si="100"/>
        <v>66.395154404274507</v>
      </c>
      <c r="AE274">
        <f t="shared" si="101"/>
        <v>44.212161877940673</v>
      </c>
    </row>
    <row r="275" spans="5:31">
      <c r="E275">
        <f t="shared" si="86"/>
        <v>0.25500000000000017</v>
      </c>
      <c r="F275">
        <f t="shared" si="87"/>
        <v>0.45317139476676438</v>
      </c>
      <c r="G275">
        <f t="shared" si="96"/>
        <v>25.964808316192517</v>
      </c>
      <c r="H275">
        <f t="shared" si="72"/>
        <v>-2.615484621641408</v>
      </c>
      <c r="K275">
        <f t="shared" si="73"/>
        <v>-156.92907729848449</v>
      </c>
      <c r="L275">
        <f t="shared" si="74"/>
        <v>-198.40745058359718</v>
      </c>
      <c r="M275">
        <f t="shared" si="75"/>
        <v>-0.38817608503790668</v>
      </c>
      <c r="N275">
        <f t="shared" si="76"/>
        <v>-1.0834999262632647</v>
      </c>
      <c r="O275">
        <f t="shared" si="77"/>
        <v>-29.773861610126904</v>
      </c>
      <c r="P275">
        <f t="shared" si="78"/>
        <v>-3.3136365464547155</v>
      </c>
      <c r="Q275">
        <f t="shared" si="88"/>
        <v>-6</v>
      </c>
      <c r="S275">
        <f t="shared" si="94"/>
        <v>41.719430473521484</v>
      </c>
      <c r="T275">
        <f t="shared" si="79"/>
        <v>197.58162476170781</v>
      </c>
      <c r="U275">
        <f t="shared" si="80"/>
        <v>0.11901056367609722</v>
      </c>
      <c r="V275">
        <f t="shared" si="81"/>
        <v>0.48291647084909306</v>
      </c>
      <c r="W275">
        <f t="shared" si="82"/>
        <v>26.99303666595581</v>
      </c>
      <c r="X275">
        <f t="shared" si="83"/>
        <v>13.691127708541096</v>
      </c>
      <c r="Y275">
        <f t="shared" si="84"/>
        <v>0.66228359002228199</v>
      </c>
      <c r="Z275">
        <f t="shared" si="97"/>
        <v>37.946054549049279</v>
      </c>
      <c r="AA275">
        <f t="shared" si="85"/>
        <v>-0.49441934584135311</v>
      </c>
      <c r="AB275">
        <f t="shared" si="98"/>
        <v>-28.328141826328565</v>
      </c>
      <c r="AC275">
        <f t="shared" si="99"/>
        <v>1.1567029358636352</v>
      </c>
      <c r="AD275">
        <f t="shared" si="100"/>
        <v>66.274196375377841</v>
      </c>
      <c r="AE275">
        <f t="shared" si="101"/>
        <v>44.41811589170873</v>
      </c>
    </row>
    <row r="276" spans="5:31">
      <c r="E276">
        <f t="shared" si="86"/>
        <v>0.25600000000000017</v>
      </c>
      <c r="F276">
        <f t="shared" si="87"/>
        <v>0.45055591014512297</v>
      </c>
      <c r="G276">
        <f t="shared" si="96"/>
        <v>25.814952085991099</v>
      </c>
      <c r="H276">
        <f t="shared" ref="H276:H339" si="102">K276/$B$100</f>
        <v>-2.6187550625004001</v>
      </c>
      <c r="K276">
        <f t="shared" ref="K276:K339" si="103">K275+$B$20*L276</f>
        <v>-157.12530375002402</v>
      </c>
      <c r="L276">
        <f t="shared" ref="L276:L339" si="104">M276/$B$103</f>
        <v>-196.22645153953187</v>
      </c>
      <c r="M276">
        <f t="shared" ref="M276:M339" si="105">N276+S276/$B$100</f>
        <v>-0.38390904936003034</v>
      </c>
      <c r="N276">
        <f t="shared" ref="N276:N339" si="106">$B$96*O276*$B$99</f>
        <v>-1.0818080329497721</v>
      </c>
      <c r="O276">
        <f t="shared" ref="O276:O339" si="107">IF(E276&gt;0,IF(F276&gt;$B$26,(Q276-P276)/$B$97,0),0)</f>
        <v>-29.727369500479274</v>
      </c>
      <c r="P276">
        <f t="shared" ref="P276:P339" si="108">$B$98*K275</f>
        <v>-3.3178313232650281</v>
      </c>
      <c r="Q276">
        <f t="shared" si="88"/>
        <v>-6</v>
      </c>
      <c r="S276">
        <f t="shared" si="94"/>
        <v>41.873939015384508</v>
      </c>
      <c r="T276">
        <f t="shared" ref="T276:T339" si="109">IF(U276&gt;0,U276*$B$92,0)</f>
        <v>198.49806272486262</v>
      </c>
      <c r="U276">
        <f t="shared" ref="U276:U339" si="110">V276-$B$32-$B$29</f>
        <v>0.11956256742999269</v>
      </c>
      <c r="V276">
        <f t="shared" ref="V276:V339" si="111">0.01*2.54*SQRT(($B$40-(W276))^2+($B$42-(X276))^2)</f>
        <v>0.48346847460298853</v>
      </c>
      <c r="W276">
        <f t="shared" ref="W276:W339" si="112">$B$34+COS(F276)*$B$80+SIN(F276)*$B$82</f>
        <v>27.004279103115366</v>
      </c>
      <c r="X276">
        <f t="shared" ref="X276:X339" si="113">$B$36+COS(F276)*$B$82-SIN(F276)*$B$80</f>
        <v>13.712048087157811</v>
      </c>
      <c r="Y276">
        <f t="shared" ref="Y276:Y339" si="114">ATAN2((W276-$B$40),(X276-$B$42))</f>
        <v>0.6627871266019626</v>
      </c>
      <c r="Z276">
        <f t="shared" si="97"/>
        <v>37.974905069895428</v>
      </c>
      <c r="AA276">
        <f t="shared" ref="AA276:AA339" si="115">ATAN2(W276-$B$34,X276-$B$36)</f>
        <v>-0.49180386121971159</v>
      </c>
      <c r="AB276">
        <f t="shared" si="98"/>
        <v>-28.178285596127136</v>
      </c>
      <c r="AC276">
        <f t="shared" si="99"/>
        <v>1.1545909878216742</v>
      </c>
      <c r="AD276">
        <f t="shared" si="100"/>
        <v>66.153190666022567</v>
      </c>
      <c r="AE276">
        <f t="shared" si="101"/>
        <v>44.624139340013024</v>
      </c>
    </row>
    <row r="277" spans="5:31">
      <c r="E277">
        <f t="shared" ref="E277:E340" si="116">E276+$B$20</f>
        <v>0.25700000000000017</v>
      </c>
      <c r="F277">
        <f t="shared" ref="F277:F340" si="117">IF(F276&gt;$B$26,F276+$B$20*H276,F276)</f>
        <v>0.44793715508262255</v>
      </c>
      <c r="G277">
        <f t="shared" si="96"/>
        <v>25.664908473331305</v>
      </c>
      <c r="H277">
        <f t="shared" si="102"/>
        <v>-2.6219893830435281</v>
      </c>
      <c r="K277">
        <f t="shared" si="103"/>
        <v>-157.31936298261169</v>
      </c>
      <c r="L277">
        <f t="shared" si="104"/>
        <v>-194.05923258768883</v>
      </c>
      <c r="M277">
        <f t="shared" si="105"/>
        <v>-0.37966897387056719</v>
      </c>
      <c r="N277">
        <f t="shared" si="106"/>
        <v>-1.0801347378173887</v>
      </c>
      <c r="O277">
        <f t="shared" si="107"/>
        <v>-29.681388456552209</v>
      </c>
      <c r="P277">
        <f t="shared" si="108"/>
        <v>-3.3219799888825077</v>
      </c>
      <c r="Q277">
        <f t="shared" ref="Q277:Q340" si="118">IF(E277&gt;0,IF(F277&gt;$B$26,-($B$105-$B$106),0),0)</f>
        <v>-6</v>
      </c>
      <c r="S277">
        <f t="shared" si="94"/>
        <v>42.027945836809288</v>
      </c>
      <c r="T277">
        <f t="shared" si="109"/>
        <v>199.41479024831062</v>
      </c>
      <c r="U277">
        <f t="shared" si="110"/>
        <v>0.12011474559653282</v>
      </c>
      <c r="V277">
        <f t="shared" si="111"/>
        <v>0.48402065276952866</v>
      </c>
      <c r="W277">
        <f t="shared" si="112"/>
        <v>27.015480739890844</v>
      </c>
      <c r="X277">
        <f t="shared" si="113"/>
        <v>13.733024012739797</v>
      </c>
      <c r="Y277">
        <f t="shared" si="114"/>
        <v>0.6632931297166631</v>
      </c>
      <c r="Z277">
        <f t="shared" si="97"/>
        <v>38.003896912788242</v>
      </c>
      <c r="AA277">
        <f t="shared" si="115"/>
        <v>-0.48918510615721139</v>
      </c>
      <c r="AB277">
        <f t="shared" si="98"/>
        <v>-28.028241983467357</v>
      </c>
      <c r="AC277">
        <f t="shared" si="99"/>
        <v>1.1524782358738745</v>
      </c>
      <c r="AD277">
        <f t="shared" si="100"/>
        <v>66.032138896255603</v>
      </c>
      <c r="AE277">
        <f t="shared" si="101"/>
        <v>44.830227884060278</v>
      </c>
    </row>
    <row r="278" spans="5:31">
      <c r="E278">
        <f t="shared" si="116"/>
        <v>0.25800000000000017</v>
      </c>
      <c r="F278">
        <f t="shared" si="117"/>
        <v>0.44531516569957902</v>
      </c>
      <c r="G278">
        <f t="shared" si="96"/>
        <v>25.514679547754799</v>
      </c>
      <c r="H278">
        <f t="shared" si="102"/>
        <v>-2.6251878128634001</v>
      </c>
      <c r="K278">
        <f t="shared" si="103"/>
        <v>-157.511268771804</v>
      </c>
      <c r="L278">
        <f t="shared" si="104"/>
        <v>-191.90578919229731</v>
      </c>
      <c r="M278">
        <f t="shared" si="105"/>
        <v>-0.37545584969546664</v>
      </c>
      <c r="N278">
        <f t="shared" si="106"/>
        <v>-1.0784799233581994</v>
      </c>
      <c r="O278">
        <f t="shared" si="107"/>
        <v>-29.635915249305892</v>
      </c>
      <c r="P278">
        <f t="shared" si="108"/>
        <v>-3.3260828346490925</v>
      </c>
      <c r="Q278">
        <f t="shared" si="118"/>
        <v>-6</v>
      </c>
      <c r="S278">
        <f t="shared" ref="S278:S341" si="119">IF(E278&gt;0,$B$84*T278*SIN(AC278),0)</f>
        <v>42.18144441976397</v>
      </c>
      <c r="T278">
        <f t="shared" si="109"/>
        <v>200.33178814211291</v>
      </c>
      <c r="U278">
        <f t="shared" si="110"/>
        <v>0.12066708661692285</v>
      </c>
      <c r="V278">
        <f t="shared" si="111"/>
        <v>0.48457299378991869</v>
      </c>
      <c r="W278">
        <f t="shared" si="112"/>
        <v>27.026641140296693</v>
      </c>
      <c r="X278">
        <f t="shared" si="113"/>
        <v>13.754055161414266</v>
      </c>
      <c r="Y278">
        <f t="shared" si="114"/>
        <v>0.66380159122241578</v>
      </c>
      <c r="Z278">
        <f t="shared" si="97"/>
        <v>38.033029611112738</v>
      </c>
      <c r="AA278">
        <f t="shared" si="115"/>
        <v>-0.48656311677416769</v>
      </c>
      <c r="AB278">
        <f t="shared" si="98"/>
        <v>-27.87801305789084</v>
      </c>
      <c r="AC278">
        <f t="shared" si="99"/>
        <v>1.1503647079965835</v>
      </c>
      <c r="AD278">
        <f t="shared" si="100"/>
        <v>65.911042669003578</v>
      </c>
      <c r="AE278">
        <f t="shared" si="101"/>
        <v>45.03637720978066</v>
      </c>
    </row>
    <row r="279" spans="5:31">
      <c r="E279">
        <f t="shared" si="116"/>
        <v>0.25900000000000017</v>
      </c>
      <c r="F279">
        <f t="shared" si="117"/>
        <v>0.4426899778867156</v>
      </c>
      <c r="G279">
        <f t="shared" si="96"/>
        <v>25.364267365648544</v>
      </c>
      <c r="H279">
        <f t="shared" si="102"/>
        <v>-2.6283505814700843</v>
      </c>
      <c r="K279">
        <f t="shared" si="103"/>
        <v>-157.70103488820504</v>
      </c>
      <c r="L279">
        <f t="shared" si="104"/>
        <v>-189.76611640103508</v>
      </c>
      <c r="M279">
        <f t="shared" si="105"/>
        <v>-0.3712696671457123</v>
      </c>
      <c r="N279">
        <f t="shared" si="106"/>
        <v>-1.0768434721029669</v>
      </c>
      <c r="O279">
        <f t="shared" si="107"/>
        <v>-29.59094665076335</v>
      </c>
      <c r="P279">
        <f t="shared" si="108"/>
        <v>-3.3301401518108258</v>
      </c>
      <c r="Q279">
        <f t="shared" si="118"/>
        <v>-6</v>
      </c>
      <c r="S279">
        <f t="shared" si="119"/>
        <v>42.334428297435281</v>
      </c>
      <c r="T279">
        <f t="shared" si="109"/>
        <v>201.24903732651515</v>
      </c>
      <c r="U279">
        <f t="shared" si="110"/>
        <v>0.12121957899873623</v>
      </c>
      <c r="V279">
        <f t="shared" si="111"/>
        <v>0.48512548617173207</v>
      </c>
      <c r="W279">
        <f t="shared" si="112"/>
        <v>27.037759871909749</v>
      </c>
      <c r="X279">
        <f t="shared" si="113"/>
        <v>13.775141208403099</v>
      </c>
      <c r="Y279">
        <f t="shared" si="114"/>
        <v>0.66431250290777544</v>
      </c>
      <c r="Z279">
        <f t="shared" si="97"/>
        <v>38.06230269438776</v>
      </c>
      <c r="AA279">
        <f t="shared" si="115"/>
        <v>-0.4839379289613045</v>
      </c>
      <c r="AB279">
        <f t="shared" si="98"/>
        <v>-27.727600875784599</v>
      </c>
      <c r="AC279">
        <f t="shared" si="99"/>
        <v>1.14825043186908</v>
      </c>
      <c r="AD279">
        <f t="shared" si="100"/>
        <v>65.78990357017237</v>
      </c>
      <c r="AE279">
        <f t="shared" si="101"/>
        <v>45.24258302787478</v>
      </c>
    </row>
    <row r="280" spans="5:31">
      <c r="E280">
        <f t="shared" si="116"/>
        <v>0.26000000000000018</v>
      </c>
      <c r="F280">
        <f t="shared" si="117"/>
        <v>0.44006162730524551</v>
      </c>
      <c r="G280">
        <f t="shared" si="96"/>
        <v>25.213673970249552</v>
      </c>
      <c r="H280">
        <f t="shared" si="102"/>
        <v>-2.6314779182841774</v>
      </c>
      <c r="K280">
        <f t="shared" si="103"/>
        <v>-157.88867509705065</v>
      </c>
      <c r="L280">
        <f t="shared" si="104"/>
        <v>-187.6402088455954</v>
      </c>
      <c r="M280">
        <f t="shared" si="105"/>
        <v>-0.36711041571843095</v>
      </c>
      <c r="N280">
        <f t="shared" si="106"/>
        <v>-1.0752252666246847</v>
      </c>
      <c r="O280">
        <f t="shared" si="107"/>
        <v>-29.546479434108068</v>
      </c>
      <c r="P280">
        <f t="shared" si="108"/>
        <v>-3.3341522315090466</v>
      </c>
      <c r="Q280">
        <f t="shared" si="118"/>
        <v>-6</v>
      </c>
      <c r="S280">
        <f t="shared" si="119"/>
        <v>42.486891054375221</v>
      </c>
      <c r="T280">
        <f t="shared" si="109"/>
        <v>202.16651883215056</v>
      </c>
      <c r="U280">
        <f t="shared" si="110"/>
        <v>0.12177221131603674</v>
      </c>
      <c r="V280">
        <f t="shared" si="111"/>
        <v>0.48567811848903258</v>
      </c>
      <c r="W280">
        <f t="shared" si="112"/>
        <v>27.048836505867968</v>
      </c>
      <c r="X280">
        <f t="shared" si="113"/>
        <v>13.796281828045155</v>
      </c>
      <c r="Y280">
        <f t="shared" si="114"/>
        <v>0.66482585649546966</v>
      </c>
      <c r="Z280">
        <f t="shared" si="97"/>
        <v>38.091715688360537</v>
      </c>
      <c r="AA280">
        <f t="shared" si="115"/>
        <v>-0.48130957837983429</v>
      </c>
      <c r="AB280">
        <f t="shared" si="98"/>
        <v>-27.5770074803856</v>
      </c>
      <c r="AC280">
        <f t="shared" si="99"/>
        <v>1.1461354348753039</v>
      </c>
      <c r="AD280">
        <f t="shared" si="100"/>
        <v>65.668723168746126</v>
      </c>
      <c r="AE280">
        <f t="shared" si="101"/>
        <v>45.448841073859384</v>
      </c>
    </row>
    <row r="281" spans="5:31">
      <c r="E281">
        <f t="shared" si="116"/>
        <v>0.26100000000000018</v>
      </c>
      <c r="F281">
        <f t="shared" si="117"/>
        <v>0.43743014938696134</v>
      </c>
      <c r="G281">
        <f t="shared" si="96"/>
        <v>25.062901391649998</v>
      </c>
      <c r="H281">
        <f t="shared" si="102"/>
        <v>-2.6345700526298828</v>
      </c>
      <c r="K281">
        <f t="shared" si="103"/>
        <v>-158.07420315779297</v>
      </c>
      <c r="L281">
        <f t="shared" si="104"/>
        <v>-185.52806074231395</v>
      </c>
      <c r="M281">
        <f t="shared" si="105"/>
        <v>-0.36297808409811927</v>
      </c>
      <c r="N281">
        <f t="shared" si="106"/>
        <v>-1.0736251895421234</v>
      </c>
      <c r="O281">
        <f t="shared" si="107"/>
        <v>-29.502510373781487</v>
      </c>
      <c r="P281">
        <f t="shared" si="108"/>
        <v>-3.3381193647715954</v>
      </c>
      <c r="Q281">
        <f t="shared" si="118"/>
        <v>-6</v>
      </c>
      <c r="S281">
        <f t="shared" si="119"/>
        <v>42.638826326640249</v>
      </c>
      <c r="T281">
        <f t="shared" si="109"/>
        <v>203.08421380023165</v>
      </c>
      <c r="U281">
        <f t="shared" si="110"/>
        <v>0.12232497220949415</v>
      </c>
      <c r="V281">
        <f t="shared" si="111"/>
        <v>0.48623087938248999</v>
      </c>
      <c r="W281">
        <f t="shared" si="112"/>
        <v>27.059870616868828</v>
      </c>
      <c r="X281">
        <f t="shared" si="113"/>
        <v>13.817476693818582</v>
      </c>
      <c r="Y281">
        <f t="shared" si="114"/>
        <v>0.66534164364403803</v>
      </c>
      <c r="Z281">
        <f t="shared" si="97"/>
        <v>38.121268115100591</v>
      </c>
      <c r="AA281">
        <f t="shared" si="115"/>
        <v>-0.47867810046155007</v>
      </c>
      <c r="AB281">
        <f t="shared" si="98"/>
        <v>-27.426234901786046</v>
      </c>
      <c r="AC281">
        <f t="shared" si="99"/>
        <v>1.1440197441055882</v>
      </c>
      <c r="AD281">
        <f t="shared" si="100"/>
        <v>65.547503016886637</v>
      </c>
      <c r="AE281">
        <f t="shared" si="101"/>
        <v>45.65514710811042</v>
      </c>
    </row>
    <row r="282" spans="5:31">
      <c r="E282">
        <f t="shared" si="116"/>
        <v>0.26200000000000018</v>
      </c>
      <c r="F282">
        <f t="shared" si="117"/>
        <v>0.43479557933433144</v>
      </c>
      <c r="G282">
        <f t="shared" si="96"/>
        <v>24.911951646802748</v>
      </c>
      <c r="H282">
        <f t="shared" si="102"/>
        <v>-2.6376272137280967</v>
      </c>
      <c r="K282">
        <f t="shared" si="103"/>
        <v>-158.25763282368581</v>
      </c>
      <c r="L282">
        <f t="shared" si="104"/>
        <v>-183.42966589285354</v>
      </c>
      <c r="M282">
        <f t="shared" si="105"/>
        <v>-0.35887266015798325</v>
      </c>
      <c r="N282">
        <f t="shared" si="106"/>
        <v>-1.0720431235233729</v>
      </c>
      <c r="O282">
        <f t="shared" si="107"/>
        <v>-29.45903624558029</v>
      </c>
      <c r="P282">
        <f t="shared" si="108"/>
        <v>-3.3420418425040341</v>
      </c>
      <c r="Q282">
        <f t="shared" si="118"/>
        <v>-6</v>
      </c>
      <c r="S282">
        <f t="shared" si="119"/>
        <v>42.790227801923379</v>
      </c>
      <c r="T282">
        <f t="shared" si="109"/>
        <v>204.00210348273384</v>
      </c>
      <c r="U282">
        <f t="shared" si="110"/>
        <v>0.12287785038649471</v>
      </c>
      <c r="V282">
        <f t="shared" si="111"/>
        <v>0.48678375755949055</v>
      </c>
      <c r="W282">
        <f t="shared" si="112"/>
        <v>27.070861783167452</v>
      </c>
      <c r="X282">
        <f t="shared" si="113"/>
        <v>13.838725478363223</v>
      </c>
      <c r="Y282">
        <f t="shared" si="114"/>
        <v>0.66585985594946351</v>
      </c>
      <c r="Z282">
        <f t="shared" si="97"/>
        <v>38.150959493093218</v>
      </c>
      <c r="AA282">
        <f t="shared" si="115"/>
        <v>-0.47604353040892022</v>
      </c>
      <c r="AB282">
        <f t="shared" si="98"/>
        <v>-27.275285156938796</v>
      </c>
      <c r="AC282">
        <f t="shared" si="99"/>
        <v>1.1419033863583836</v>
      </c>
      <c r="AD282">
        <f t="shared" si="100"/>
        <v>65.426244650032004</v>
      </c>
      <c r="AE282">
        <f t="shared" si="101"/>
        <v>45.861496915904326</v>
      </c>
    </row>
    <row r="283" spans="5:31">
      <c r="E283">
        <f t="shared" si="116"/>
        <v>0.26300000000000018</v>
      </c>
      <c r="F283">
        <f t="shared" si="117"/>
        <v>0.43215795212060332</v>
      </c>
      <c r="G283">
        <f t="shared" si="96"/>
        <v>24.760826739527275</v>
      </c>
      <c r="H283">
        <f t="shared" si="102"/>
        <v>-2.6406496306895124</v>
      </c>
      <c r="K283">
        <f t="shared" si="103"/>
        <v>-158.43897784137076</v>
      </c>
      <c r="L283">
        <f t="shared" si="104"/>
        <v>-181.34501768494766</v>
      </c>
      <c r="M283">
        <f t="shared" si="105"/>
        <v>-0.35479413096139323</v>
      </c>
      <c r="N283">
        <f t="shared" si="106"/>
        <v>-1.0704789512893793</v>
      </c>
      <c r="O283">
        <f t="shared" si="107"/>
        <v>-29.416053826753604</v>
      </c>
      <c r="P283">
        <f t="shared" si="108"/>
        <v>-3.3459199554808778</v>
      </c>
      <c r="Q283">
        <f t="shared" si="118"/>
        <v>-6</v>
      </c>
      <c r="S283">
        <f t="shared" si="119"/>
        <v>42.941089219679164</v>
      </c>
      <c r="T283">
        <f t="shared" si="109"/>
        <v>204.92016924256947</v>
      </c>
      <c r="U283">
        <f t="shared" si="110"/>
        <v>0.12343083462124596</v>
      </c>
      <c r="V283">
        <f t="shared" si="111"/>
        <v>0.4873367417942418</v>
      </c>
      <c r="W283">
        <f t="shared" si="112"/>
        <v>27.08180958657438</v>
      </c>
      <c r="X283">
        <f t="shared" si="113"/>
        <v>13.860027853503034</v>
      </c>
      <c r="Y283">
        <f t="shared" si="114"/>
        <v>0.66638048494679503</v>
      </c>
      <c r="Z283">
        <f t="shared" si="97"/>
        <v>38.180789337332442</v>
      </c>
      <c r="AA283">
        <f t="shared" si="115"/>
        <v>-0.47340590319519205</v>
      </c>
      <c r="AB283">
        <f t="shared" si="98"/>
        <v>-27.124160249663319</v>
      </c>
      <c r="AC283">
        <f t="shared" si="99"/>
        <v>1.139786388141987</v>
      </c>
      <c r="AD283">
        <f t="shared" si="100"/>
        <v>65.304949586995747</v>
      </c>
      <c r="AE283">
        <f t="shared" si="101"/>
        <v>46.067886307457158</v>
      </c>
    </row>
    <row r="284" spans="5:31">
      <c r="E284">
        <f t="shared" si="116"/>
        <v>0.26400000000000018</v>
      </c>
      <c r="F284">
        <f t="shared" si="117"/>
        <v>0.42951730248991382</v>
      </c>
      <c r="G284">
        <f t="shared" si="96"/>
        <v>24.609528660515988</v>
      </c>
      <c r="H284">
        <f t="shared" si="102"/>
        <v>-2.6436375325077326</v>
      </c>
      <c r="K284">
        <f t="shared" si="103"/>
        <v>-158.61825195046396</v>
      </c>
      <c r="L284">
        <f t="shared" si="104"/>
        <v>-179.27410909320201</v>
      </c>
      <c r="M284">
        <f t="shared" si="105"/>
        <v>-0.35074248276345177</v>
      </c>
      <c r="N284">
        <f t="shared" si="106"/>
        <v>-1.0689325556174736</v>
      </c>
      <c r="O284">
        <f t="shared" si="107"/>
        <v>-29.373559896099994</v>
      </c>
      <c r="P284">
        <f t="shared" si="108"/>
        <v>-3.3497539943368428</v>
      </c>
      <c r="Q284">
        <f t="shared" si="118"/>
        <v>-6</v>
      </c>
      <c r="S284">
        <f t="shared" si="119"/>
        <v>43.09140437124131</v>
      </c>
      <c r="T284">
        <f t="shared" si="109"/>
        <v>205.83839255375196</v>
      </c>
      <c r="U284">
        <f t="shared" si="110"/>
        <v>0.12398391375487569</v>
      </c>
      <c r="V284">
        <f t="shared" si="111"/>
        <v>0.48788982092787153</v>
      </c>
      <c r="W284">
        <f t="shared" si="112"/>
        <v>27.0927136124531</v>
      </c>
      <c r="X284">
        <f t="shared" si="113"/>
        <v>13.88138349026854</v>
      </c>
      <c r="Y284">
        <f t="shared" si="114"/>
        <v>0.66690352211175752</v>
      </c>
      <c r="Z284">
        <f t="shared" si="97"/>
        <v>38.210757159413276</v>
      </c>
      <c r="AA284">
        <f t="shared" si="115"/>
        <v>-0.47076525356450249</v>
      </c>
      <c r="AB284">
        <f t="shared" si="98"/>
        <v>-26.972862170652025</v>
      </c>
      <c r="AC284">
        <f t="shared" si="99"/>
        <v>1.13766877567626</v>
      </c>
      <c r="AD284">
        <f t="shared" si="100"/>
        <v>65.183619330065312</v>
      </c>
      <c r="AE284">
        <f t="shared" si="101"/>
        <v>46.274311117961481</v>
      </c>
    </row>
    <row r="285" spans="5:31">
      <c r="E285">
        <f t="shared" si="116"/>
        <v>0.26500000000000018</v>
      </c>
      <c r="F285">
        <f t="shared" si="117"/>
        <v>0.42687366495740608</v>
      </c>
      <c r="G285">
        <f t="shared" si="96"/>
        <v>24.458059387340914</v>
      </c>
      <c r="H285">
        <f t="shared" si="102"/>
        <v>-2.6465911480523987</v>
      </c>
      <c r="K285">
        <f t="shared" si="103"/>
        <v>-158.79546888314391</v>
      </c>
      <c r="L285">
        <f t="shared" si="104"/>
        <v>-177.21693267995101</v>
      </c>
      <c r="M285">
        <f t="shared" si="105"/>
        <v>-0.34671770101266952</v>
      </c>
      <c r="N285">
        <f t="shared" si="106"/>
        <v>-1.067403819344894</v>
      </c>
      <c r="O285">
        <f t="shared" si="107"/>
        <v>-29.331551234064239</v>
      </c>
      <c r="P285">
        <f t="shared" si="108"/>
        <v>-3.353544249558114</v>
      </c>
      <c r="Q285">
        <f t="shared" si="118"/>
        <v>-6</v>
      </c>
      <c r="S285">
        <f t="shared" si="119"/>
        <v>43.24116709993347</v>
      </c>
      <c r="T285">
        <f t="shared" si="109"/>
        <v>206.75675500155174</v>
      </c>
      <c r="U285">
        <f t="shared" si="110"/>
        <v>0.1245370766955258</v>
      </c>
      <c r="V285">
        <f t="shared" si="111"/>
        <v>0.48844298386852164</v>
      </c>
      <c r="W285">
        <f t="shared" si="112"/>
        <v>27.103573449717217</v>
      </c>
      <c r="X285">
        <f t="shared" si="113"/>
        <v>13.902792058919335</v>
      </c>
      <c r="Y285">
        <f t="shared" si="114"/>
        <v>0.66742895886235554</v>
      </c>
      <c r="Z285">
        <f t="shared" si="97"/>
        <v>38.240862467623614</v>
      </c>
      <c r="AA285">
        <f t="shared" si="115"/>
        <v>-0.46812161603199509</v>
      </c>
      <c r="AB285">
        <f t="shared" si="98"/>
        <v>-26.821392897476972</v>
      </c>
      <c r="AC285">
        <f t="shared" si="99"/>
        <v>1.1355505748943506</v>
      </c>
      <c r="AD285">
        <f t="shared" si="100"/>
        <v>65.062255365100583</v>
      </c>
      <c r="AE285">
        <f t="shared" si="101"/>
        <v>46.48076720762144</v>
      </c>
    </row>
    <row r="286" spans="5:31">
      <c r="E286">
        <f t="shared" si="116"/>
        <v>0.26600000000000018</v>
      </c>
      <c r="F286">
        <f t="shared" si="117"/>
        <v>0.42422707380935371</v>
      </c>
      <c r="G286">
        <f t="shared" si="96"/>
        <v>24.306420884460831</v>
      </c>
      <c r="H286">
        <f t="shared" si="102"/>
        <v>-2.6495107060623351</v>
      </c>
      <c r="K286">
        <f t="shared" si="103"/>
        <v>-158.9706423637401</v>
      </c>
      <c r="L286">
        <f t="shared" si="104"/>
        <v>-175.17348059617379</v>
      </c>
      <c r="M286">
        <f t="shared" si="105"/>
        <v>-0.34271977035275725</v>
      </c>
      <c r="N286">
        <f t="shared" si="106"/>
        <v>-1.0658926253723038</v>
      </c>
      <c r="O286">
        <f t="shared" si="107"/>
        <v>-29.290024622833968</v>
      </c>
      <c r="P286">
        <f t="shared" si="108"/>
        <v>-3.357291011473627</v>
      </c>
      <c r="Q286">
        <f t="shared" si="118"/>
        <v>-6</v>
      </c>
      <c r="S286">
        <f t="shared" si="119"/>
        <v>43.390371301172792</v>
      </c>
      <c r="T286">
        <f t="shared" si="109"/>
        <v>207.67523828264262</v>
      </c>
      <c r="U286">
        <f t="shared" si="110"/>
        <v>0.12509031241844046</v>
      </c>
      <c r="V286">
        <f t="shared" si="111"/>
        <v>0.4889962195914363</v>
      </c>
      <c r="W286">
        <f t="shared" si="112"/>
        <v>27.114388690827376</v>
      </c>
      <c r="X286">
        <f t="shared" si="113"/>
        <v>13.924253228966611</v>
      </c>
      <c r="Y286">
        <f t="shared" si="114"/>
        <v>0.66795678656046453</v>
      </c>
      <c r="Z286">
        <f t="shared" si="97"/>
        <v>38.271104767035368</v>
      </c>
      <c r="AA286">
        <f t="shared" si="115"/>
        <v>-0.46547502488394221</v>
      </c>
      <c r="AB286">
        <f t="shared" si="98"/>
        <v>-26.669754394596861</v>
      </c>
      <c r="AC286">
        <f t="shared" si="99"/>
        <v>1.1334318114444066</v>
      </c>
      <c r="AD286">
        <f t="shared" si="100"/>
        <v>64.940859161632218</v>
      </c>
      <c r="AE286">
        <f t="shared" si="101"/>
        <v>46.687250461685657</v>
      </c>
    </row>
    <row r="287" spans="5:31">
      <c r="E287">
        <f t="shared" si="116"/>
        <v>0.26700000000000018</v>
      </c>
      <c r="F287">
        <f t="shared" si="117"/>
        <v>0.42157756310329136</v>
      </c>
      <c r="G287">
        <f t="shared" si="96"/>
        <v>24.154615103228732</v>
      </c>
      <c r="H287">
        <f t="shared" si="102"/>
        <v>-2.6523964351387095</v>
      </c>
      <c r="K287">
        <f t="shared" si="103"/>
        <v>-159.14378610832256</v>
      </c>
      <c r="L287">
        <f t="shared" si="104"/>
        <v>-173.14374458246613</v>
      </c>
      <c r="M287">
        <f t="shared" si="105"/>
        <v>-0.3387486746245274</v>
      </c>
      <c r="N287">
        <f t="shared" si="106"/>
        <v>-1.0643988566672973</v>
      </c>
      <c r="O287">
        <f t="shared" si="107"/>
        <v>-29.248976846436062</v>
      </c>
      <c r="P287">
        <f t="shared" si="108"/>
        <v>-3.3609945702463704</v>
      </c>
      <c r="Q287">
        <f t="shared" si="118"/>
        <v>-6</v>
      </c>
      <c r="S287">
        <f t="shared" si="119"/>
        <v>43.539010922566192</v>
      </c>
      <c r="T287">
        <f t="shared" si="109"/>
        <v>208.59382420523701</v>
      </c>
      <c r="U287">
        <f t="shared" si="110"/>
        <v>0.12564360996604759</v>
      </c>
      <c r="V287">
        <f t="shared" si="111"/>
        <v>0.48954951713904343</v>
      </c>
      <c r="W287">
        <f t="shared" si="112"/>
        <v>27.125158931787826</v>
      </c>
      <c r="X287">
        <f t="shared" si="113"/>
        <v>13.945766669195672</v>
      </c>
      <c r="Y287">
        <f t="shared" si="114"/>
        <v>0.66848699651341315</v>
      </c>
      <c r="Z287">
        <f t="shared" si="97"/>
        <v>38.301483559595148</v>
      </c>
      <c r="AA287">
        <f t="shared" si="115"/>
        <v>-0.46282551417788009</v>
      </c>
      <c r="AB287">
        <f t="shared" si="98"/>
        <v>-26.517948613364773</v>
      </c>
      <c r="AC287">
        <f t="shared" si="99"/>
        <v>1.1313125106912931</v>
      </c>
      <c r="AD287">
        <f t="shared" si="100"/>
        <v>64.819432172959921</v>
      </c>
      <c r="AE287">
        <f t="shared" si="101"/>
        <v>46.89375679047761</v>
      </c>
    </row>
    <row r="288" spans="5:31">
      <c r="E288">
        <f t="shared" si="116"/>
        <v>0.26800000000000018</v>
      </c>
      <c r="F288">
        <f t="shared" si="117"/>
        <v>0.41892516666815266</v>
      </c>
      <c r="G288">
        <f t="shared" si="96"/>
        <v>24.002643981899741</v>
      </c>
      <c r="H288">
        <f t="shared" si="102"/>
        <v>-2.6552485637382106</v>
      </c>
      <c r="K288">
        <f t="shared" si="103"/>
        <v>-159.31491382429263</v>
      </c>
      <c r="L288">
        <f t="shared" si="104"/>
        <v>-171.12771597006264</v>
      </c>
      <c r="M288">
        <f t="shared" si="105"/>
        <v>-0.33480439686789421</v>
      </c>
      <c r="N288">
        <f t="shared" si="106"/>
        <v>-1.0629223962678993</v>
      </c>
      <c r="O288">
        <f t="shared" si="107"/>
        <v>-29.208404690832772</v>
      </c>
      <c r="P288">
        <f t="shared" si="108"/>
        <v>-3.3646552158647123</v>
      </c>
      <c r="Q288">
        <f t="shared" si="118"/>
        <v>-6</v>
      </c>
      <c r="S288">
        <f t="shared" si="119"/>
        <v>43.687079964000304</v>
      </c>
      <c r="T288">
        <f t="shared" si="109"/>
        <v>209.51249468921628</v>
      </c>
      <c r="U288">
        <f t="shared" si="110"/>
        <v>0.12619695844803738</v>
      </c>
      <c r="V288">
        <f t="shared" si="111"/>
        <v>0.49010286562103322</v>
      </c>
      <c r="W288">
        <f t="shared" si="112"/>
        <v>27.13588377214278</v>
      </c>
      <c r="X288">
        <f t="shared" si="113"/>
        <v>13.967332047688521</v>
      </c>
      <c r="Y288">
        <f t="shared" si="114"/>
        <v>0.6690195799755535</v>
      </c>
      <c r="Z288">
        <f t="shared" si="97"/>
        <v>38.331998344214256</v>
      </c>
      <c r="AA288">
        <f t="shared" si="115"/>
        <v>-0.46017311774274122</v>
      </c>
      <c r="AB288">
        <f t="shared" si="98"/>
        <v>-26.365977492035771</v>
      </c>
      <c r="AC288">
        <f t="shared" si="99"/>
        <v>1.1291926977182947</v>
      </c>
      <c r="AD288">
        <f t="shared" si="100"/>
        <v>64.697975836250023</v>
      </c>
      <c r="AE288">
        <f t="shared" si="101"/>
        <v>47.100282129424976</v>
      </c>
    </row>
    <row r="289" spans="5:31">
      <c r="E289">
        <f t="shared" si="116"/>
        <v>0.26900000000000018</v>
      </c>
      <c r="F289">
        <f t="shared" si="117"/>
        <v>0.41626991810441444</v>
      </c>
      <c r="G289">
        <f t="shared" si="96"/>
        <v>23.850509445639364</v>
      </c>
      <c r="H289">
        <f t="shared" si="102"/>
        <v>-2.6580673201662424</v>
      </c>
      <c r="K289">
        <f t="shared" si="103"/>
        <v>-159.48403920997455</v>
      </c>
      <c r="L289">
        <f t="shared" si="104"/>
        <v>-169.12538568192247</v>
      </c>
      <c r="M289">
        <f t="shared" si="105"/>
        <v>-0.33088691932399728</v>
      </c>
      <c r="N289">
        <f t="shared" si="106"/>
        <v>-1.0614631272860573</v>
      </c>
      <c r="O289">
        <f t="shared" si="107"/>
        <v>-29.168304944017692</v>
      </c>
      <c r="P289">
        <f t="shared" si="108"/>
        <v>-3.3682732381337424</v>
      </c>
      <c r="Q289">
        <f t="shared" si="118"/>
        <v>-6</v>
      </c>
      <c r="S289">
        <f t="shared" si="119"/>
        <v>43.834572477723604</v>
      </c>
      <c r="T289">
        <f t="shared" si="109"/>
        <v>210.43123176624673</v>
      </c>
      <c r="U289">
        <f t="shared" si="110"/>
        <v>0.12675034704143209</v>
      </c>
      <c r="V289">
        <f t="shared" si="111"/>
        <v>0.49065625421442793</v>
      </c>
      <c r="W289">
        <f t="shared" si="112"/>
        <v>27.146562814972366</v>
      </c>
      <c r="X289">
        <f t="shared" si="113"/>
        <v>13.988949031846412</v>
      </c>
      <c r="Y289">
        <f t="shared" si="114"/>
        <v>0.66955452814982397</v>
      </c>
      <c r="Z289">
        <f t="shared" si="97"/>
        <v>38.362648616858188</v>
      </c>
      <c r="AA289">
        <f t="shared" si="115"/>
        <v>-0.45751786917900306</v>
      </c>
      <c r="AB289">
        <f t="shared" si="98"/>
        <v>-26.213842955775402</v>
      </c>
      <c r="AC289">
        <f t="shared" si="99"/>
        <v>1.127072397328827</v>
      </c>
      <c r="AD289">
        <f t="shared" si="100"/>
        <v>64.576491572633586</v>
      </c>
      <c r="AE289">
        <f t="shared" si="101"/>
        <v>47.306822439085678</v>
      </c>
    </row>
    <row r="290" spans="5:31">
      <c r="E290">
        <f t="shared" si="116"/>
        <v>0.27000000000000018</v>
      </c>
      <c r="F290">
        <f t="shared" si="117"/>
        <v>0.41361185078424817</v>
      </c>
      <c r="G290">
        <f t="shared" si="96"/>
        <v>23.69821340653219</v>
      </c>
      <c r="H290">
        <f t="shared" si="102"/>
        <v>-2.66085293257014</v>
      </c>
      <c r="K290">
        <f t="shared" si="103"/>
        <v>-159.65117595420841</v>
      </c>
      <c r="L290">
        <f t="shared" si="104"/>
        <v>-167.13674423385973</v>
      </c>
      <c r="M290">
        <f t="shared" si="105"/>
        <v>-0.32699622343741386</v>
      </c>
      <c r="N290">
        <f t="shared" si="106"/>
        <v>-1.060020932911121</v>
      </c>
      <c r="O290">
        <f t="shared" si="107"/>
        <v>-29.128674396111382</v>
      </c>
      <c r="P290">
        <f t="shared" si="108"/>
        <v>-3.3718489266666425</v>
      </c>
      <c r="Q290">
        <f t="shared" si="118"/>
        <v>-6</v>
      </c>
      <c r="S290">
        <f t="shared" si="119"/>
        <v>43.981482568422429</v>
      </c>
      <c r="T290">
        <f t="shared" si="109"/>
        <v>211.35001757989119</v>
      </c>
      <c r="U290">
        <f t="shared" si="110"/>
        <v>0.12730376499065335</v>
      </c>
      <c r="V290">
        <f t="shared" si="111"/>
        <v>0.49120967216364919</v>
      </c>
      <c r="W290">
        <f t="shared" si="112"/>
        <v>27.157195666888381</v>
      </c>
      <c r="X290">
        <f t="shared" si="113"/>
        <v>14.01061728841244</v>
      </c>
      <c r="Y290">
        <f t="shared" si="114"/>
        <v>0.67009183218929913</v>
      </c>
      <c r="Z290">
        <f t="shared" si="97"/>
        <v>38.393433870635441</v>
      </c>
      <c r="AA290">
        <f t="shared" si="115"/>
        <v>-0.45485980185883673</v>
      </c>
      <c r="AB290">
        <f t="shared" si="98"/>
        <v>-26.06154691666822</v>
      </c>
      <c r="AC290">
        <f t="shared" si="99"/>
        <v>1.1249516340481358</v>
      </c>
      <c r="AD290">
        <f t="shared" si="100"/>
        <v>64.454980787303654</v>
      </c>
      <c r="AE290">
        <f t="shared" si="101"/>
        <v>47.513373705172988</v>
      </c>
    </row>
    <row r="291" spans="5:31">
      <c r="E291">
        <f t="shared" si="116"/>
        <v>0.27100000000000019</v>
      </c>
      <c r="F291">
        <f t="shared" si="117"/>
        <v>0.41095099785167805</v>
      </c>
      <c r="G291">
        <f t="shared" si="96"/>
        <v>23.54575776359091</v>
      </c>
      <c r="H291">
        <f t="shared" si="102"/>
        <v>-2.6636056289324026</v>
      </c>
      <c r="K291">
        <f t="shared" si="103"/>
        <v>-159.81633773594416</v>
      </c>
      <c r="L291">
        <f t="shared" si="104"/>
        <v>-165.16178173573655</v>
      </c>
      <c r="M291">
        <f t="shared" si="105"/>
        <v>-0.32313228985849252</v>
      </c>
      <c r="N291">
        <f t="shared" si="106"/>
        <v>-1.0585956964133156</v>
      </c>
      <c r="O291">
        <f t="shared" si="107"/>
        <v>-29.089509839456817</v>
      </c>
      <c r="P291">
        <f t="shared" si="108"/>
        <v>-3.3753825708760767</v>
      </c>
      <c r="Q291">
        <f t="shared" si="118"/>
        <v>-6</v>
      </c>
      <c r="S291">
        <f t="shared" si="119"/>
        <v>44.127804393289388</v>
      </c>
      <c r="T291">
        <f t="shared" si="109"/>
        <v>212.26883438570744</v>
      </c>
      <c r="U291">
        <f t="shared" si="110"/>
        <v>0.12785720160758138</v>
      </c>
      <c r="V291">
        <f t="shared" si="111"/>
        <v>0.49176310878057722</v>
      </c>
      <c r="W291">
        <f t="shared" si="112"/>
        <v>27.167781938029712</v>
      </c>
      <c r="X291">
        <f t="shared" si="113"/>
        <v>14.032336483494113</v>
      </c>
      <c r="Y291">
        <f t="shared" si="114"/>
        <v>0.67063148319872823</v>
      </c>
      <c r="Z291">
        <f t="shared" si="97"/>
        <v>38.424353595885705</v>
      </c>
      <c r="AA291">
        <f t="shared" si="115"/>
        <v>-0.45219894892626644</v>
      </c>
      <c r="AB291">
        <f t="shared" si="98"/>
        <v>-25.90909127372694</v>
      </c>
      <c r="AC291">
        <f t="shared" si="99"/>
        <v>1.1228304321249947</v>
      </c>
      <c r="AD291">
        <f t="shared" si="100"/>
        <v>64.333444869612634</v>
      </c>
      <c r="AE291">
        <f t="shared" si="101"/>
        <v>47.719931938577623</v>
      </c>
    </row>
    <row r="292" spans="5:31">
      <c r="E292">
        <f t="shared" si="116"/>
        <v>0.27200000000000019</v>
      </c>
      <c r="F292">
        <f t="shared" si="117"/>
        <v>0.40828739222274563</v>
      </c>
      <c r="G292">
        <f t="shared" si="96"/>
        <v>23.393144402765795</v>
      </c>
      <c r="H292">
        <f t="shared" si="102"/>
        <v>-2.6663256370639479</v>
      </c>
      <c r="K292">
        <f t="shared" si="103"/>
        <v>-159.97953822383687</v>
      </c>
      <c r="L292">
        <f t="shared" si="104"/>
        <v>-163.20048789270359</v>
      </c>
      <c r="M292">
        <f t="shared" si="105"/>
        <v>-0.31929509844578041</v>
      </c>
      <c r="N292">
        <f t="shared" si="106"/>
        <v>-1.0571873011472039</v>
      </c>
      <c r="O292">
        <f t="shared" si="107"/>
        <v>-29.050808068714488</v>
      </c>
      <c r="P292">
        <f t="shared" si="108"/>
        <v>-3.3788744599656102</v>
      </c>
      <c r="Q292">
        <f t="shared" si="118"/>
        <v>-6</v>
      </c>
      <c r="S292">
        <f t="shared" si="119"/>
        <v>44.273532162085409</v>
      </c>
      <c r="T292">
        <f t="shared" si="109"/>
        <v>213.1876645513403</v>
      </c>
      <c r="U292">
        <f t="shared" si="110"/>
        <v>0.1284106462716105</v>
      </c>
      <c r="V292">
        <f t="shared" si="111"/>
        <v>0.49231655344460634</v>
      </c>
      <c r="W292">
        <f t="shared" si="112"/>
        <v>27.178321242057468</v>
      </c>
      <c r="X292">
        <f t="shared" si="113"/>
        <v>14.054106282585931</v>
      </c>
      <c r="Y292">
        <f t="shared" si="114"/>
        <v>0.67117347223606594</v>
      </c>
      <c r="Z292">
        <f t="shared" si="97"/>
        <v>38.455407280267515</v>
      </c>
      <c r="AA292">
        <f t="shared" si="115"/>
        <v>-0.44953534329733424</v>
      </c>
      <c r="AB292">
        <f t="shared" si="98"/>
        <v>-25.756477912901833</v>
      </c>
      <c r="AC292">
        <f t="shared" si="99"/>
        <v>1.1207088155334002</v>
      </c>
      <c r="AD292">
        <f t="shared" si="100"/>
        <v>64.211885193169337</v>
      </c>
      <c r="AE292">
        <f t="shared" si="101"/>
        <v>47.926493175388487</v>
      </c>
    </row>
    <row r="293" spans="5:31">
      <c r="E293">
        <f t="shared" si="116"/>
        <v>0.27300000000000019</v>
      </c>
      <c r="F293">
        <f t="shared" si="117"/>
        <v>0.4056210665856817</v>
      </c>
      <c r="G293">
        <f t="shared" si="96"/>
        <v>23.240375196954503</v>
      </c>
      <c r="H293">
        <f t="shared" si="102"/>
        <v>-2.6690131845973895</v>
      </c>
      <c r="K293">
        <f t="shared" si="103"/>
        <v>-160.14079107584337</v>
      </c>
      <c r="L293">
        <f t="shared" si="104"/>
        <v>-161.25285200649373</v>
      </c>
      <c r="M293">
        <f t="shared" si="105"/>
        <v>-0.31548462826855417</v>
      </c>
      <c r="N293">
        <f t="shared" si="106"/>
        <v>-1.0557956305551357</v>
      </c>
      <c r="O293">
        <f t="shared" si="107"/>
        <v>-29.012565880957244</v>
      </c>
      <c r="P293">
        <f t="shared" si="108"/>
        <v>-3.382324882921151</v>
      </c>
      <c r="Q293">
        <f t="shared" si="118"/>
        <v>-6</v>
      </c>
      <c r="S293">
        <f t="shared" si="119"/>
        <v>44.418660137194891</v>
      </c>
      <c r="T293">
        <f t="shared" si="109"/>
        <v>214.10649055660372</v>
      </c>
      <c r="U293">
        <f t="shared" si="110"/>
        <v>0.1289640884296985</v>
      </c>
      <c r="V293">
        <f t="shared" si="111"/>
        <v>0.49286999560269434</v>
      </c>
      <c r="W293">
        <f t="shared" si="112"/>
        <v>27.188813196149841</v>
      </c>
      <c r="X293">
        <f t="shared" si="113"/>
        <v>14.075926350591965</v>
      </c>
      <c r="Y293">
        <f t="shared" si="114"/>
        <v>0.67171779031398871</v>
      </c>
      <c r="Z293">
        <f t="shared" si="97"/>
        <v>38.486594408845164</v>
      </c>
      <c r="AA293">
        <f t="shared" si="115"/>
        <v>-0.44686901766027054</v>
      </c>
      <c r="AB293">
        <f t="shared" si="98"/>
        <v>-25.603708707090551</v>
      </c>
      <c r="AC293">
        <f t="shared" si="99"/>
        <v>1.1185868079742591</v>
      </c>
      <c r="AD293">
        <f t="shared" si="100"/>
        <v>64.090303115935711</v>
      </c>
      <c r="AE293">
        <f t="shared" si="101"/>
        <v>48.133053476911101</v>
      </c>
    </row>
    <row r="294" spans="5:31">
      <c r="E294">
        <f t="shared" si="116"/>
        <v>0.27400000000000019</v>
      </c>
      <c r="F294">
        <f t="shared" si="117"/>
        <v>0.40295205340108431</v>
      </c>
      <c r="G294">
        <f t="shared" si="96"/>
        <v>23.087452006012303</v>
      </c>
      <c r="H294">
        <f t="shared" si="102"/>
        <v>-2.6716684989803356</v>
      </c>
      <c r="K294">
        <f t="shared" si="103"/>
        <v>-160.30010993882013</v>
      </c>
      <c r="L294">
        <f t="shared" si="104"/>
        <v>-159.31886297676957</v>
      </c>
      <c r="M294">
        <f t="shared" si="105"/>
        <v>-0.31170085760945654</v>
      </c>
      <c r="N294">
        <f t="shared" si="106"/>
        <v>-1.0544205681706893</v>
      </c>
      <c r="O294">
        <f t="shared" si="107"/>
        <v>-28.974780075764812</v>
      </c>
      <c r="P294">
        <f t="shared" si="108"/>
        <v>-3.3857341285024232</v>
      </c>
      <c r="Q294">
        <f t="shared" si="118"/>
        <v>-6</v>
      </c>
      <c r="S294">
        <f t="shared" si="119"/>
        <v>44.563182633673968</v>
      </c>
      <c r="T294">
        <f t="shared" si="109"/>
        <v>215.02529499355359</v>
      </c>
      <c r="U294">
        <f t="shared" si="110"/>
        <v>0.12951751759641064</v>
      </c>
      <c r="V294">
        <f t="shared" si="111"/>
        <v>0.49342342476940648</v>
      </c>
      <c r="W294">
        <f t="shared" si="112"/>
        <v>27.199257420996659</v>
      </c>
      <c r="X294">
        <f t="shared" si="113"/>
        <v>14.097796351848425</v>
      </c>
      <c r="Y294">
        <f t="shared" si="114"/>
        <v>0.67226442840140255</v>
      </c>
      <c r="Z294">
        <f t="shared" si="97"/>
        <v>38.517914464175078</v>
      </c>
      <c r="AA294">
        <f t="shared" si="115"/>
        <v>-0.44420000447567309</v>
      </c>
      <c r="AB294">
        <f t="shared" si="98"/>
        <v>-25.450785516148347</v>
      </c>
      <c r="AC294">
        <f t="shared" si="99"/>
        <v>1.1164644328770756</v>
      </c>
      <c r="AD294">
        <f t="shared" si="100"/>
        <v>63.968699980323422</v>
      </c>
      <c r="AE294">
        <f t="shared" si="101"/>
        <v>48.339608929683976</v>
      </c>
    </row>
    <row r="295" spans="5:31">
      <c r="E295">
        <f t="shared" si="116"/>
        <v>0.27500000000000019</v>
      </c>
      <c r="F295">
        <f t="shared" si="117"/>
        <v>0.40028038490210399</v>
      </c>
      <c r="G295">
        <f t="shared" si="96"/>
        <v>22.934376676762675</v>
      </c>
      <c r="H295">
        <f t="shared" si="102"/>
        <v>-2.6742918074687108</v>
      </c>
      <c r="K295">
        <f t="shared" si="103"/>
        <v>-160.45750844812264</v>
      </c>
      <c r="L295">
        <f t="shared" si="104"/>
        <v>-157.3985093025214</v>
      </c>
      <c r="M295">
        <f t="shared" si="105"/>
        <v>-0.307943763967231</v>
      </c>
      <c r="N295">
        <f t="shared" si="106"/>
        <v>-1.0530619976220996</v>
      </c>
      <c r="O295">
        <f t="shared" si="107"/>
        <v>-28.937447455318026</v>
      </c>
      <c r="P295">
        <f t="shared" si="108"/>
        <v>-3.389102485234464</v>
      </c>
      <c r="Q295">
        <f t="shared" si="118"/>
        <v>-6</v>
      </c>
      <c r="S295">
        <f t="shared" si="119"/>
        <v>44.707094019292114</v>
      </c>
      <c r="T295">
        <f t="shared" si="109"/>
        <v>215.94406056655146</v>
      </c>
      <c r="U295">
        <f t="shared" si="110"/>
        <v>0.1300709233539579</v>
      </c>
      <c r="V295">
        <f t="shared" si="111"/>
        <v>0.49397683052695374</v>
      </c>
      <c r="W295">
        <f t="shared" si="112"/>
        <v>27.209653540793692</v>
      </c>
      <c r="X295">
        <f t="shared" si="113"/>
        <v>14.119715950146185</v>
      </c>
      <c r="Y295">
        <f t="shared" si="114"/>
        <v>0.67281337742493774</v>
      </c>
      <c r="Z295">
        <f t="shared" si="97"/>
        <v>38.549366926391471</v>
      </c>
      <c r="AA295">
        <f t="shared" si="115"/>
        <v>-0.44152833597669267</v>
      </c>
      <c r="AB295">
        <f t="shared" si="98"/>
        <v>-25.297710186898716</v>
      </c>
      <c r="AC295">
        <f t="shared" si="99"/>
        <v>1.1143417134016305</v>
      </c>
      <c r="AD295">
        <f t="shared" si="100"/>
        <v>63.84707711329019</v>
      </c>
      <c r="AE295">
        <f t="shared" si="101"/>
        <v>48.546155645492952</v>
      </c>
    </row>
    <row r="296" spans="5:31">
      <c r="E296">
        <f t="shared" si="116"/>
        <v>0.27600000000000019</v>
      </c>
      <c r="F296">
        <f t="shared" si="117"/>
        <v>0.39760609309463529</v>
      </c>
      <c r="G296">
        <f t="shared" si="96"/>
        <v>22.781151043008311</v>
      </c>
      <c r="H296">
        <f t="shared" si="102"/>
        <v>-2.6768833371201026</v>
      </c>
      <c r="K296">
        <f t="shared" si="103"/>
        <v>-160.61300022720616</v>
      </c>
      <c r="L296">
        <f t="shared" si="104"/>
        <v>-155.4917790835151</v>
      </c>
      <c r="M296">
        <f t="shared" si="105"/>
        <v>-0.30421332405955481</v>
      </c>
      <c r="N296">
        <f t="shared" si="106"/>
        <v>-1.0517198026356747</v>
      </c>
      <c r="O296">
        <f t="shared" si="107"/>
        <v>-28.900564824492715</v>
      </c>
      <c r="P296">
        <f t="shared" si="108"/>
        <v>-3.3924302413991536</v>
      </c>
      <c r="Q296">
        <f t="shared" si="118"/>
        <v>-6</v>
      </c>
      <c r="S296">
        <f t="shared" si="119"/>
        <v>44.850388714567188</v>
      </c>
      <c r="T296">
        <f t="shared" si="109"/>
        <v>216.86277009231989</v>
      </c>
      <c r="U296">
        <f t="shared" si="110"/>
        <v>0.13062429535223033</v>
      </c>
      <c r="V296">
        <f t="shared" si="111"/>
        <v>0.49453020252522617</v>
      </c>
      <c r="W296">
        <f t="shared" si="112"/>
        <v>27.220001183236626</v>
      </c>
      <c r="X296">
        <f t="shared" si="113"/>
        <v>14.141684808753334</v>
      </c>
      <c r="Y296">
        <f t="shared" si="114"/>
        <v>0.67336462827043397</v>
      </c>
      <c r="Z296">
        <f t="shared" si="97"/>
        <v>38.580951273291426</v>
      </c>
      <c r="AA296">
        <f t="shared" si="115"/>
        <v>-0.43885404416922391</v>
      </c>
      <c r="AB296">
        <f t="shared" si="98"/>
        <v>-25.144484553144345</v>
      </c>
      <c r="AC296">
        <f t="shared" si="99"/>
        <v>1.1122186724396579</v>
      </c>
      <c r="AD296">
        <f t="shared" si="100"/>
        <v>63.725435826435763</v>
      </c>
      <c r="AE296">
        <f t="shared" si="101"/>
        <v>48.752689761383607</v>
      </c>
    </row>
    <row r="297" spans="5:31">
      <c r="E297">
        <f t="shared" si="116"/>
        <v>0.27700000000000019</v>
      </c>
      <c r="F297">
        <f t="shared" si="117"/>
        <v>0.39492920975751516</v>
      </c>
      <c r="G297">
        <f t="shared" si="96"/>
        <v>22.627776925542427</v>
      </c>
      <c r="H297">
        <f t="shared" si="102"/>
        <v>-2.6794433147871328</v>
      </c>
      <c r="K297">
        <f t="shared" si="103"/>
        <v>-160.76659888722796</v>
      </c>
      <c r="L297">
        <f t="shared" si="104"/>
        <v>-153.5986600217912</v>
      </c>
      <c r="M297">
        <f t="shared" si="105"/>
        <v>-0.30050951382597191</v>
      </c>
      <c r="N297">
        <f t="shared" si="106"/>
        <v>-1.0503938670392006</v>
      </c>
      <c r="O297">
        <f t="shared" si="107"/>
        <v>-28.864128990953237</v>
      </c>
      <c r="P297">
        <f t="shared" si="108"/>
        <v>-3.3957176850267756</v>
      </c>
      <c r="Q297">
        <f t="shared" si="118"/>
        <v>-6</v>
      </c>
      <c r="S297">
        <f t="shared" si="119"/>
        <v>44.993061192793718</v>
      </c>
      <c r="T297">
        <f t="shared" si="109"/>
        <v>217.78140649998826</v>
      </c>
      <c r="U297">
        <f t="shared" si="110"/>
        <v>0.13117762330882474</v>
      </c>
      <c r="V297">
        <f t="shared" si="111"/>
        <v>0.49508353048182058</v>
      </c>
      <c r="W297">
        <f t="shared" si="112"/>
        <v>27.230299979514818</v>
      </c>
      <c r="X297">
        <f t="shared" si="113"/>
        <v>14.163702590437669</v>
      </c>
      <c r="Y297">
        <f t="shared" si="114"/>
        <v>0.67391817178441216</v>
      </c>
      <c r="Z297">
        <f t="shared" si="97"/>
        <v>38.61266698041922</v>
      </c>
      <c r="AA297">
        <f t="shared" si="115"/>
        <v>-0.43617716083210373</v>
      </c>
      <c r="AB297">
        <f t="shared" si="98"/>
        <v>-24.991110435678461</v>
      </c>
      <c r="AC297">
        <f t="shared" si="99"/>
        <v>1.1100953326165159</v>
      </c>
      <c r="AD297">
        <f t="shared" si="100"/>
        <v>63.603777416097678</v>
      </c>
      <c r="AE297">
        <f t="shared" si="101"/>
        <v>48.959207439671601</v>
      </c>
    </row>
    <row r="298" spans="5:31">
      <c r="E298">
        <f t="shared" si="116"/>
        <v>0.27800000000000019</v>
      </c>
      <c r="F298">
        <f t="shared" si="117"/>
        <v>0.39224976644272802</v>
      </c>
      <c r="G298">
        <f t="shared" si="96"/>
        <v>22.474256132160583</v>
      </c>
      <c r="H298">
        <f t="shared" si="102"/>
        <v>-2.6819719671108531</v>
      </c>
      <c r="K298">
        <f t="shared" si="103"/>
        <v>-160.91831802665118</v>
      </c>
      <c r="L298">
        <f t="shared" si="104"/>
        <v>-151.7191394232114</v>
      </c>
      <c r="M298">
        <f t="shared" si="105"/>
        <v>-0.29683230843091846</v>
      </c>
      <c r="N298">
        <f t="shared" si="106"/>
        <v>-1.0490840747653323</v>
      </c>
      <c r="O298">
        <f t="shared" si="107"/>
        <v>-28.828136765245702</v>
      </c>
      <c r="P298">
        <f t="shared" si="108"/>
        <v>-3.3989651038876061</v>
      </c>
      <c r="Q298">
        <f t="shared" si="118"/>
        <v>-6</v>
      </c>
      <c r="S298">
        <f t="shared" si="119"/>
        <v>45.135105980064829</v>
      </c>
      <c r="T298">
        <f t="shared" si="109"/>
        <v>218.69995283113056</v>
      </c>
      <c r="U298">
        <f t="shared" si="110"/>
        <v>0.13173089700906734</v>
      </c>
      <c r="V298">
        <f t="shared" si="111"/>
        <v>0.49563680418206318</v>
      </c>
      <c r="W298">
        <f t="shared" si="112"/>
        <v>27.240549564304736</v>
      </c>
      <c r="X298">
        <f t="shared" si="113"/>
        <v>14.185768957489165</v>
      </c>
      <c r="Y298">
        <f t="shared" si="114"/>
        <v>0.67447399877553549</v>
      </c>
      <c r="Z298">
        <f t="shared" si="97"/>
        <v>38.644513521150039</v>
      </c>
      <c r="AA298">
        <f t="shared" si="115"/>
        <v>-0.43349771751731686</v>
      </c>
      <c r="AB298">
        <f t="shared" si="98"/>
        <v>-24.837589642296631</v>
      </c>
      <c r="AC298">
        <f t="shared" si="99"/>
        <v>1.1079717162928524</v>
      </c>
      <c r="AD298">
        <f t="shared" si="100"/>
        <v>63.482103163446673</v>
      </c>
      <c r="AE298">
        <f t="shared" si="101"/>
        <v>49.165704867951121</v>
      </c>
    </row>
    <row r="299" spans="5:31">
      <c r="E299">
        <f t="shared" si="116"/>
        <v>0.27900000000000019</v>
      </c>
      <c r="F299">
        <f t="shared" si="117"/>
        <v>0.38956779447561718</v>
      </c>
      <c r="G299">
        <f t="shared" si="96"/>
        <v>22.320590457672733</v>
      </c>
      <c r="H299">
        <f t="shared" si="102"/>
        <v>-2.6844695205141704</v>
      </c>
      <c r="K299">
        <f t="shared" si="103"/>
        <v>-161.06817123085023</v>
      </c>
      <c r="L299">
        <f t="shared" si="104"/>
        <v>-149.85320419905653</v>
      </c>
      <c r="M299">
        <f t="shared" si="105"/>
        <v>-0.29318168226684915</v>
      </c>
      <c r="N299">
        <f t="shared" si="106"/>
        <v>-1.0477903098549723</v>
      </c>
      <c r="O299">
        <f t="shared" si="107"/>
        <v>-28.792584960890771</v>
      </c>
      <c r="P299">
        <f t="shared" si="108"/>
        <v>-3.4021727854835397</v>
      </c>
      <c r="Q299">
        <f t="shared" si="118"/>
        <v>-6</v>
      </c>
      <c r="S299">
        <f t="shared" si="119"/>
        <v>45.276517655287392</v>
      </c>
      <c r="T299">
        <f t="shared" si="109"/>
        <v>219.61839223979297</v>
      </c>
      <c r="U299">
        <f t="shared" si="110"/>
        <v>0.13228410630603046</v>
      </c>
      <c r="V299">
        <f t="shared" si="111"/>
        <v>0.4961900134790263</v>
      </c>
      <c r="W299">
        <f t="shared" si="112"/>
        <v>27.250749575763127</v>
      </c>
      <c r="X299">
        <f t="shared" si="113"/>
        <v>14.207883571742437</v>
      </c>
      <c r="Y299">
        <f t="shared" si="114"/>
        <v>0.67503210001606007</v>
      </c>
      <c r="Z299">
        <f t="shared" si="97"/>
        <v>38.676490366773109</v>
      </c>
      <c r="AA299">
        <f t="shared" si="115"/>
        <v>-0.4308157455502058</v>
      </c>
      <c r="AB299">
        <f t="shared" si="98"/>
        <v>-24.68392396780877</v>
      </c>
      <c r="AC299">
        <f t="shared" si="99"/>
        <v>1.1058478455662659</v>
      </c>
      <c r="AD299">
        <f t="shared" si="100"/>
        <v>63.360414334581883</v>
      </c>
      <c r="AE299">
        <f t="shared" si="101"/>
        <v>49.372178259101133</v>
      </c>
    </row>
    <row r="300" spans="5:31">
      <c r="E300">
        <f t="shared" si="116"/>
        <v>0.28000000000000019</v>
      </c>
      <c r="F300">
        <f t="shared" si="117"/>
        <v>0.38688332495510303</v>
      </c>
      <c r="G300">
        <f t="shared" si="96"/>
        <v>22.166781683915762</v>
      </c>
      <c r="H300">
        <f t="shared" si="102"/>
        <v>-2.6869362011952984</v>
      </c>
      <c r="K300">
        <f t="shared" si="103"/>
        <v>-161.21617207171789</v>
      </c>
      <c r="L300">
        <f t="shared" si="104"/>
        <v>-148.00084086767109</v>
      </c>
      <c r="M300">
        <f t="shared" si="105"/>
        <v>-0.28955760895745486</v>
      </c>
      <c r="N300">
        <f t="shared" si="106"/>
        <v>-1.0465124564606363</v>
      </c>
      <c r="O300">
        <f t="shared" si="107"/>
        <v>-28.757470394476162</v>
      </c>
      <c r="P300">
        <f t="shared" si="108"/>
        <v>-3.4053410170397451</v>
      </c>
      <c r="Q300">
        <f t="shared" si="118"/>
        <v>-6</v>
      </c>
      <c r="S300">
        <f t="shared" si="119"/>
        <v>45.417290850190888</v>
      </c>
      <c r="T300">
        <f t="shared" si="109"/>
        <v>220.53670799251344</v>
      </c>
      <c r="U300">
        <f t="shared" si="110"/>
        <v>0.13283724112054426</v>
      </c>
      <c r="V300">
        <f t="shared" si="111"/>
        <v>0.4967431482935401</v>
      </c>
      <c r="W300">
        <f t="shared" si="112"/>
        <v>27.260899655519914</v>
      </c>
      <c r="X300">
        <f t="shared" si="113"/>
        <v>14.230046094599132</v>
      </c>
      <c r="Y300">
        <f t="shared" si="114"/>
        <v>0.67559246624327207</v>
      </c>
      <c r="Z300">
        <f t="shared" si="97"/>
        <v>38.70859698657403</v>
      </c>
      <c r="AA300">
        <f t="shared" si="115"/>
        <v>-0.42813127602969142</v>
      </c>
      <c r="AB300">
        <f t="shared" si="98"/>
        <v>-24.530115194051785</v>
      </c>
      <c r="AC300">
        <f t="shared" si="99"/>
        <v>1.1037237422729635</v>
      </c>
      <c r="AD300">
        <f t="shared" si="100"/>
        <v>63.238712180625818</v>
      </c>
      <c r="AE300">
        <f t="shared" si="101"/>
        <v>49.578623851289748</v>
      </c>
    </row>
    <row r="301" spans="5:31">
      <c r="E301">
        <f t="shared" si="116"/>
        <v>0.28100000000000019</v>
      </c>
      <c r="F301">
        <f t="shared" si="117"/>
        <v>0.38419638875390771</v>
      </c>
      <c r="G301">
        <f t="shared" si="96"/>
        <v>22.012831579766356</v>
      </c>
      <c r="H301">
        <f t="shared" si="102"/>
        <v>-2.6893722351212341</v>
      </c>
      <c r="K301">
        <f t="shared" si="103"/>
        <v>-161.36233410727405</v>
      </c>
      <c r="L301">
        <f t="shared" si="104"/>
        <v>-146.16203555615508</v>
      </c>
      <c r="M301">
        <f t="shared" si="105"/>
        <v>-0.28596006136097263</v>
      </c>
      <c r="N301">
        <f t="shared" si="106"/>
        <v>-1.0452503988498016</v>
      </c>
      <c r="O301">
        <f t="shared" si="107"/>
        <v>-28.722789885748682</v>
      </c>
      <c r="P301">
        <f t="shared" si="108"/>
        <v>-3.4084700854963597</v>
      </c>
      <c r="Q301">
        <f t="shared" si="118"/>
        <v>-6</v>
      </c>
      <c r="S301">
        <f t="shared" si="119"/>
        <v>45.557420249329738</v>
      </c>
      <c r="T301">
        <f t="shared" si="109"/>
        <v>221.45488346833207</v>
      </c>
      <c r="U301">
        <f t="shared" si="110"/>
        <v>0.13339029144120304</v>
      </c>
      <c r="V301">
        <f t="shared" si="111"/>
        <v>0.49729619861419888</v>
      </c>
      <c r="W301">
        <f t="shared" si="112"/>
        <v>27.270999448670846</v>
      </c>
      <c r="X301">
        <f t="shared" si="113"/>
        <v>14.252256187050289</v>
      </c>
      <c r="Y301">
        <f t="shared" si="114"/>
        <v>0.67615508816091363</v>
      </c>
      <c r="Z301">
        <f t="shared" si="97"/>
        <v>38.740832847916444</v>
      </c>
      <c r="AA301">
        <f t="shared" si="115"/>
        <v>-0.42544433982849666</v>
      </c>
      <c r="AB301">
        <f t="shared" si="98"/>
        <v>-24.376165089902411</v>
      </c>
      <c r="AC301">
        <f t="shared" si="99"/>
        <v>1.1015994279894104</v>
      </c>
      <c r="AD301">
        <f t="shared" si="100"/>
        <v>63.116997937818866</v>
      </c>
      <c r="AE301">
        <f t="shared" si="101"/>
        <v>49.785037907976566</v>
      </c>
    </row>
    <row r="302" spans="5:31">
      <c r="E302">
        <f t="shared" si="116"/>
        <v>0.28200000000000019</v>
      </c>
      <c r="F302">
        <f t="shared" si="117"/>
        <v>0.38150701651878649</v>
      </c>
      <c r="G302">
        <f t="shared" si="96"/>
        <v>21.858741901154247</v>
      </c>
      <c r="H302">
        <f t="shared" si="102"/>
        <v>-2.6917778480212693</v>
      </c>
      <c r="K302">
        <f t="shared" si="103"/>
        <v>-161.50667088127616</v>
      </c>
      <c r="L302">
        <f t="shared" si="104"/>
        <v>-144.33677400210206</v>
      </c>
      <c r="M302">
        <f t="shared" si="105"/>
        <v>-0.28238901157358587</v>
      </c>
      <c r="N302">
        <f t="shared" si="106"/>
        <v>-1.0440040214082462</v>
      </c>
      <c r="O302">
        <f t="shared" si="107"/>
        <v>-28.688540257705938</v>
      </c>
      <c r="P302">
        <f t="shared" si="108"/>
        <v>-3.4115602775002163</v>
      </c>
      <c r="Q302">
        <f t="shared" si="118"/>
        <v>-6</v>
      </c>
      <c r="S302">
        <f t="shared" si="119"/>
        <v>45.696900590079622</v>
      </c>
      <c r="T302">
        <f t="shared" si="109"/>
        <v>222.37290215879466</v>
      </c>
      <c r="U302">
        <f t="shared" si="110"/>
        <v>0.13394324732436733</v>
      </c>
      <c r="V302">
        <f t="shared" si="111"/>
        <v>0.49784915449736317</v>
      </c>
      <c r="W302">
        <f t="shared" si="112"/>
        <v>27.281048603769861</v>
      </c>
      <c r="X302">
        <f t="shared" si="113"/>
        <v>14.274513509698693</v>
      </c>
      <c r="Y302">
        <f t="shared" si="114"/>
        <v>0.67671995644059713</v>
      </c>
      <c r="Z302">
        <f t="shared" si="97"/>
        <v>38.773197416323129</v>
      </c>
      <c r="AA302">
        <f t="shared" si="115"/>
        <v>-0.42275496759337516</v>
      </c>
      <c r="AB302">
        <f t="shared" si="98"/>
        <v>-24.222075411290284</v>
      </c>
      <c r="AC302">
        <f t="shared" si="99"/>
        <v>1.0994749240339723</v>
      </c>
      <c r="AD302">
        <f t="shared" si="100"/>
        <v>62.995272827613412</v>
      </c>
      <c r="AE302">
        <f t="shared" si="101"/>
        <v>49.991416717913474</v>
      </c>
    </row>
    <row r="303" spans="5:31">
      <c r="E303">
        <f t="shared" si="116"/>
        <v>0.2830000000000002</v>
      </c>
      <c r="F303">
        <f t="shared" si="117"/>
        <v>0.37881523867076522</v>
      </c>
      <c r="G303">
        <f t="shared" si="96"/>
        <v>21.704514391075822</v>
      </c>
      <c r="H303">
        <f t="shared" si="102"/>
        <v>-2.694153265380526</v>
      </c>
      <c r="K303">
        <f t="shared" si="103"/>
        <v>-161.64919592283155</v>
      </c>
      <c r="L303">
        <f t="shared" si="104"/>
        <v>-142.52504155538654</v>
      </c>
      <c r="M303">
        <f t="shared" si="105"/>
        <v>-0.27884443093292155</v>
      </c>
      <c r="N303">
        <f t="shared" si="106"/>
        <v>-1.0427732086433676</v>
      </c>
      <c r="O303">
        <f t="shared" si="107"/>
        <v>-28.654718336687584</v>
      </c>
      <c r="P303">
        <f t="shared" si="108"/>
        <v>-3.4146118793966092</v>
      </c>
      <c r="Q303">
        <f t="shared" si="118"/>
        <v>-6</v>
      </c>
      <c r="S303">
        <f t="shared" si="119"/>
        <v>45.835726662626769</v>
      </c>
      <c r="T303">
        <f t="shared" si="109"/>
        <v>223.29074766794278</v>
      </c>
      <c r="U303">
        <f t="shared" si="110"/>
        <v>0.13449609889415795</v>
      </c>
      <c r="V303">
        <f t="shared" si="111"/>
        <v>0.49840200606715379</v>
      </c>
      <c r="W303">
        <f t="shared" si="112"/>
        <v>27.291046772821161</v>
      </c>
      <c r="X303">
        <f t="shared" si="113"/>
        <v>14.296817722781107</v>
      </c>
      <c r="Y303">
        <f t="shared" si="114"/>
        <v>0.67728706172320763</v>
      </c>
      <c r="Z303">
        <f t="shared" si="97"/>
        <v>38.805690155556277</v>
      </c>
      <c r="AA303">
        <f t="shared" si="115"/>
        <v>-0.42006318974535384</v>
      </c>
      <c r="AB303">
        <f t="shared" si="98"/>
        <v>-24.067847901211856</v>
      </c>
      <c r="AC303">
        <f t="shared" si="99"/>
        <v>1.0973502514685616</v>
      </c>
      <c r="AD303">
        <f t="shared" si="100"/>
        <v>62.873538056768147</v>
      </c>
      <c r="AE303">
        <f t="shared" si="101"/>
        <v>50.197756595142415</v>
      </c>
    </row>
    <row r="304" spans="5:31">
      <c r="E304">
        <f t="shared" si="116"/>
        <v>0.2840000000000002</v>
      </c>
      <c r="F304">
        <f t="shared" si="117"/>
        <v>0.37612108540538469</v>
      </c>
      <c r="G304">
        <f t="shared" si="96"/>
        <v>21.550150779608128</v>
      </c>
      <c r="H304">
        <f t="shared" si="102"/>
        <v>-2.6964987124335256</v>
      </c>
      <c r="K304">
        <f t="shared" si="103"/>
        <v>-161.78992274601154</v>
      </c>
      <c r="L304">
        <f t="shared" si="104"/>
        <v>-140.72682317999173</v>
      </c>
      <c r="M304">
        <f t="shared" si="105"/>
        <v>-0.27532629002162612</v>
      </c>
      <c r="N304">
        <f t="shared" si="106"/>
        <v>-1.0415578451874916</v>
      </c>
      <c r="O304">
        <f t="shared" si="107"/>
        <v>-28.621320952466196</v>
      </c>
      <c r="P304">
        <f t="shared" si="108"/>
        <v>-3.4176251772210953</v>
      </c>
      <c r="Q304">
        <f t="shared" si="118"/>
        <v>-6</v>
      </c>
      <c r="S304">
        <f t="shared" si="119"/>
        <v>45.973893309951933</v>
      </c>
      <c r="T304">
        <f t="shared" si="109"/>
        <v>224.20840371230167</v>
      </c>
      <c r="U304">
        <f t="shared" si="110"/>
        <v>0.13504883634244871</v>
      </c>
      <c r="V304">
        <f t="shared" si="111"/>
        <v>0.49895474351544455</v>
      </c>
      <c r="W304">
        <f t="shared" si="112"/>
        <v>27.300993611271082</v>
      </c>
      <c r="X304">
        <f t="shared" si="113"/>
        <v>14.31916848619052</v>
      </c>
      <c r="Y304">
        <f t="shared" si="114"/>
        <v>0.67785639462029201</v>
      </c>
      <c r="Z304">
        <f t="shared" si="97"/>
        <v>38.838310527697175</v>
      </c>
      <c r="AA304">
        <f t="shared" si="115"/>
        <v>-0.4173690364799732</v>
      </c>
      <c r="AB304">
        <f t="shared" si="98"/>
        <v>-23.913484289744158</v>
      </c>
      <c r="AC304">
        <f t="shared" si="99"/>
        <v>1.0952254311002652</v>
      </c>
      <c r="AD304">
        <f t="shared" si="100"/>
        <v>62.751794817441329</v>
      </c>
      <c r="AE304">
        <f t="shared" si="101"/>
        <v>50.40405387899267</v>
      </c>
    </row>
    <row r="305" spans="5:31">
      <c r="E305">
        <f t="shared" si="116"/>
        <v>0.2850000000000002</v>
      </c>
      <c r="F305">
        <f t="shared" si="117"/>
        <v>0.37342458669295114</v>
      </c>
      <c r="G305">
        <f t="shared" si="96"/>
        <v>21.395652783923222</v>
      </c>
      <c r="H305">
        <f t="shared" si="102"/>
        <v>-2.6988144141577903</v>
      </c>
      <c r="K305">
        <f t="shared" si="103"/>
        <v>-161.92886484946743</v>
      </c>
      <c r="L305">
        <f t="shared" si="104"/>
        <v>-138.94210345588704</v>
      </c>
      <c r="M305">
        <f t="shared" si="105"/>
        <v>-0.27183455867103856</v>
      </c>
      <c r="N305">
        <f t="shared" si="106"/>
        <v>-1.040357815801161</v>
      </c>
      <c r="O305">
        <f t="shared" si="107"/>
        <v>-28.588344938337688</v>
      </c>
      <c r="P305">
        <f t="shared" si="108"/>
        <v>-3.4206004566913366</v>
      </c>
      <c r="Q305">
        <f t="shared" si="118"/>
        <v>-6</v>
      </c>
      <c r="S305">
        <f t="shared" si="119"/>
        <v>46.111395427807352</v>
      </c>
      <c r="T305">
        <f t="shared" si="109"/>
        <v>225.12585412085357</v>
      </c>
      <c r="U305">
        <f t="shared" si="110"/>
        <v>0.13560144992885034</v>
      </c>
      <c r="V305">
        <f t="shared" si="111"/>
        <v>0.49950735710184618</v>
      </c>
      <c r="W305">
        <f t="shared" si="112"/>
        <v>27.31088877799964</v>
      </c>
      <c r="X305">
        <f t="shared" si="113"/>
        <v>14.3415654594983</v>
      </c>
      <c r="Y305">
        <f t="shared" si="114"/>
        <v>0.67842794571543841</v>
      </c>
      <c r="Z305">
        <f t="shared" si="97"/>
        <v>38.871057993225143</v>
      </c>
      <c r="AA305">
        <f t="shared" si="115"/>
        <v>-0.41467253776753998</v>
      </c>
      <c r="AB305">
        <f t="shared" si="98"/>
        <v>-23.758986294059273</v>
      </c>
      <c r="AC305">
        <f t="shared" si="99"/>
        <v>1.0931004834829783</v>
      </c>
      <c r="AD305">
        <f t="shared" si="100"/>
        <v>62.630044287284413</v>
      </c>
      <c r="AE305">
        <f t="shared" si="101"/>
        <v>50.610304934074854</v>
      </c>
    </row>
    <row r="306" spans="5:31">
      <c r="E306">
        <f t="shared" si="116"/>
        <v>0.2860000000000002</v>
      </c>
      <c r="F306">
        <f t="shared" si="117"/>
        <v>0.37072577227879333</v>
      </c>
      <c r="G306">
        <f t="shared" si="96"/>
        <v>21.241022108302911</v>
      </c>
      <c r="H306">
        <f t="shared" si="102"/>
        <v>-2.7011005952674734</v>
      </c>
      <c r="K306">
        <f t="shared" si="103"/>
        <v>-162.06603571604839</v>
      </c>
      <c r="L306">
        <f t="shared" si="104"/>
        <v>-137.17086658094536</v>
      </c>
      <c r="M306">
        <f t="shared" si="105"/>
        <v>-0.26836920596494174</v>
      </c>
      <c r="N306">
        <f t="shared" si="106"/>
        <v>-1.0391730053764106</v>
      </c>
      <c r="O306">
        <f t="shared" si="107"/>
        <v>-28.555787131211279</v>
      </c>
      <c r="P306">
        <f t="shared" si="108"/>
        <v>-3.4235380031989826</v>
      </c>
      <c r="Q306">
        <f t="shared" si="118"/>
        <v>-6</v>
      </c>
      <c r="S306">
        <f t="shared" si="119"/>
        <v>46.248227964688127</v>
      </c>
      <c r="T306">
        <f t="shared" si="109"/>
        <v>226.04308283500689</v>
      </c>
      <c r="U306">
        <f t="shared" si="110"/>
        <v>0.1361539299806919</v>
      </c>
      <c r="V306">
        <f t="shared" si="111"/>
        <v>0.50005983715368774</v>
      </c>
      <c r="W306">
        <f t="shared" si="112"/>
        <v>27.320731935311883</v>
      </c>
      <c r="X306">
        <f t="shared" si="113"/>
        <v>14.364008301976302</v>
      </c>
      <c r="Y306">
        <f t="shared" si="114"/>
        <v>0.6790017055656401</v>
      </c>
      <c r="Z306">
        <f t="shared" si="97"/>
        <v>38.903932011095755</v>
      </c>
      <c r="AA306">
        <f t="shared" si="115"/>
        <v>-0.41197372335338212</v>
      </c>
      <c r="AB306">
        <f t="shared" si="98"/>
        <v>-23.604355618438955</v>
      </c>
      <c r="AC306">
        <f t="shared" si="99"/>
        <v>1.0909754289190223</v>
      </c>
      <c r="AD306">
        <f t="shared" si="100"/>
        <v>62.508287629534713</v>
      </c>
      <c r="AE306">
        <f t="shared" si="101"/>
        <v>50.816506150273987</v>
      </c>
    </row>
    <row r="307" spans="5:31">
      <c r="E307">
        <f t="shared" si="116"/>
        <v>0.2870000000000002</v>
      </c>
      <c r="F307">
        <f t="shared" si="117"/>
        <v>0.36802467168352587</v>
      </c>
      <c r="G307">
        <f t="shared" si="96"/>
        <v>21.086260444153812</v>
      </c>
      <c r="H307">
        <f t="shared" si="102"/>
        <v>-2.7033574802070217</v>
      </c>
      <c r="K307">
        <f t="shared" si="103"/>
        <v>-162.20144881242129</v>
      </c>
      <c r="L307">
        <f t="shared" si="104"/>
        <v>-135.41309637290789</v>
      </c>
      <c r="M307">
        <f t="shared" si="105"/>
        <v>-0.2649302002434063</v>
      </c>
      <c r="N307">
        <f t="shared" si="106"/>
        <v>-1.0380032989400256</v>
      </c>
      <c r="O307">
        <f t="shared" si="107"/>
        <v>-28.523644371699053</v>
      </c>
      <c r="P307">
        <f t="shared" si="108"/>
        <v>-3.4264381018015895</v>
      </c>
      <c r="Q307">
        <f t="shared" si="118"/>
        <v>-6</v>
      </c>
      <c r="S307">
        <f t="shared" si="119"/>
        <v>46.384385921797161</v>
      </c>
      <c r="T307">
        <f t="shared" si="109"/>
        <v>226.96007390855362</v>
      </c>
      <c r="U307">
        <f t="shared" si="110"/>
        <v>0.13670626689299517</v>
      </c>
      <c r="V307">
        <f t="shared" si="111"/>
        <v>0.50061217406599101</v>
      </c>
      <c r="W307">
        <f t="shared" si="112"/>
        <v>27.33052274892891</v>
      </c>
      <c r="X307">
        <f t="shared" si="113"/>
        <v>14.386496672618906</v>
      </c>
      <c r="Y307">
        <f t="shared" si="114"/>
        <v>0.67957766470265113</v>
      </c>
      <c r="Z307">
        <f t="shared" si="97"/>
        <v>38.936932038818483</v>
      </c>
      <c r="AA307">
        <f t="shared" si="115"/>
        <v>-0.40927262275811449</v>
      </c>
      <c r="AB307">
        <f t="shared" si="98"/>
        <v>-23.449593954289845</v>
      </c>
      <c r="AC307">
        <f t="shared" si="99"/>
        <v>1.0888502874607657</v>
      </c>
      <c r="AD307">
        <f t="shared" si="100"/>
        <v>62.386525993108343</v>
      </c>
      <c r="AE307">
        <f t="shared" si="101"/>
        <v>51.022653942739936</v>
      </c>
    </row>
    <row r="308" spans="5:31">
      <c r="E308">
        <f t="shared" si="116"/>
        <v>0.2880000000000002</v>
      </c>
      <c r="F308">
        <f t="shared" si="117"/>
        <v>0.36532131420331887</v>
      </c>
      <c r="G308">
        <f t="shared" si="96"/>
        <v>20.931369470022826</v>
      </c>
      <c r="H308">
        <f t="shared" si="102"/>
        <v>-2.7055852931448778</v>
      </c>
      <c r="K308">
        <f t="shared" si="103"/>
        <v>-162.33511758869267</v>
      </c>
      <c r="L308">
        <f t="shared" si="104"/>
        <v>-133.66877627138953</v>
      </c>
      <c r="M308">
        <f t="shared" si="105"/>
        <v>-0.26151750910671423</v>
      </c>
      <c r="N308">
        <f t="shared" si="106"/>
        <v>-1.0368485816567847</v>
      </c>
      <c r="O308">
        <f t="shared" si="107"/>
        <v>-28.491913504205034</v>
      </c>
      <c r="P308">
        <f t="shared" si="108"/>
        <v>-3.4293010372145836</v>
      </c>
      <c r="Q308">
        <f t="shared" si="118"/>
        <v>-6</v>
      </c>
      <c r="S308">
        <f t="shared" si="119"/>
        <v>46.51986435300423</v>
      </c>
      <c r="T308">
        <f t="shared" si="109"/>
        <v>227.87681150761989</v>
      </c>
      <c r="U308">
        <f t="shared" si="110"/>
        <v>0.13725845112844484</v>
      </c>
      <c r="V308">
        <f t="shared" si="111"/>
        <v>0.50116435830144068</v>
      </c>
      <c r="W308">
        <f t="shared" si="112"/>
        <v>27.340260887978705</v>
      </c>
      <c r="X308">
        <f t="shared" si="113"/>
        <v>14.409030230164982</v>
      </c>
      <c r="Y308">
        <f t="shared" si="114"/>
        <v>0.6801558136343262</v>
      </c>
      <c r="Z308">
        <f t="shared" si="97"/>
        <v>38.970057532533467</v>
      </c>
      <c r="AA308">
        <f t="shared" si="115"/>
        <v>-0.40656926527790777</v>
      </c>
      <c r="AB308">
        <f t="shared" si="98"/>
        <v>-23.294702980158878</v>
      </c>
      <c r="AC308">
        <f t="shared" si="99"/>
        <v>1.086725078912234</v>
      </c>
      <c r="AD308">
        <f t="shared" si="100"/>
        <v>62.264760512692355</v>
      </c>
      <c r="AE308">
        <f t="shared" si="101"/>
        <v>51.22874475187627</v>
      </c>
    </row>
    <row r="309" spans="5:31">
      <c r="E309">
        <f t="shared" si="116"/>
        <v>0.2890000000000002</v>
      </c>
      <c r="F309">
        <f t="shared" si="117"/>
        <v>0.36261572891017402</v>
      </c>
      <c r="G309">
        <f t="shared" si="96"/>
        <v>20.77635085161296</v>
      </c>
      <c r="H309">
        <f t="shared" si="102"/>
        <v>-2.70778425796721</v>
      </c>
      <c r="K309">
        <f t="shared" si="103"/>
        <v>-162.46705547803259</v>
      </c>
      <c r="L309">
        <f t="shared" si="104"/>
        <v>-131.93788933992397</v>
      </c>
      <c r="M309">
        <f t="shared" si="105"/>
        <v>-0.25813109941935986</v>
      </c>
      <c r="N309">
        <f t="shared" si="106"/>
        <v>-1.0357087388326816</v>
      </c>
      <c r="O309">
        <f t="shared" si="107"/>
        <v>-28.46059137701377</v>
      </c>
      <c r="P309">
        <f t="shared" si="108"/>
        <v>-3.4321270938032691</v>
      </c>
      <c r="Q309">
        <f t="shared" si="118"/>
        <v>-6</v>
      </c>
      <c r="S309">
        <f t="shared" si="119"/>
        <v>46.654658364799303</v>
      </c>
      <c r="T309">
        <f t="shared" si="109"/>
        <v>228.79327991060916</v>
      </c>
      <c r="U309">
        <f t="shared" si="110"/>
        <v>0.13781047321735432</v>
      </c>
      <c r="V309">
        <f t="shared" si="111"/>
        <v>0.50171638039035016</v>
      </c>
      <c r="W309">
        <f t="shared" si="112"/>
        <v>27.3499460249867</v>
      </c>
      <c r="X309">
        <f t="shared" si="113"/>
        <v>14.431608633119803</v>
      </c>
      <c r="Y309">
        <f t="shared" si="114"/>
        <v>0.68073614284594974</v>
      </c>
      <c r="Z309">
        <f t="shared" si="97"/>
        <v>39.003307947087649</v>
      </c>
      <c r="AA309">
        <f t="shared" si="115"/>
        <v>-0.4038636799847628</v>
      </c>
      <c r="AB309">
        <f t="shared" si="98"/>
        <v>-23.139684361749008</v>
      </c>
      <c r="AC309">
        <f t="shared" si="99"/>
        <v>1.0845998228307125</v>
      </c>
      <c r="AD309">
        <f t="shared" si="100"/>
        <v>62.142992308836661</v>
      </c>
      <c r="AE309">
        <f t="shared" si="101"/>
        <v>51.434775043327519</v>
      </c>
    </row>
    <row r="310" spans="5:31">
      <c r="E310">
        <f t="shared" si="116"/>
        <v>0.2900000000000002</v>
      </c>
      <c r="F310">
        <f t="shared" si="117"/>
        <v>0.35990794465220682</v>
      </c>
      <c r="G310">
        <f t="shared" si="96"/>
        <v>20.621206241799477</v>
      </c>
      <c r="H310">
        <f t="shared" si="102"/>
        <v>-2.7099545982716777</v>
      </c>
      <c r="K310">
        <f t="shared" si="103"/>
        <v>-162.59727589630066</v>
      </c>
      <c r="L310">
        <f t="shared" si="104"/>
        <v>-130.22041826805537</v>
      </c>
      <c r="M310">
        <f t="shared" si="105"/>
        <v>-0.25477093731414235</v>
      </c>
      <c r="N310">
        <f t="shared" si="106"/>
        <v>-1.0345836559181338</v>
      </c>
      <c r="O310">
        <f t="shared" si="107"/>
        <v>-28.429674842378471</v>
      </c>
      <c r="P310">
        <f t="shared" si="108"/>
        <v>-3.4349165555748749</v>
      </c>
      <c r="Q310">
        <f t="shared" si="118"/>
        <v>-6</v>
      </c>
      <c r="S310">
        <f t="shared" si="119"/>
        <v>46.788763116239487</v>
      </c>
      <c r="T310">
        <f t="shared" si="109"/>
        <v>229.70946350813404</v>
      </c>
      <c r="U310">
        <f t="shared" si="110"/>
        <v>0.13836232375762461</v>
      </c>
      <c r="V310">
        <f t="shared" si="111"/>
        <v>0.50226823093062045</v>
      </c>
      <c r="W310">
        <f t="shared" si="112"/>
        <v>27.359577835866059</v>
      </c>
      <c r="X310">
        <f t="shared" si="113"/>
        <v>14.454231539776854</v>
      </c>
      <c r="Y310">
        <f t="shared" si="114"/>
        <v>0.68131864280155285</v>
      </c>
      <c r="Z310">
        <f t="shared" si="97"/>
        <v>39.036682736110265</v>
      </c>
      <c r="AA310">
        <f t="shared" si="115"/>
        <v>-0.4011558957267955</v>
      </c>
      <c r="AB310">
        <f t="shared" si="98"/>
        <v>-22.984539751935518</v>
      </c>
      <c r="AC310">
        <f t="shared" si="99"/>
        <v>1.0824745385283483</v>
      </c>
      <c r="AD310">
        <f t="shared" si="100"/>
        <v>62.02122248804578</v>
      </c>
      <c r="AE310">
        <f t="shared" si="101"/>
        <v>51.640741307963836</v>
      </c>
    </row>
    <row r="311" spans="5:31">
      <c r="E311">
        <f t="shared" si="116"/>
        <v>0.2910000000000002</v>
      </c>
      <c r="F311">
        <f t="shared" si="117"/>
        <v>0.35719799005393515</v>
      </c>
      <c r="G311">
        <f t="shared" si="96"/>
        <v>20.465937280646443</v>
      </c>
      <c r="H311">
        <f t="shared" si="102"/>
        <v>-2.7120965373612353</v>
      </c>
      <c r="K311">
        <f t="shared" si="103"/>
        <v>-162.72579224167413</v>
      </c>
      <c r="L311">
        <f t="shared" si="104"/>
        <v>-128.51634537346661</v>
      </c>
      <c r="M311">
        <f t="shared" si="105"/>
        <v>-0.25143698819632954</v>
      </c>
      <c r="N311">
        <f t="shared" si="106"/>
        <v>-1.0334732185111721</v>
      </c>
      <c r="O311">
        <f t="shared" si="107"/>
        <v>-28.399160756608655</v>
      </c>
      <c r="P311">
        <f t="shared" si="108"/>
        <v>-3.4376697061706478</v>
      </c>
      <c r="Q311">
        <f t="shared" si="118"/>
        <v>-6</v>
      </c>
      <c r="S311">
        <f t="shared" si="119"/>
        <v>46.922173818890556</v>
      </c>
      <c r="T311">
        <f t="shared" si="109"/>
        <v>230.62534680294269</v>
      </c>
      <c r="U311">
        <f t="shared" si="110"/>
        <v>0.13891399341470004</v>
      </c>
      <c r="V311">
        <f t="shared" si="111"/>
        <v>0.50281990058769588</v>
      </c>
      <c r="W311">
        <f t="shared" si="112"/>
        <v>27.369155999907761</v>
      </c>
      <c r="X311">
        <f t="shared" si="113"/>
        <v>14.476898608239583</v>
      </c>
      <c r="Y311">
        <f t="shared" si="114"/>
        <v>0.68190330394521659</v>
      </c>
      <c r="Z311">
        <f t="shared" si="97"/>
        <v>39.070181352087488</v>
      </c>
      <c r="AA311">
        <f t="shared" si="115"/>
        <v>-0.39844594112852399</v>
      </c>
      <c r="AB311">
        <f t="shared" si="98"/>
        <v>-22.829270790782491</v>
      </c>
      <c r="AC311">
        <f t="shared" si="99"/>
        <v>1.0803492450737406</v>
      </c>
      <c r="AD311">
        <f t="shared" si="100"/>
        <v>61.89945214286999</v>
      </c>
      <c r="AE311">
        <f t="shared" si="101"/>
        <v>51.846640061864427</v>
      </c>
    </row>
    <row r="312" spans="5:31">
      <c r="E312">
        <f t="shared" si="116"/>
        <v>0.2920000000000002</v>
      </c>
      <c r="F312">
        <f t="shared" si="117"/>
        <v>0.35448589351657395</v>
      </c>
      <c r="G312">
        <f t="shared" si="96"/>
        <v>20.310545595423598</v>
      </c>
      <c r="H312">
        <f t="shared" si="102"/>
        <v>-2.7142102982379712</v>
      </c>
      <c r="K312">
        <f t="shared" si="103"/>
        <v>-162.85261789427827</v>
      </c>
      <c r="L312">
        <f t="shared" si="104"/>
        <v>-126.82565260414871</v>
      </c>
      <c r="M312">
        <f t="shared" si="105"/>
        <v>-0.248129216747902</v>
      </c>
      <c r="N312">
        <f t="shared" si="106"/>
        <v>-1.0323773123606101</v>
      </c>
      <c r="O312">
        <f t="shared" si="107"/>
        <v>-28.36904598015726</v>
      </c>
      <c r="P312">
        <f t="shared" si="108"/>
        <v>-3.4403868288579917</v>
      </c>
      <c r="Q312">
        <f t="shared" si="118"/>
        <v>-6</v>
      </c>
      <c r="S312">
        <f t="shared" si="119"/>
        <v>47.054885736762486</v>
      </c>
      <c r="T312">
        <f t="shared" si="109"/>
        <v>231.54091440983547</v>
      </c>
      <c r="U312">
        <f t="shared" si="110"/>
        <v>0.13946547292151804</v>
      </c>
      <c r="V312">
        <f t="shared" si="111"/>
        <v>0.50337138009451388</v>
      </c>
      <c r="W312">
        <f t="shared" si="112"/>
        <v>27.378680199770415</v>
      </c>
      <c r="X312">
        <f t="shared" si="113"/>
        <v>14.499609496443073</v>
      </c>
      <c r="Y312">
        <f t="shared" si="114"/>
        <v>0.68249011670236426</v>
      </c>
      <c r="Z312">
        <f t="shared" si="97"/>
        <v>39.103803246436485</v>
      </c>
      <c r="AA312">
        <f t="shared" si="115"/>
        <v>-0.39573384459116256</v>
      </c>
      <c r="AB312">
        <f t="shared" si="98"/>
        <v>-22.673879105559635</v>
      </c>
      <c r="AC312">
        <f t="shared" si="99"/>
        <v>1.0782239612935269</v>
      </c>
      <c r="AD312">
        <f t="shared" si="100"/>
        <v>61.777682351996127</v>
      </c>
      <c r="AE312">
        <f t="shared" si="101"/>
        <v>52.05246784629886</v>
      </c>
    </row>
    <row r="313" spans="5:31">
      <c r="E313">
        <f t="shared" si="116"/>
        <v>0.2930000000000002</v>
      </c>
      <c r="F313">
        <f t="shared" si="117"/>
        <v>0.35177168321833596</v>
      </c>
      <c r="G313">
        <f t="shared" si="96"/>
        <v>20.155032800623619</v>
      </c>
      <c r="H313">
        <f t="shared" si="102"/>
        <v>-2.7162961035969815</v>
      </c>
      <c r="K313">
        <f t="shared" si="103"/>
        <v>-162.97776621581889</v>
      </c>
      <c r="L313">
        <f t="shared" si="104"/>
        <v>-125.14832154061183</v>
      </c>
      <c r="M313">
        <f t="shared" si="105"/>
        <v>-0.24484758693187914</v>
      </c>
      <c r="N313">
        <f t="shared" si="106"/>
        <v>-1.031295823369198</v>
      </c>
      <c r="O313">
        <f t="shared" si="107"/>
        <v>-28.339327377707299</v>
      </c>
      <c r="P313">
        <f t="shared" si="108"/>
        <v>-3.4430682065226499</v>
      </c>
      <c r="Q313">
        <f t="shared" si="118"/>
        <v>-6</v>
      </c>
      <c r="S313">
        <f t="shared" si="119"/>
        <v>47.18689418623913</v>
      </c>
      <c r="T313">
        <f t="shared" si="109"/>
        <v>232.45615105557229</v>
      </c>
      <c r="U313">
        <f t="shared" si="110"/>
        <v>0.14001675307845332</v>
      </c>
      <c r="V313">
        <f t="shared" si="111"/>
        <v>0.50392266025144916</v>
      </c>
      <c r="W313">
        <f t="shared" si="112"/>
        <v>27.388150121469813</v>
      </c>
      <c r="X313">
        <f t="shared" si="113"/>
        <v>14.522363862175599</v>
      </c>
      <c r="Y313">
        <f t="shared" si="114"/>
        <v>0.68307907148104086</v>
      </c>
      <c r="Z313">
        <f t="shared" si="97"/>
        <v>39.137547869578711</v>
      </c>
      <c r="AA313">
        <f t="shared" si="115"/>
        <v>-0.39301963429292486</v>
      </c>
      <c r="AB313">
        <f t="shared" si="98"/>
        <v>-22.518366310759671</v>
      </c>
      <c r="AC313">
        <f t="shared" si="99"/>
        <v>1.0760987057739657</v>
      </c>
      <c r="AD313">
        <f t="shared" si="100"/>
        <v>61.655914180338385</v>
      </c>
      <c r="AE313">
        <f t="shared" si="101"/>
        <v>52.258221227706201</v>
      </c>
    </row>
    <row r="314" spans="5:31">
      <c r="E314">
        <f t="shared" si="116"/>
        <v>0.29400000000000021</v>
      </c>
      <c r="F314">
        <f t="shared" si="117"/>
        <v>0.34905538711473899</v>
      </c>
      <c r="G314">
        <f t="shared" si="96"/>
        <v>19.999400497979682</v>
      </c>
      <c r="H314">
        <f t="shared" si="102"/>
        <v>-2.7183541758202834</v>
      </c>
      <c r="K314">
        <f t="shared" si="103"/>
        <v>-163.10125054921701</v>
      </c>
      <c r="L314">
        <f t="shared" si="104"/>
        <v>-123.48433339812748</v>
      </c>
      <c r="M314">
        <f t="shared" si="105"/>
        <v>-0.2415920619967058</v>
      </c>
      <c r="N314">
        <f t="shared" si="106"/>
        <v>-1.0302286375967553</v>
      </c>
      <c r="O314">
        <f t="shared" si="107"/>
        <v>-28.310001818257948</v>
      </c>
      <c r="P314">
        <f t="shared" si="108"/>
        <v>-3.445714121660937</v>
      </c>
      <c r="Q314">
        <f t="shared" si="118"/>
        <v>-6</v>
      </c>
      <c r="S314">
        <f t="shared" si="119"/>
        <v>47.31819453600297</v>
      </c>
      <c r="T314">
        <f t="shared" si="109"/>
        <v>233.37104157877664</v>
      </c>
      <c r="U314">
        <f t="shared" si="110"/>
        <v>0.14056782475326005</v>
      </c>
      <c r="V314">
        <f t="shared" si="111"/>
        <v>0.50447373192625589</v>
      </c>
      <c r="W314">
        <f t="shared" si="112"/>
        <v>27.397565454368316</v>
      </c>
      <c r="X314">
        <f t="shared" si="113"/>
        <v>14.545161363100135</v>
      </c>
      <c r="Y314">
        <f t="shared" si="114"/>
        <v>0.68367015867317782</v>
      </c>
      <c r="Z314">
        <f t="shared" si="97"/>
        <v>39.171414671012407</v>
      </c>
      <c r="AA314">
        <f t="shared" si="115"/>
        <v>-0.39030333818932789</v>
      </c>
      <c r="AB314">
        <f t="shared" si="98"/>
        <v>-22.362734008115734</v>
      </c>
      <c r="AC314">
        <f t="shared" si="99"/>
        <v>1.0739734968625056</v>
      </c>
      <c r="AD314">
        <f t="shared" si="100"/>
        <v>61.53414867912813</v>
      </c>
      <c r="AE314">
        <f t="shared" si="101"/>
        <v>52.463896797673435</v>
      </c>
    </row>
    <row r="315" spans="5:31">
      <c r="E315">
        <f t="shared" si="116"/>
        <v>0.29500000000000021</v>
      </c>
      <c r="F315">
        <f t="shared" si="117"/>
        <v>0.34633703293891871</v>
      </c>
      <c r="G315">
        <f t="shared" si="96"/>
        <v>19.843650276483416</v>
      </c>
      <c r="H315">
        <f t="shared" si="102"/>
        <v>-2.7203847369707672</v>
      </c>
      <c r="K315">
        <f t="shared" si="103"/>
        <v>-163.22308421824604</v>
      </c>
      <c r="L315">
        <f t="shared" si="104"/>
        <v>-121.83366902902031</v>
      </c>
      <c r="M315">
        <f t="shared" si="105"/>
        <v>-0.2383626044807361</v>
      </c>
      <c r="N315">
        <f t="shared" si="106"/>
        <v>-1.0291756412632869</v>
      </c>
      <c r="O315">
        <f t="shared" si="107"/>
        <v>-28.281066175210153</v>
      </c>
      <c r="P315">
        <f t="shared" si="108"/>
        <v>-3.4483248563720164</v>
      </c>
      <c r="Q315">
        <f t="shared" si="118"/>
        <v>-6</v>
      </c>
      <c r="S315">
        <f t="shared" si="119"/>
        <v>47.448782206953048</v>
      </c>
      <c r="T315">
        <f t="shared" si="109"/>
        <v>234.28557092982408</v>
      </c>
      <c r="U315">
        <f t="shared" si="110"/>
        <v>0.14111867888100474</v>
      </c>
      <c r="V315">
        <f t="shared" si="111"/>
        <v>0.50502458605400058</v>
      </c>
      <c r="W315">
        <f t="shared" si="112"/>
        <v>27.406925891163915</v>
      </c>
      <c r="X315">
        <f t="shared" si="113"/>
        <v>14.568001656775737</v>
      </c>
      <c r="Y315">
        <f t="shared" si="114"/>
        <v>0.6842633686558488</v>
      </c>
      <c r="Z315">
        <f t="shared" si="97"/>
        <v>39.205403099384476</v>
      </c>
      <c r="AA315">
        <f t="shared" si="115"/>
        <v>-0.38758498401350727</v>
      </c>
      <c r="AB315">
        <f t="shared" si="98"/>
        <v>-22.20698378661945</v>
      </c>
      <c r="AC315">
        <f t="shared" si="99"/>
        <v>1.0718483526693561</v>
      </c>
      <c r="AD315">
        <f t="shared" si="100"/>
        <v>61.412386886003929</v>
      </c>
      <c r="AE315">
        <f t="shared" si="101"/>
        <v>52.669491172910433</v>
      </c>
    </row>
    <row r="316" spans="5:31">
      <c r="E316">
        <f t="shared" si="116"/>
        <v>0.29600000000000021</v>
      </c>
      <c r="F316">
        <f t="shared" si="117"/>
        <v>0.34361664820194793</v>
      </c>
      <c r="G316">
        <f t="shared" si="96"/>
        <v>19.687783712403185</v>
      </c>
      <c r="H316">
        <f t="shared" si="102"/>
        <v>-2.7223880087861838</v>
      </c>
      <c r="K316">
        <f t="shared" si="103"/>
        <v>-163.34328052717103</v>
      </c>
      <c r="L316">
        <f t="shared" si="104"/>
        <v>-120.1963089249858</v>
      </c>
      <c r="M316">
        <f t="shared" si="105"/>
        <v>-0.23515917621676785</v>
      </c>
      <c r="N316">
        <f t="shared" si="106"/>
        <v>-1.0281367207520753</v>
      </c>
      <c r="O316">
        <f t="shared" si="107"/>
        <v>-28.252517326451656</v>
      </c>
      <c r="P316">
        <f t="shared" si="108"/>
        <v>-3.4509006923502268</v>
      </c>
      <c r="Q316">
        <f t="shared" si="118"/>
        <v>-6</v>
      </c>
      <c r="S316">
        <f t="shared" si="119"/>
        <v>47.578652672118444</v>
      </c>
      <c r="T316">
        <f t="shared" si="109"/>
        <v>235.19972417072881</v>
      </c>
      <c r="U316">
        <f t="shared" si="110"/>
        <v>0.14166930646399792</v>
      </c>
      <c r="V316">
        <f t="shared" si="111"/>
        <v>0.50557521363699376</v>
      </c>
      <c r="W316">
        <f t="shared" si="112"/>
        <v>27.416231127879115</v>
      </c>
      <c r="X316">
        <f t="shared" si="113"/>
        <v>14.590884400678837</v>
      </c>
      <c r="Y316">
        <f t="shared" si="114"/>
        <v>0.68485869179251002</v>
      </c>
      <c r="Z316">
        <f t="shared" si="97"/>
        <v>39.239512602561653</v>
      </c>
      <c r="AA316">
        <f t="shared" si="115"/>
        <v>-0.38486459927653671</v>
      </c>
      <c r="AB316">
        <f t="shared" si="98"/>
        <v>-22.051117222539233</v>
      </c>
      <c r="AC316">
        <f t="shared" si="99"/>
        <v>1.0697232910690468</v>
      </c>
      <c r="AD316">
        <f t="shared" si="100"/>
        <v>61.290629825100893</v>
      </c>
      <c r="AE316">
        <f t="shared" si="101"/>
        <v>52.875000995224426</v>
      </c>
    </row>
    <row r="317" spans="5:31">
      <c r="E317">
        <f t="shared" si="116"/>
        <v>0.29700000000000021</v>
      </c>
      <c r="F317">
        <f t="shared" si="117"/>
        <v>0.34089426019316177</v>
      </c>
      <c r="G317">
        <f t="shared" si="96"/>
        <v>19.531802369302714</v>
      </c>
      <c r="H317">
        <f t="shared" si="102"/>
        <v>-2.7243642126731746</v>
      </c>
      <c r="K317">
        <f t="shared" si="103"/>
        <v>-163.46185276039049</v>
      </c>
      <c r="L317">
        <f t="shared" si="104"/>
        <v>-118.57223321945003</v>
      </c>
      <c r="M317">
        <f t="shared" si="105"/>
        <v>-0.23198173833665947</v>
      </c>
      <c r="N317">
        <f t="shared" si="106"/>
        <v>-1.0271117626127588</v>
      </c>
      <c r="O317">
        <f t="shared" si="107"/>
        <v>-28.224352154441512</v>
      </c>
      <c r="P317">
        <f t="shared" si="108"/>
        <v>-3.4534419108774577</v>
      </c>
      <c r="Q317">
        <f t="shared" si="118"/>
        <v>-6</v>
      </c>
      <c r="S317">
        <f t="shared" si="119"/>
        <v>47.70780145656596</v>
      </c>
      <c r="T317">
        <f t="shared" si="109"/>
        <v>236.11348647502061</v>
      </c>
      <c r="U317">
        <f t="shared" si="110"/>
        <v>0.14221969857171993</v>
      </c>
      <c r="V317">
        <f t="shared" si="111"/>
        <v>0.50612560574471577</v>
      </c>
      <c r="W317">
        <f t="shared" si="112"/>
        <v>27.425480863849589</v>
      </c>
      <c r="X317">
        <f t="shared" si="113"/>
        <v>14.613809252224458</v>
      </c>
      <c r="Y317">
        <f t="shared" si="114"/>
        <v>0.68545611843422871</v>
      </c>
      <c r="Z317">
        <f t="shared" si="97"/>
        <v>39.273742627700813</v>
      </c>
      <c r="AA317">
        <f t="shared" si="115"/>
        <v>-0.38214221126775044</v>
      </c>
      <c r="AB317">
        <f t="shared" si="98"/>
        <v>-21.895135879438755</v>
      </c>
      <c r="AC317">
        <f t="shared" si="99"/>
        <v>1.0675983297019791</v>
      </c>
      <c r="AD317">
        <f t="shared" si="100"/>
        <v>61.16887850713956</v>
      </c>
      <c r="AE317">
        <f t="shared" si="101"/>
        <v>53.080422931492322</v>
      </c>
    </row>
    <row r="318" spans="5:31">
      <c r="E318">
        <f t="shared" si="116"/>
        <v>0.29800000000000021</v>
      </c>
      <c r="F318">
        <f t="shared" si="117"/>
        <v>0.33816989598048858</v>
      </c>
      <c r="G318">
        <f t="shared" si="96"/>
        <v>19.375707798060059</v>
      </c>
      <c r="H318">
        <f t="shared" si="102"/>
        <v>-2.726313569701341</v>
      </c>
      <c r="K318">
        <f t="shared" si="103"/>
        <v>-163.57881418208046</v>
      </c>
      <c r="L318">
        <f t="shared" si="104"/>
        <v>-116.961421689966</v>
      </c>
      <c r="M318">
        <f t="shared" si="105"/>
        <v>-0.22883025127601819</v>
      </c>
      <c r="N318">
        <f t="shared" si="106"/>
        <v>-1.0261006535643848</v>
      </c>
      <c r="O318">
        <f t="shared" si="107"/>
        <v>-28.196567546294045</v>
      </c>
      <c r="P318">
        <f t="shared" si="108"/>
        <v>-3.4559487928155752</v>
      </c>
      <c r="Q318">
        <f t="shared" si="118"/>
        <v>-6</v>
      </c>
      <c r="S318">
        <f t="shared" si="119"/>
        <v>47.836224137301997</v>
      </c>
      <c r="T318">
        <f t="shared" si="109"/>
        <v>237.02684312761124</v>
      </c>
      <c r="U318">
        <f t="shared" si="110"/>
        <v>0.14276984634074055</v>
      </c>
      <c r="V318">
        <f t="shared" si="111"/>
        <v>0.50667575351373639</v>
      </c>
      <c r="W318">
        <f t="shared" si="112"/>
        <v>27.434674801712561</v>
      </c>
      <c r="X318">
        <f t="shared" si="113"/>
        <v>14.636775868787296</v>
      </c>
      <c r="Y318">
        <f t="shared" si="114"/>
        <v>0.68605563892090038</v>
      </c>
      <c r="Z318">
        <f t="shared" si="97"/>
        <v>39.308092621318728</v>
      </c>
      <c r="AA318">
        <f t="shared" si="115"/>
        <v>-0.37941784705507747</v>
      </c>
      <c r="AB318">
        <f t="shared" si="98"/>
        <v>-21.739041308196111</v>
      </c>
      <c r="AC318">
        <f t="shared" si="99"/>
        <v>1.0654734859759778</v>
      </c>
      <c r="AD318">
        <f t="shared" si="100"/>
        <v>61.047133929514835</v>
      </c>
      <c r="AE318">
        <f t="shared" si="101"/>
        <v>53.28575367363073</v>
      </c>
    </row>
    <row r="319" spans="5:31">
      <c r="E319">
        <f t="shared" si="116"/>
        <v>0.29900000000000021</v>
      </c>
      <c r="F319">
        <f t="shared" si="117"/>
        <v>0.33544358241078726</v>
      </c>
      <c r="G319">
        <f t="shared" si="96"/>
        <v>19.219501536886927</v>
      </c>
      <c r="H319">
        <f t="shared" si="102"/>
        <v>-2.7282363005973518</v>
      </c>
      <c r="K319">
        <f t="shared" si="103"/>
        <v>-163.69417803584111</v>
      </c>
      <c r="L319">
        <f t="shared" si="104"/>
        <v>-115.36385376063991</v>
      </c>
      <c r="M319">
        <f t="shared" si="105"/>
        <v>-0.22570467477894696</v>
      </c>
      <c r="N319">
        <f t="shared" si="106"/>
        <v>-1.025103280498445</v>
      </c>
      <c r="O319">
        <f t="shared" si="107"/>
        <v>-28.169160393862228</v>
      </c>
      <c r="P319">
        <f t="shared" si="108"/>
        <v>-3.458421618598897</v>
      </c>
      <c r="Q319">
        <f t="shared" si="118"/>
        <v>-6</v>
      </c>
      <c r="S319">
        <f t="shared" si="119"/>
        <v>47.963916343169885</v>
      </c>
      <c r="T319">
        <f t="shared" si="109"/>
        <v>237.93977952465815</v>
      </c>
      <c r="U319">
        <f t="shared" si="110"/>
        <v>0.14331974097463687</v>
      </c>
      <c r="V319">
        <f t="shared" si="111"/>
        <v>0.50722564814763271</v>
      </c>
      <c r="W319">
        <f t="shared" si="112"/>
        <v>27.443812647395024</v>
      </c>
      <c r="X319">
        <f t="shared" si="113"/>
        <v>14.659783907722721</v>
      </c>
      <c r="Y319">
        <f t="shared" si="114"/>
        <v>0.6866572435824505</v>
      </c>
      <c r="Z319">
        <f t="shared" si="97"/>
        <v>39.342562029360948</v>
      </c>
      <c r="AA319">
        <f t="shared" si="115"/>
        <v>-0.37669153348537576</v>
      </c>
      <c r="AB319">
        <f t="shared" si="98"/>
        <v>-21.582835047022957</v>
      </c>
      <c r="AC319">
        <f t="shared" si="99"/>
        <v>1.0633487770678263</v>
      </c>
      <c r="AD319">
        <f t="shared" si="100"/>
        <v>60.925397076383902</v>
      </c>
      <c r="AE319">
        <f t="shared" si="101"/>
        <v>53.490989938565264</v>
      </c>
    </row>
    <row r="320" spans="5:31">
      <c r="E320">
        <f t="shared" si="116"/>
        <v>0.30000000000000021</v>
      </c>
      <c r="F320">
        <f t="shared" si="117"/>
        <v>0.33271534611018988</v>
      </c>
      <c r="G320">
        <f t="shared" si="96"/>
        <v>19.063185111348311</v>
      </c>
      <c r="H320">
        <f t="shared" si="102"/>
        <v>-2.730132625739095</v>
      </c>
      <c r="K320">
        <f t="shared" si="103"/>
        <v>-163.8079575443457</v>
      </c>
      <c r="L320">
        <f t="shared" si="104"/>
        <v>-113.77950850459904</v>
      </c>
      <c r="M320">
        <f t="shared" si="105"/>
        <v>-0.22260496790287276</v>
      </c>
      <c r="N320">
        <f t="shared" si="106"/>
        <v>-1.0241195304818893</v>
      </c>
      <c r="O320">
        <f t="shared" si="107"/>
        <v>-28.142127593820511</v>
      </c>
      <c r="P320">
        <f t="shared" si="108"/>
        <v>-3.4608606682267209</v>
      </c>
      <c r="Q320">
        <f t="shared" si="118"/>
        <v>-6</v>
      </c>
      <c r="S320">
        <f t="shared" si="119"/>
        <v>48.09087375474099</v>
      </c>
      <c r="T320">
        <f t="shared" si="109"/>
        <v>238.8522811734139</v>
      </c>
      <c r="U320">
        <f t="shared" si="110"/>
        <v>0.14386937374390255</v>
      </c>
      <c r="V320">
        <f t="shared" si="111"/>
        <v>0.50777528091689839</v>
      </c>
      <c r="W320">
        <f t="shared" si="112"/>
        <v>27.452894110101681</v>
      </c>
      <c r="X320">
        <f t="shared" si="113"/>
        <v>14.682833026387639</v>
      </c>
      <c r="Y320">
        <f t="shared" si="114"/>
        <v>0.68726092274002604</v>
      </c>
      <c r="Z320">
        <f t="shared" si="97"/>
        <v>39.377150297270035</v>
      </c>
      <c r="AA320">
        <f t="shared" si="115"/>
        <v>-0.37396329718477839</v>
      </c>
      <c r="AB320">
        <f t="shared" si="98"/>
        <v>-21.426518621484341</v>
      </c>
      <c r="AC320">
        <f t="shared" si="99"/>
        <v>1.0612242199248043</v>
      </c>
      <c r="AD320">
        <f t="shared" si="100"/>
        <v>60.803668918754369</v>
      </c>
      <c r="AE320">
        <f t="shared" si="101"/>
        <v>53.696128468196704</v>
      </c>
    </row>
    <row r="321" spans="5:31">
      <c r="E321">
        <f t="shared" si="116"/>
        <v>0.30100000000000021</v>
      </c>
      <c r="F321">
        <f t="shared" si="117"/>
        <v>0.32998521348445081</v>
      </c>
      <c r="G321">
        <f t="shared" si="96"/>
        <v>18.906760034382494</v>
      </c>
      <c r="H321">
        <f t="shared" si="102"/>
        <v>-2.7320027651498697</v>
      </c>
      <c r="K321">
        <f t="shared" si="103"/>
        <v>-163.92016590899217</v>
      </c>
      <c r="L321">
        <f t="shared" si="104"/>
        <v>-112.20836464648562</v>
      </c>
      <c r="M321">
        <f t="shared" si="105"/>
        <v>-0.21953108902342588</v>
      </c>
      <c r="N321">
        <f t="shared" si="106"/>
        <v>-1.0231492907601187</v>
      </c>
      <c r="O321">
        <f t="shared" si="107"/>
        <v>-28.115466047747066</v>
      </c>
      <c r="P321">
        <f t="shared" si="108"/>
        <v>-3.4632662212559038</v>
      </c>
      <c r="Q321">
        <f t="shared" si="118"/>
        <v>-6</v>
      </c>
      <c r="S321">
        <f t="shared" si="119"/>
        <v>48.217092104201569</v>
      </c>
      <c r="T321">
        <f t="shared" si="109"/>
        <v>239.76433369207416</v>
      </c>
      <c r="U321">
        <f t="shared" si="110"/>
        <v>0.14441873598585633</v>
      </c>
      <c r="V321">
        <f t="shared" si="111"/>
        <v>0.50832464315885217</v>
      </c>
      <c r="W321">
        <f t="shared" si="112"/>
        <v>27.461918902302695</v>
      </c>
      <c r="X321">
        <f t="shared" si="113"/>
        <v>14.705922882161286</v>
      </c>
      <c r="Y321">
        <f t="shared" si="114"/>
        <v>0.68786666670717356</v>
      </c>
      <c r="Z321">
        <f t="shared" si="97"/>
        <v>39.4118568700531</v>
      </c>
      <c r="AA321">
        <f t="shared" si="115"/>
        <v>-0.37123316455903954</v>
      </c>
      <c r="AB321">
        <f t="shared" si="98"/>
        <v>-21.270093544518534</v>
      </c>
      <c r="AC321">
        <f t="shared" si="99"/>
        <v>1.059099831266213</v>
      </c>
      <c r="AD321">
        <f t="shared" si="100"/>
        <v>60.681950414571624</v>
      </c>
      <c r="AE321">
        <f t="shared" si="101"/>
        <v>53.901166029366856</v>
      </c>
    </row>
    <row r="322" spans="5:31">
      <c r="E322">
        <f t="shared" si="116"/>
        <v>0.30200000000000021</v>
      </c>
      <c r="F322">
        <f t="shared" si="117"/>
        <v>0.32725321071930097</v>
      </c>
      <c r="G322">
        <f t="shared" si="96"/>
        <v>18.750227806321337</v>
      </c>
      <c r="H322">
        <f t="shared" si="102"/>
        <v>-2.7338469384926194</v>
      </c>
      <c r="K322">
        <f t="shared" si="103"/>
        <v>-164.03081630955717</v>
      </c>
      <c r="L322">
        <f t="shared" si="104"/>
        <v>-110.65040056498965</v>
      </c>
      <c r="M322">
        <f t="shared" si="105"/>
        <v>-0.21648299583939512</v>
      </c>
      <c r="N322">
        <f t="shared" si="106"/>
        <v>-1.0221924487599574</v>
      </c>
      <c r="O322">
        <f t="shared" si="107"/>
        <v>-28.089172662205442</v>
      </c>
      <c r="P322">
        <f t="shared" si="108"/>
        <v>-3.4656385567934942</v>
      </c>
      <c r="Q322">
        <f t="shared" si="118"/>
        <v>-6</v>
      </c>
      <c r="S322">
        <f t="shared" si="119"/>
        <v>48.342567175233739</v>
      </c>
      <c r="T322">
        <f t="shared" si="109"/>
        <v>240.67592280961367</v>
      </c>
      <c r="U322">
        <f t="shared" si="110"/>
        <v>0.14496781910454318</v>
      </c>
      <c r="V322">
        <f t="shared" si="111"/>
        <v>0.50887372627753902</v>
      </c>
      <c r="W322">
        <f t="shared" si="112"/>
        <v>27.470886739721227</v>
      </c>
      <c r="X322">
        <f t="shared" si="113"/>
        <v>14.729053132465868</v>
      </c>
      <c r="Y322">
        <f t="shared" si="114"/>
        <v>0.6884744657910038</v>
      </c>
      <c r="Z322">
        <f t="shared" si="97"/>
        <v>39.446681192348493</v>
      </c>
      <c r="AA322">
        <f t="shared" si="115"/>
        <v>-0.36850116179388992</v>
      </c>
      <c r="AB322">
        <f t="shared" si="98"/>
        <v>-21.113561316457393</v>
      </c>
      <c r="AC322">
        <f t="shared" si="99"/>
        <v>1.0569756275848938</v>
      </c>
      <c r="AD322">
        <f t="shared" si="100"/>
        <v>60.560242508805885</v>
      </c>
      <c r="AE322">
        <f t="shared" si="101"/>
        <v>54.106099413821632</v>
      </c>
    </row>
    <row r="323" spans="5:31">
      <c r="E323">
        <f t="shared" si="116"/>
        <v>0.30300000000000021</v>
      </c>
      <c r="F323">
        <f t="shared" si="117"/>
        <v>0.32451936378080837</v>
      </c>
      <c r="G323">
        <f t="shared" si="96"/>
        <v>18.59358991491095</v>
      </c>
      <c r="H323">
        <f t="shared" si="102"/>
        <v>-2.7356653650642095</v>
      </c>
      <c r="K323">
        <f t="shared" si="103"/>
        <v>-164.13992190385258</v>
      </c>
      <c r="L323">
        <f t="shared" si="104"/>
        <v>-109.10559429540969</v>
      </c>
      <c r="M323">
        <f t="shared" si="105"/>
        <v>-0.2134606453777379</v>
      </c>
      <c r="N323">
        <f t="shared" si="106"/>
        <v>-1.0212488920926019</v>
      </c>
      <c r="O323">
        <f t="shared" si="107"/>
        <v>-28.063244348825631</v>
      </c>
      <c r="P323">
        <f t="shared" si="108"/>
        <v>-3.4679779534894171</v>
      </c>
      <c r="Q323">
        <f t="shared" si="118"/>
        <v>-6</v>
      </c>
      <c r="S323">
        <f t="shared" si="119"/>
        <v>48.467294802891843</v>
      </c>
      <c r="T323">
        <f t="shared" si="109"/>
        <v>241.58703436561666</v>
      </c>
      <c r="U323">
        <f t="shared" si="110"/>
        <v>0.14551661457063217</v>
      </c>
      <c r="V323">
        <f t="shared" si="111"/>
        <v>0.50942252174362801</v>
      </c>
      <c r="W323">
        <f t="shared" si="112"/>
        <v>27.479797341320737</v>
      </c>
      <c r="X323">
        <f t="shared" si="113"/>
        <v>14.752223434787108</v>
      </c>
      <c r="Y323">
        <f t="shared" si="114"/>
        <v>0.68908431029334516</v>
      </c>
      <c r="Z323">
        <f t="shared" si="97"/>
        <v>39.481622708491905</v>
      </c>
      <c r="AA323">
        <f t="shared" si="115"/>
        <v>-0.36576731485539699</v>
      </c>
      <c r="AB323">
        <f t="shared" si="98"/>
        <v>-20.956923425046984</v>
      </c>
      <c r="AC323">
        <f t="shared" si="99"/>
        <v>1.0548516251487421</v>
      </c>
      <c r="AD323">
        <f t="shared" si="100"/>
        <v>60.438546133538892</v>
      </c>
      <c r="AE323">
        <f t="shared" si="101"/>
        <v>54.310925438172951</v>
      </c>
    </row>
    <row r="324" spans="5:31">
      <c r="E324">
        <f t="shared" si="116"/>
        <v>0.30400000000000021</v>
      </c>
      <c r="F324">
        <f t="shared" si="117"/>
        <v>0.32178369841574417</v>
      </c>
      <c r="G324">
        <f t="shared" si="96"/>
        <v>18.436847835332657</v>
      </c>
      <c r="H324">
        <f t="shared" si="102"/>
        <v>-2.7374582637897471</v>
      </c>
      <c r="K324">
        <f t="shared" si="103"/>
        <v>-164.24749582738482</v>
      </c>
      <c r="L324">
        <f t="shared" si="104"/>
        <v>-107.57392353224827</v>
      </c>
      <c r="M324">
        <f t="shared" si="105"/>
        <v>-0.21046399399865823</v>
      </c>
      <c r="N324">
        <f t="shared" si="106"/>
        <v>-1.0203185085565496</v>
      </c>
      <c r="O324">
        <f t="shared" si="107"/>
        <v>-28.037678024384526</v>
      </c>
      <c r="P324">
        <f t="shared" si="108"/>
        <v>-3.4702846895292159</v>
      </c>
      <c r="Q324">
        <f t="shared" si="118"/>
        <v>-6</v>
      </c>
      <c r="S324">
        <f t="shared" si="119"/>
        <v>48.591270873473484</v>
      </c>
      <c r="T324">
        <f t="shared" si="109"/>
        <v>242.49765431009857</v>
      </c>
      <c r="U324">
        <f t="shared" si="110"/>
        <v>0.14606511392130908</v>
      </c>
      <c r="V324">
        <f t="shared" si="111"/>
        <v>0.50997102109430492</v>
      </c>
      <c r="W324">
        <f t="shared" si="112"/>
        <v>27.488650429292086</v>
      </c>
      <c r="X324">
        <f t="shared" si="113"/>
        <v>14.775433446694644</v>
      </c>
      <c r="Y324">
        <f t="shared" si="114"/>
        <v>0.68969619051188236</v>
      </c>
      <c r="Z324">
        <f t="shared" si="97"/>
        <v>39.51668086258163</v>
      </c>
      <c r="AA324">
        <f t="shared" si="115"/>
        <v>-0.36303164949033268</v>
      </c>
      <c r="AB324">
        <f t="shared" si="98"/>
        <v>-20.800181345468687</v>
      </c>
      <c r="AC324">
        <f t="shared" si="99"/>
        <v>1.0527278400022151</v>
      </c>
      <c r="AD324">
        <f t="shared" si="100"/>
        <v>60.316862208050317</v>
      </c>
      <c r="AE324">
        <f t="shared" si="101"/>
        <v>54.515640943858671</v>
      </c>
    </row>
    <row r="325" spans="5:31">
      <c r="E325">
        <f t="shared" si="116"/>
        <v>0.30500000000000022</v>
      </c>
      <c r="F325">
        <f t="shared" si="117"/>
        <v>0.31904624015195443</v>
      </c>
      <c r="G325">
        <f t="shared" ref="G325:G388" si="120">F325*180/PI()</f>
        <v>18.280003030224293</v>
      </c>
      <c r="H325">
        <f t="shared" si="102"/>
        <v>-2.7392258532169445</v>
      </c>
      <c r="K325">
        <f t="shared" si="103"/>
        <v>-164.35355119301667</v>
      </c>
      <c r="L325">
        <f t="shared" si="104"/>
        <v>-106.05536563183678</v>
      </c>
      <c r="M325">
        <f t="shared" si="105"/>
        <v>-0.2074929974007419</v>
      </c>
      <c r="N325">
        <f t="shared" si="106"/>
        <v>-1.0194011861405061</v>
      </c>
      <c r="O325">
        <f t="shared" si="107"/>
        <v>-28.01247061088581</v>
      </c>
      <c r="P325">
        <f t="shared" si="108"/>
        <v>-3.4725590426268442</v>
      </c>
      <c r="Q325">
        <f t="shared" si="118"/>
        <v>-6</v>
      </c>
      <c r="S325">
        <f t="shared" si="119"/>
        <v>48.714491324385854</v>
      </c>
      <c r="T325">
        <f t="shared" si="109"/>
        <v>243.40776870332141</v>
      </c>
      <c r="U325">
        <f t="shared" si="110"/>
        <v>0.14661330876016523</v>
      </c>
      <c r="V325">
        <f t="shared" si="111"/>
        <v>0.51051921593316107</v>
      </c>
      <c r="W325">
        <f t="shared" si="112"/>
        <v>27.497445729040436</v>
      </c>
      <c r="X325">
        <f t="shared" si="113"/>
        <v>14.798682825862336</v>
      </c>
      <c r="Y325">
        <f t="shared" si="114"/>
        <v>0.69031009674128463</v>
      </c>
      <c r="Z325">
        <f t="shared" ref="Z325:Z388" si="121">Y325*180/PI()</f>
        <v>39.551855098543172</v>
      </c>
      <c r="AA325">
        <f t="shared" si="115"/>
        <v>-0.36029419122654288</v>
      </c>
      <c r="AB325">
        <f t="shared" ref="AB325:AB388" si="122">AA325*180/PI()</f>
        <v>-20.64333654036032</v>
      </c>
      <c r="AC325">
        <f t="shared" ref="AC325:AC388" si="123">Y325-AA325</f>
        <v>1.0506042879678275</v>
      </c>
      <c r="AD325">
        <f t="shared" ref="AD325:AD388" si="124">AC325*180/PI()</f>
        <v>60.195191638903488</v>
      </c>
      <c r="AE325">
        <f t="shared" ref="AE325:AE388" si="125">T325/4.44822165</f>
        <v>54.720242797101044</v>
      </c>
    </row>
    <row r="326" spans="5:31">
      <c r="E326">
        <f t="shared" si="116"/>
        <v>0.30600000000000022</v>
      </c>
      <c r="F326">
        <f t="shared" si="117"/>
        <v>0.31630701429873748</v>
      </c>
      <c r="G326">
        <f t="shared" si="120"/>
        <v>18.123056949701841</v>
      </c>
      <c r="H326">
        <f t="shared" si="102"/>
        <v>-2.7409683515105274</v>
      </c>
      <c r="K326">
        <f t="shared" si="103"/>
        <v>-164.45810109063166</v>
      </c>
      <c r="L326">
        <f t="shared" si="104"/>
        <v>-104.54989761498837</v>
      </c>
      <c r="M326">
        <f t="shared" si="105"/>
        <v>-0.20454761062614712</v>
      </c>
      <c r="N326">
        <f t="shared" si="106"/>
        <v>-1.018496813026267</v>
      </c>
      <c r="O326">
        <f t="shared" si="107"/>
        <v>-27.987619035639156</v>
      </c>
      <c r="P326">
        <f t="shared" si="108"/>
        <v>-3.47480129001752</v>
      </c>
      <c r="Q326">
        <f t="shared" si="118"/>
        <v>-6</v>
      </c>
      <c r="S326">
        <f t="shared" si="119"/>
        <v>48.836952144007192</v>
      </c>
      <c r="T326">
        <f t="shared" si="109"/>
        <v>244.31736371560115</v>
      </c>
      <c r="U326">
        <f t="shared" si="110"/>
        <v>0.14716119075708137</v>
      </c>
      <c r="V326">
        <f t="shared" si="111"/>
        <v>0.51106709793007721</v>
      </c>
      <c r="W326">
        <f t="shared" si="112"/>
        <v>27.506182969171935</v>
      </c>
      <c r="X326">
        <f t="shared" si="113"/>
        <v>14.82197123008843</v>
      </c>
      <c r="Y326">
        <f t="shared" si="114"/>
        <v>0.69092601927431929</v>
      </c>
      <c r="Z326">
        <f t="shared" si="121"/>
        <v>39.587144860193064</v>
      </c>
      <c r="AA326">
        <f t="shared" si="115"/>
        <v>-0.35755496537332598</v>
      </c>
      <c r="AB326">
        <f t="shared" si="122"/>
        <v>-20.486390459837867</v>
      </c>
      <c r="AC326">
        <f t="shared" si="123"/>
        <v>1.0484809846476453</v>
      </c>
      <c r="AD326">
        <f t="shared" si="124"/>
        <v>60.073535320030942</v>
      </c>
      <c r="AE326">
        <f t="shared" si="125"/>
        <v>54.924727888863444</v>
      </c>
    </row>
    <row r="327" spans="5:31">
      <c r="E327">
        <f t="shared" si="116"/>
        <v>0.30700000000000022</v>
      </c>
      <c r="F327">
        <f t="shared" si="117"/>
        <v>0.31356604594722692</v>
      </c>
      <c r="G327">
        <f t="shared" si="120"/>
        <v>17.966011031381356</v>
      </c>
      <c r="H327">
        <f t="shared" si="102"/>
        <v>-2.7426859764466891</v>
      </c>
      <c r="K327">
        <f t="shared" si="103"/>
        <v>-164.56115858680135</v>
      </c>
      <c r="L327">
        <f t="shared" si="104"/>
        <v>-103.0574961696845</v>
      </c>
      <c r="M327">
        <f t="shared" si="105"/>
        <v>-0.20162778806586035</v>
      </c>
      <c r="N327">
        <f t="shared" si="106"/>
        <v>-1.01760527759158</v>
      </c>
      <c r="O327">
        <f t="shared" si="107"/>
        <v>-27.963120231338873</v>
      </c>
      <c r="P327">
        <f t="shared" si="108"/>
        <v>-3.477011708450628</v>
      </c>
      <c r="Q327">
        <f t="shared" si="118"/>
        <v>-6</v>
      </c>
      <c r="S327">
        <f t="shared" si="119"/>
        <v>48.958649371543181</v>
      </c>
      <c r="T327">
        <f t="shared" si="109"/>
        <v>245.22642562710737</v>
      </c>
      <c r="U327">
        <f t="shared" si="110"/>
        <v>0.14770875164810707</v>
      </c>
      <c r="V327">
        <f t="shared" si="111"/>
        <v>0.51161465882110291</v>
      </c>
      <c r="W327">
        <f t="shared" si="112"/>
        <v>27.514861881480194</v>
      </c>
      <c r="X327">
        <f t="shared" si="113"/>
        <v>14.845298317315592</v>
      </c>
      <c r="Y327">
        <f t="shared" si="114"/>
        <v>0.69154394840295419</v>
      </c>
      <c r="Z327">
        <f t="shared" si="121"/>
        <v>39.62254959130204</v>
      </c>
      <c r="AA327">
        <f t="shared" si="115"/>
        <v>-0.35481399702181554</v>
      </c>
      <c r="AB327">
        <f t="shared" si="122"/>
        <v>-20.329344541517393</v>
      </c>
      <c r="AC327">
        <f t="shared" si="123"/>
        <v>1.0463579454247698</v>
      </c>
      <c r="AD327">
        <f t="shared" si="124"/>
        <v>59.951894132819433</v>
      </c>
      <c r="AE327">
        <f t="shared" si="125"/>
        <v>55.129093134805316</v>
      </c>
    </row>
    <row r="328" spans="5:31">
      <c r="E328">
        <f t="shared" si="116"/>
        <v>0.30800000000000022</v>
      </c>
      <c r="F328">
        <f t="shared" si="117"/>
        <v>0.31082335997078026</v>
      </c>
      <c r="G328">
        <f t="shared" si="120"/>
        <v>17.808866700401243</v>
      </c>
      <c r="H328">
        <f t="shared" si="102"/>
        <v>-2.7443789454075853</v>
      </c>
      <c r="K328">
        <f t="shared" si="103"/>
        <v>-164.66273672445513</v>
      </c>
      <c r="L328">
        <f t="shared" si="104"/>
        <v>-101.57813765378667</v>
      </c>
      <c r="M328">
        <f t="shared" si="105"/>
        <v>-0.19873348346500186</v>
      </c>
      <c r="N328">
        <f t="shared" si="106"/>
        <v>-1.0167264684129835</v>
      </c>
      <c r="O328">
        <f t="shared" si="107"/>
        <v>-27.938971136141905</v>
      </c>
      <c r="P328">
        <f t="shared" si="108"/>
        <v>-3.4791905741826854</v>
      </c>
      <c r="Q328">
        <f t="shared" si="118"/>
        <v>-6</v>
      </c>
      <c r="S328">
        <f t="shared" si="119"/>
        <v>49.079579096878902</v>
      </c>
      <c r="T328">
        <f t="shared" si="109"/>
        <v>246.13494082765638</v>
      </c>
      <c r="U328">
        <f t="shared" si="110"/>
        <v>0.14825598323533609</v>
      </c>
      <c r="V328">
        <f t="shared" si="111"/>
        <v>0.51216189040833193</v>
      </c>
      <c r="W328">
        <f t="shared" si="112"/>
        <v>27.523482200932591</v>
      </c>
      <c r="X328">
        <f t="shared" si="113"/>
        <v>14.86866374565081</v>
      </c>
      <c r="Y328">
        <f t="shared" si="114"/>
        <v>0.69216387441944571</v>
      </c>
      <c r="Z328">
        <f t="shared" si="121"/>
        <v>39.658068735657366</v>
      </c>
      <c r="AA328">
        <f t="shared" si="115"/>
        <v>-0.35207131104536904</v>
      </c>
      <c r="AB328">
        <f t="shared" si="122"/>
        <v>-20.172200210537291</v>
      </c>
      <c r="AC328">
        <f t="shared" si="123"/>
        <v>1.0442351854648146</v>
      </c>
      <c r="AD328">
        <f t="shared" si="124"/>
        <v>59.83026894619465</v>
      </c>
      <c r="AE328">
        <f t="shared" si="125"/>
        <v>55.333335475235678</v>
      </c>
    </row>
    <row r="329" spans="5:31">
      <c r="E329">
        <f t="shared" si="116"/>
        <v>0.30900000000000022</v>
      </c>
      <c r="F329">
        <f t="shared" si="117"/>
        <v>0.30807898102537268</v>
      </c>
      <c r="G329">
        <f t="shared" si="120"/>
        <v>17.651625369444826</v>
      </c>
      <c r="H329">
        <f t="shared" si="102"/>
        <v>-2.7460474753758817</v>
      </c>
      <c r="K329">
        <f t="shared" si="103"/>
        <v>-164.7628485225529</v>
      </c>
      <c r="L329">
        <f t="shared" si="104"/>
        <v>-100.11179809777671</v>
      </c>
      <c r="M329">
        <f t="shared" si="105"/>
        <v>-0.19586464992818697</v>
      </c>
      <c r="N329">
        <f t="shared" si="106"/>
        <v>-1.0158602742686209</v>
      </c>
      <c r="O329">
        <f t="shared" si="107"/>
        <v>-27.915168693745159</v>
      </c>
      <c r="P329">
        <f t="shared" si="108"/>
        <v>-3.4813381629703617</v>
      </c>
      <c r="Q329">
        <f t="shared" si="118"/>
        <v>-6</v>
      </c>
      <c r="S329">
        <f t="shared" si="119"/>
        <v>49.199737460426036</v>
      </c>
      <c r="T329">
        <f t="shared" si="109"/>
        <v>247.04289581649675</v>
      </c>
      <c r="U329">
        <f t="shared" si="110"/>
        <v>0.14880287738677725</v>
      </c>
      <c r="V329">
        <f t="shared" si="111"/>
        <v>0.51270878455977309</v>
      </c>
      <c r="W329">
        <f t="shared" si="112"/>
        <v>27.532043665656325</v>
      </c>
      <c r="X329">
        <f t="shared" si="113"/>
        <v>14.892067173385175</v>
      </c>
      <c r="Y329">
        <f t="shared" si="114"/>
        <v>0.69278578761741705</v>
      </c>
      <c r="Z329">
        <f t="shared" si="121"/>
        <v>39.693701737124606</v>
      </c>
      <c r="AA329">
        <f t="shared" si="115"/>
        <v>-0.34932693209996152</v>
      </c>
      <c r="AB329">
        <f t="shared" si="122"/>
        <v>-20.014958879580874</v>
      </c>
      <c r="AC329">
        <f t="shared" si="123"/>
        <v>1.0421127197173785</v>
      </c>
      <c r="AD329">
        <f t="shared" si="124"/>
        <v>59.70866061670548</v>
      </c>
      <c r="AE329">
        <f t="shared" si="125"/>
        <v>55.537451875064896</v>
      </c>
    </row>
    <row r="330" spans="5:31">
      <c r="E330">
        <f t="shared" si="116"/>
        <v>0.31000000000000022</v>
      </c>
      <c r="F330">
        <f t="shared" si="117"/>
        <v>0.3053329335499968</v>
      </c>
      <c r="G330">
        <f t="shared" si="120"/>
        <v>17.494288438763231</v>
      </c>
      <c r="H330">
        <f t="shared" si="102"/>
        <v>-2.7476917829293401</v>
      </c>
      <c r="K330">
        <f t="shared" si="103"/>
        <v>-164.86150697576042</v>
      </c>
      <c r="L330">
        <f t="shared" si="104"/>
        <v>-98.658453207525412</v>
      </c>
      <c r="M330">
        <f t="shared" si="105"/>
        <v>-0.19302123992494269</v>
      </c>
      <c r="N330">
        <f t="shared" si="106"/>
        <v>-1.0150065841410316</v>
      </c>
      <c r="O330">
        <f t="shared" si="107"/>
        <v>-27.891709853462235</v>
      </c>
      <c r="P330">
        <f t="shared" si="108"/>
        <v>-3.483454750063558</v>
      </c>
      <c r="Q330">
        <f t="shared" si="118"/>
        <v>-6</v>
      </c>
      <c r="S330">
        <f t="shared" si="119"/>
        <v>49.319120652965339</v>
      </c>
      <c r="T330">
        <f t="shared" si="109"/>
        <v>247.95027720208756</v>
      </c>
      <c r="U330">
        <f t="shared" si="110"/>
        <v>0.14934942603622073</v>
      </c>
      <c r="V330">
        <f t="shared" si="111"/>
        <v>0.51325533320921657</v>
      </c>
      <c r="W330">
        <f t="shared" si="112"/>
        <v>27.540546016924349</v>
      </c>
      <c r="X330">
        <f t="shared" si="113"/>
        <v>14.9155082590135</v>
      </c>
      <c r="Y330">
        <f t="shared" si="114"/>
        <v>0.693409678292919</v>
      </c>
      <c r="Z330">
        <f t="shared" si="121"/>
        <v>39.72944803970843</v>
      </c>
      <c r="AA330">
        <f t="shared" si="115"/>
        <v>-0.34658088462458547</v>
      </c>
      <c r="AB330">
        <f t="shared" si="122"/>
        <v>-19.857621948899272</v>
      </c>
      <c r="AC330">
        <f t="shared" si="123"/>
        <v>1.0399905629175046</v>
      </c>
      <c r="AD330">
        <f t="shared" si="124"/>
        <v>59.587069988607709</v>
      </c>
      <c r="AE330">
        <f t="shared" si="125"/>
        <v>55.741439323754825</v>
      </c>
    </row>
    <row r="331" spans="5:31">
      <c r="E331">
        <f t="shared" si="116"/>
        <v>0.31100000000000022</v>
      </c>
      <c r="F331">
        <f t="shared" si="117"/>
        <v>0.30258524176706747</v>
      </c>
      <c r="G331">
        <f t="shared" si="120"/>
        <v>17.336857296198605</v>
      </c>
      <c r="H331">
        <f t="shared" si="102"/>
        <v>-2.7493120842354584</v>
      </c>
      <c r="K331">
        <f t="shared" si="103"/>
        <v>-164.95872505412751</v>
      </c>
      <c r="L331">
        <f t="shared" si="104"/>
        <v>-97.218078367087742</v>
      </c>
      <c r="M331">
        <f t="shared" si="105"/>
        <v>-0.19020320529517654</v>
      </c>
      <c r="N331">
        <f t="shared" si="106"/>
        <v>-1.0141652872199214</v>
      </c>
      <c r="O331">
        <f t="shared" si="107"/>
        <v>-27.868591570299493</v>
      </c>
      <c r="P331">
        <f t="shared" si="108"/>
        <v>-3.4855406101985422</v>
      </c>
      <c r="Q331">
        <f t="shared" si="118"/>
        <v>-6</v>
      </c>
      <c r="S331">
        <f t="shared" si="119"/>
        <v>49.437724915484694</v>
      </c>
      <c r="T331">
        <f t="shared" si="109"/>
        <v>248.85707170186947</v>
      </c>
      <c r="U331">
        <f t="shared" si="110"/>
        <v>0.14989562118310032</v>
      </c>
      <c r="V331">
        <f t="shared" si="111"/>
        <v>0.51380152835609616</v>
      </c>
      <c r="W331">
        <f t="shared" si="112"/>
        <v>27.548988999141024</v>
      </c>
      <c r="X331">
        <f t="shared" si="113"/>
        <v>14.938986661253821</v>
      </c>
      <c r="Y331">
        <f t="shared" si="114"/>
        <v>0.69403553674548424</v>
      </c>
      <c r="Z331">
        <f t="shared" si="121"/>
        <v>39.76530708761301</v>
      </c>
      <c r="AA331">
        <f t="shared" si="115"/>
        <v>-0.34383319284165614</v>
      </c>
      <c r="AB331">
        <f t="shared" si="122"/>
        <v>-19.700190806334646</v>
      </c>
      <c r="AC331">
        <f t="shared" si="123"/>
        <v>1.0378687295871405</v>
      </c>
      <c r="AD331">
        <f t="shared" si="124"/>
        <v>59.465497893947656</v>
      </c>
      <c r="AE331">
        <f t="shared" si="125"/>
        <v>55.945294835267369</v>
      </c>
    </row>
    <row r="332" spans="5:31">
      <c r="E332">
        <f t="shared" si="116"/>
        <v>0.31200000000000022</v>
      </c>
      <c r="F332">
        <f t="shared" si="117"/>
        <v>0.29983592968283201</v>
      </c>
      <c r="G332">
        <f t="shared" si="120"/>
        <v>17.1793333172076</v>
      </c>
      <c r="H332">
        <f t="shared" si="102"/>
        <v>-2.7509085950461505</v>
      </c>
      <c r="K332">
        <f t="shared" si="103"/>
        <v>-165.05451570276904</v>
      </c>
      <c r="L332">
        <f t="shared" si="104"/>
        <v>-95.790648641520534</v>
      </c>
      <c r="M332">
        <f t="shared" si="105"/>
        <v>-0.18741049725468917</v>
      </c>
      <c r="N332">
        <f t="shared" si="106"/>
        <v>-1.013336272904904</v>
      </c>
      <c r="O332">
        <f t="shared" si="107"/>
        <v>-27.845810805031455</v>
      </c>
      <c r="P332">
        <f t="shared" si="108"/>
        <v>-3.4875960175911471</v>
      </c>
      <c r="Q332">
        <f t="shared" si="118"/>
        <v>-6</v>
      </c>
      <c r="S332">
        <f t="shared" si="119"/>
        <v>49.555546539012894</v>
      </c>
      <c r="T332">
        <f t="shared" si="109"/>
        <v>249.7632661420302</v>
      </c>
      <c r="U332">
        <f t="shared" si="110"/>
        <v>0.15044145489235208</v>
      </c>
      <c r="V332">
        <f t="shared" si="111"/>
        <v>0.51434736206534792</v>
      </c>
      <c r="W332">
        <f t="shared" si="112"/>
        <v>27.557372359827674</v>
      </c>
      <c r="X332">
        <f t="shared" si="113"/>
        <v>14.962502039066754</v>
      </c>
      <c r="Y332">
        <f t="shared" si="114"/>
        <v>0.69466335327916306</v>
      </c>
      <c r="Z332">
        <f t="shared" si="121"/>
        <v>39.80127832530134</v>
      </c>
      <c r="AA332">
        <f t="shared" si="115"/>
        <v>-0.34108388075742052</v>
      </c>
      <c r="AB332">
        <f t="shared" si="122"/>
        <v>-19.542666827343631</v>
      </c>
      <c r="AC332">
        <f t="shared" si="123"/>
        <v>1.0357472340365836</v>
      </c>
      <c r="AD332">
        <f t="shared" si="124"/>
        <v>59.34394515264497</v>
      </c>
      <c r="AE332">
        <f t="shared" si="125"/>
        <v>56.149015448011724</v>
      </c>
    </row>
    <row r="333" spans="5:31">
      <c r="E333">
        <f t="shared" si="116"/>
        <v>0.31300000000000022</v>
      </c>
      <c r="F333">
        <f t="shared" si="117"/>
        <v>0.29708502108778584</v>
      </c>
      <c r="G333">
        <f t="shared" si="120"/>
        <v>17.02171786488519</v>
      </c>
      <c r="H333">
        <f t="shared" si="102"/>
        <v>-2.7524815306924793</v>
      </c>
      <c r="K333">
        <f t="shared" si="103"/>
        <v>-165.14889184154876</v>
      </c>
      <c r="L333">
        <f t="shared" si="104"/>
        <v>-94.376138779731818</v>
      </c>
      <c r="M333">
        <f t="shared" si="105"/>
        <v>-0.18464306640074901</v>
      </c>
      <c r="N333">
        <f t="shared" si="106"/>
        <v>-1.0125194308082235</v>
      </c>
      <c r="O333">
        <f t="shared" si="107"/>
        <v>-27.823364524275565</v>
      </c>
      <c r="P333">
        <f t="shared" si="108"/>
        <v>-3.4896212459300244</v>
      </c>
      <c r="Q333">
        <f t="shared" si="118"/>
        <v>-6</v>
      </c>
      <c r="S333">
        <f t="shared" si="119"/>
        <v>49.672581864448468</v>
      </c>
      <c r="T333">
        <f t="shared" si="109"/>
        <v>250.66884745725989</v>
      </c>
      <c r="U333">
        <f t="shared" si="110"/>
        <v>0.15098691929426702</v>
      </c>
      <c r="V333">
        <f t="shared" si="111"/>
        <v>0.51489282646726287</v>
      </c>
      <c r="W333">
        <f t="shared" si="112"/>
        <v>27.565695849607884</v>
      </c>
      <c r="X333">
        <f t="shared" si="113"/>
        <v>14.986054051674689</v>
      </c>
      <c r="Y333">
        <f t="shared" si="114"/>
        <v>0.69529311820355066</v>
      </c>
      <c r="Z333">
        <f t="shared" si="121"/>
        <v>39.837361197554124</v>
      </c>
      <c r="AA333">
        <f t="shared" si="115"/>
        <v>-0.33833297216237435</v>
      </c>
      <c r="AB333">
        <f t="shared" si="122"/>
        <v>-19.38505137502122</v>
      </c>
      <c r="AC333">
        <f t="shared" si="123"/>
        <v>1.0336260903659249</v>
      </c>
      <c r="AD333">
        <f t="shared" si="124"/>
        <v>59.222412572575337</v>
      </c>
      <c r="AE333">
        <f t="shared" si="125"/>
        <v>56.352598224789425</v>
      </c>
    </row>
    <row r="334" spans="5:31">
      <c r="E334">
        <f t="shared" si="116"/>
        <v>0.31400000000000022</v>
      </c>
      <c r="F334">
        <f t="shared" si="117"/>
        <v>0.29433253955709338</v>
      </c>
      <c r="G334">
        <f t="shared" si="120"/>
        <v>16.864012289988803</v>
      </c>
      <c r="H334">
        <f t="shared" si="102"/>
        <v>-2.7540311060794354</v>
      </c>
      <c r="K334">
        <f t="shared" si="103"/>
        <v>-165.24186636476611</v>
      </c>
      <c r="L334">
        <f t="shared" si="104"/>
        <v>-92.974523217347553</v>
      </c>
      <c r="M334">
        <f t="shared" si="105"/>
        <v>-0.1819008627177009</v>
      </c>
      <c r="N334">
        <f t="shared" si="106"/>
        <v>-1.011714650757449</v>
      </c>
      <c r="O334">
        <f t="shared" si="107"/>
        <v>-27.801249700566267</v>
      </c>
      <c r="P334">
        <f t="shared" si="108"/>
        <v>-3.4916165683699609</v>
      </c>
      <c r="Q334">
        <f t="shared" si="118"/>
        <v>-6</v>
      </c>
      <c r="S334">
        <f t="shared" si="119"/>
        <v>49.788827282384887</v>
      </c>
      <c r="T334">
        <f t="shared" si="109"/>
        <v>251.57380269050341</v>
      </c>
      <c r="U334">
        <f t="shared" si="110"/>
        <v>0.15153200658434188</v>
      </c>
      <c r="V334">
        <f t="shared" si="111"/>
        <v>0.51543791375733772</v>
      </c>
      <c r="W334">
        <f t="shared" si="112"/>
        <v>27.573959222192656</v>
      </c>
      <c r="X334">
        <f t="shared" si="113"/>
        <v>15.009642358580862</v>
      </c>
      <c r="Y334">
        <f t="shared" si="114"/>
        <v>0.6959248218348002</v>
      </c>
      <c r="Z334">
        <f t="shared" si="121"/>
        <v>39.87355514952781</v>
      </c>
      <c r="AA334">
        <f t="shared" si="115"/>
        <v>-0.33558049063168199</v>
      </c>
      <c r="AB334">
        <f t="shared" si="122"/>
        <v>-19.227345800124841</v>
      </c>
      <c r="AC334">
        <f t="shared" si="123"/>
        <v>1.0315053124664821</v>
      </c>
      <c r="AD334">
        <f t="shared" si="124"/>
        <v>59.10090094965264</v>
      </c>
      <c r="AE334">
        <f t="shared" si="125"/>
        <v>56.556040252738626</v>
      </c>
    </row>
    <row r="335" spans="5:31">
      <c r="E335">
        <f t="shared" si="116"/>
        <v>0.31500000000000022</v>
      </c>
      <c r="F335">
        <f t="shared" si="117"/>
        <v>0.29157850845101396</v>
      </c>
      <c r="G335">
        <f t="shared" si="120"/>
        <v>16.706217930962705</v>
      </c>
      <c r="H335">
        <f t="shared" si="102"/>
        <v>-2.755557535680762</v>
      </c>
      <c r="K335">
        <f t="shared" si="103"/>
        <v>-165.33345214084571</v>
      </c>
      <c r="L335">
        <f t="shared" si="104"/>
        <v>-91.585776079606219</v>
      </c>
      <c r="M335">
        <f t="shared" si="105"/>
        <v>-0.17918383558262918</v>
      </c>
      <c r="N335">
        <f t="shared" si="106"/>
        <v>-1.0109218227981467</v>
      </c>
      <c r="O335">
        <f t="shared" si="107"/>
        <v>-27.779463312428412</v>
      </c>
      <c r="P335">
        <f t="shared" si="108"/>
        <v>-3.4935822575252562</v>
      </c>
      <c r="Q335">
        <f t="shared" si="118"/>
        <v>-6</v>
      </c>
      <c r="S335">
        <f t="shared" si="119"/>
        <v>49.904279232931053</v>
      </c>
      <c r="T335">
        <f t="shared" si="109"/>
        <v>252.4781189927034</v>
      </c>
      <c r="U335">
        <f t="shared" si="110"/>
        <v>0.15207670902312434</v>
      </c>
      <c r="V335">
        <f t="shared" si="111"/>
        <v>0.51598261619612018</v>
      </c>
      <c r="W335">
        <f t="shared" si="112"/>
        <v>27.582162234365359</v>
      </c>
      <c r="X335">
        <f t="shared" si="113"/>
        <v>15.033266619588268</v>
      </c>
      <c r="Y335">
        <f t="shared" si="114"/>
        <v>0.69655845449662335</v>
      </c>
      <c r="Z335">
        <f t="shared" si="121"/>
        <v>39.909859626811922</v>
      </c>
      <c r="AA335">
        <f t="shared" si="115"/>
        <v>-0.33282645952560286</v>
      </c>
      <c r="AB335">
        <f t="shared" si="122"/>
        <v>-19.06955144109876</v>
      </c>
      <c r="AC335">
        <f t="shared" si="123"/>
        <v>1.0293849140222262</v>
      </c>
      <c r="AD335">
        <f t="shared" si="124"/>
        <v>58.979411067910675</v>
      </c>
      <c r="AE335">
        <f t="shared" si="125"/>
        <v>56.75933864327633</v>
      </c>
    </row>
    <row r="336" spans="5:31">
      <c r="E336">
        <f t="shared" si="116"/>
        <v>0.31600000000000023</v>
      </c>
      <c r="F336">
        <f t="shared" si="117"/>
        <v>0.28882295091533322</v>
      </c>
      <c r="G336">
        <f t="shared" si="120"/>
        <v>16.54833611396273</v>
      </c>
      <c r="H336">
        <f t="shared" si="102"/>
        <v>-2.7570610335338328</v>
      </c>
      <c r="K336">
        <f t="shared" si="103"/>
        <v>-165.42366201202998</v>
      </c>
      <c r="L336">
        <f t="shared" si="104"/>
        <v>-90.209871184274519</v>
      </c>
      <c r="M336">
        <f t="shared" si="105"/>
        <v>-0.17649193377106231</v>
      </c>
      <c r="N336">
        <f t="shared" si="106"/>
        <v>-1.0101408371965257</v>
      </c>
      <c r="O336">
        <f t="shared" si="107"/>
        <v>-27.758002344449984</v>
      </c>
      <c r="P336">
        <f t="shared" si="108"/>
        <v>-3.4955185854631594</v>
      </c>
      <c r="Q336">
        <f t="shared" si="118"/>
        <v>-6</v>
      </c>
      <c r="S336">
        <f t="shared" si="119"/>
        <v>50.018934205527806</v>
      </c>
      <c r="T336">
        <f t="shared" si="109"/>
        <v>253.38178362253757</v>
      </c>
      <c r="U336">
        <f t="shared" si="110"/>
        <v>0.15262101893605487</v>
      </c>
      <c r="V336">
        <f t="shared" si="111"/>
        <v>0.51652692610905071</v>
      </c>
      <c r="W336">
        <f t="shared" si="112"/>
        <v>27.590304645966548</v>
      </c>
      <c r="X336">
        <f t="shared" si="113"/>
        <v>15.056926494818414</v>
      </c>
      <c r="Y336">
        <f t="shared" si="114"/>
        <v>0.69719400652127805</v>
      </c>
      <c r="Z336">
        <f t="shared" si="121"/>
        <v>39.946274075485626</v>
      </c>
      <c r="AA336">
        <f t="shared" si="115"/>
        <v>-0.33007090198992167</v>
      </c>
      <c r="AB336">
        <f t="shared" si="122"/>
        <v>-18.911669624098757</v>
      </c>
      <c r="AC336">
        <f t="shared" si="123"/>
        <v>1.0272649085111998</v>
      </c>
      <c r="AD336">
        <f t="shared" si="124"/>
        <v>58.857943699584389</v>
      </c>
      <c r="AE336">
        <f t="shared" si="125"/>
        <v>56.962490532039375</v>
      </c>
    </row>
    <row r="337" spans="5:31">
      <c r="E337">
        <f t="shared" si="116"/>
        <v>0.31700000000000023</v>
      </c>
      <c r="F337">
        <f t="shared" si="117"/>
        <v>0.28606588988179937</v>
      </c>
      <c r="G337">
        <f t="shared" si="120"/>
        <v>16.390368152881265</v>
      </c>
      <c r="H337">
        <f t="shared" si="102"/>
        <v>-2.7585418132345763</v>
      </c>
      <c r="K337">
        <f t="shared" si="103"/>
        <v>-165.51250879407456</v>
      </c>
      <c r="L337">
        <f t="shared" si="104"/>
        <v>-88.846782044588181</v>
      </c>
      <c r="M337">
        <f t="shared" si="105"/>
        <v>-0.17382510546272623</v>
      </c>
      <c r="N337">
        <f t="shared" si="106"/>
        <v>-1.0093715844420612</v>
      </c>
      <c r="O337">
        <f t="shared" si="107"/>
        <v>-27.736863787354164</v>
      </c>
      <c r="P337">
        <f t="shared" si="108"/>
        <v>-3.4974258236973688</v>
      </c>
      <c r="Q337">
        <f t="shared" si="118"/>
        <v>-6</v>
      </c>
      <c r="S337">
        <f t="shared" si="119"/>
        <v>50.132788738760098</v>
      </c>
      <c r="T337">
        <f t="shared" si="109"/>
        <v>254.28478394614822</v>
      </c>
      <c r="U337">
        <f t="shared" si="110"/>
        <v>0.1531649287133037</v>
      </c>
      <c r="V337">
        <f t="shared" si="111"/>
        <v>0.51707083588629954</v>
      </c>
      <c r="W337">
        <f t="shared" si="112"/>
        <v>27.598386219878524</v>
      </c>
      <c r="X337">
        <f t="shared" si="113"/>
        <v>15.08062164472992</v>
      </c>
      <c r="Y337">
        <f t="shared" si="114"/>
        <v>0.69783146825054465</v>
      </c>
      <c r="Z337">
        <f t="shared" si="121"/>
        <v>39.982797942173711</v>
      </c>
      <c r="AA337">
        <f t="shared" si="115"/>
        <v>-0.32731384095638782</v>
      </c>
      <c r="AB337">
        <f t="shared" si="122"/>
        <v>-18.753701663017292</v>
      </c>
      <c r="AC337">
        <f t="shared" si="123"/>
        <v>1.0251453092069325</v>
      </c>
      <c r="AD337">
        <f t="shared" si="124"/>
        <v>58.736499605191007</v>
      </c>
      <c r="AE337">
        <f t="shared" si="125"/>
        <v>57.165493078823587</v>
      </c>
    </row>
    <row r="338" spans="5:31">
      <c r="E338">
        <f t="shared" si="116"/>
        <v>0.31800000000000023</v>
      </c>
      <c r="F338">
        <f t="shared" si="117"/>
        <v>0.28330734806856478</v>
      </c>
      <c r="G338">
        <f t="shared" si="120"/>
        <v>16.232315349372559</v>
      </c>
      <c r="H338">
        <f t="shared" si="102"/>
        <v>-2.7600000879324464</v>
      </c>
      <c r="K338">
        <f t="shared" si="103"/>
        <v>-165.60000527594678</v>
      </c>
      <c r="L338">
        <f t="shared" si="104"/>
        <v>-87.49648187221112</v>
      </c>
      <c r="M338">
        <f t="shared" si="105"/>
        <v>-0.17118329824733391</v>
      </c>
      <c r="N338">
        <f t="shared" si="106"/>
        <v>-1.0086139552500908</v>
      </c>
      <c r="O338">
        <f t="shared" si="107"/>
        <v>-27.716044638070677</v>
      </c>
      <c r="P338">
        <f t="shared" si="108"/>
        <v>-3.4993042431815931</v>
      </c>
      <c r="Q338">
        <f t="shared" si="118"/>
        <v>-6</v>
      </c>
      <c r="S338">
        <f t="shared" si="119"/>
        <v>50.24583942016541</v>
      </c>
      <c r="T338">
        <f t="shared" si="109"/>
        <v>255.18710743686663</v>
      </c>
      <c r="U338">
        <f t="shared" si="110"/>
        <v>0.15370843080960486</v>
      </c>
      <c r="V338">
        <f t="shared" si="111"/>
        <v>0.5176143379826007</v>
      </c>
      <c r="W338">
        <f t="shared" si="112"/>
        <v>27.606406722009808</v>
      </c>
      <c r="X338">
        <f t="shared" si="113"/>
        <v>15.10435173013699</v>
      </c>
      <c r="Y338">
        <f t="shared" si="114"/>
        <v>0.69847083003668997</v>
      </c>
      <c r="Z338">
        <f t="shared" si="121"/>
        <v>40.019430674101784</v>
      </c>
      <c r="AA338">
        <f t="shared" si="115"/>
        <v>-0.32455529914315318</v>
      </c>
      <c r="AB338">
        <f t="shared" si="122"/>
        <v>-18.595648859508582</v>
      </c>
      <c r="AC338">
        <f t="shared" si="123"/>
        <v>1.023026129179843</v>
      </c>
      <c r="AD338">
        <f t="shared" si="124"/>
        <v>58.615079533610363</v>
      </c>
      <c r="AE338">
        <f t="shared" si="125"/>
        <v>57.368343467521818</v>
      </c>
    </row>
    <row r="339" spans="5:31">
      <c r="E339">
        <f t="shared" si="116"/>
        <v>0.31900000000000023</v>
      </c>
      <c r="F339">
        <f t="shared" si="117"/>
        <v>0.28054734798063236</v>
      </c>
      <c r="G339">
        <f t="shared" si="120"/>
        <v>16.074178992878295</v>
      </c>
      <c r="H339">
        <f t="shared" si="102"/>
        <v>-2.7614360703254501</v>
      </c>
      <c r="K339">
        <f t="shared" si="103"/>
        <v>-165.686164219527</v>
      </c>
      <c r="L339">
        <f t="shared" si="104"/>
        <v>-86.158943580216828</v>
      </c>
      <c r="M339">
        <f t="shared" si="105"/>
        <v>-0.16856645913041846</v>
      </c>
      <c r="N339">
        <f t="shared" si="106"/>
        <v>-1.0078678405643857</v>
      </c>
      <c r="O339">
        <f t="shared" si="107"/>
        <v>-27.695541899806464</v>
      </c>
      <c r="P339">
        <f t="shared" si="108"/>
        <v>-3.5011541143031764</v>
      </c>
      <c r="Q339">
        <f t="shared" si="118"/>
        <v>-6</v>
      </c>
      <c r="S339">
        <f t="shared" si="119"/>
        <v>50.358082886038034</v>
      </c>
      <c r="T339">
        <f t="shared" si="109"/>
        <v>256.08874167493019</v>
      </c>
      <c r="U339">
        <f t="shared" si="110"/>
        <v>0.15425151774408588</v>
      </c>
      <c r="V339">
        <f t="shared" si="111"/>
        <v>0.51815742491708172</v>
      </c>
      <c r="W339">
        <f t="shared" si="112"/>
        <v>27.614365921279422</v>
      </c>
      <c r="X339">
        <f t="shared" si="113"/>
        <v>15.128116412227683</v>
      </c>
      <c r="Y339">
        <f t="shared" si="114"/>
        <v>0.69911208224341581</v>
      </c>
      <c r="Z339">
        <f t="shared" si="121"/>
        <v>40.056171719150626</v>
      </c>
      <c r="AA339">
        <f t="shared" si="115"/>
        <v>-0.32179529905522086</v>
      </c>
      <c r="AB339">
        <f t="shared" si="122"/>
        <v>-18.437512503014325</v>
      </c>
      <c r="AC339">
        <f t="shared" si="123"/>
        <v>1.0209073812986367</v>
      </c>
      <c r="AD339">
        <f t="shared" si="124"/>
        <v>58.493684222164951</v>
      </c>
      <c r="AE339">
        <f t="shared" si="125"/>
        <v>57.571038906060402</v>
      </c>
    </row>
    <row r="340" spans="5:31">
      <c r="E340">
        <f t="shared" si="116"/>
        <v>0.32000000000000023</v>
      </c>
      <c r="F340">
        <f t="shared" si="117"/>
        <v>0.27778591191030688</v>
      </c>
      <c r="G340">
        <f t="shared" si="120"/>
        <v>15.915960360653452</v>
      </c>
      <c r="H340">
        <f t="shared" ref="H340:H403" si="126">K340/$B$100</f>
        <v>-2.7628499726552183</v>
      </c>
      <c r="K340">
        <f t="shared" ref="K340:K403" si="127">K339+$B$20*L340</f>
        <v>-165.7709983593131</v>
      </c>
      <c r="L340">
        <f t="shared" ref="L340:L403" si="128">M340/$B$103</f>
        <v>-84.834139786090759</v>
      </c>
      <c r="M340">
        <f t="shared" ref="M340:M403" si="129">N340+S340/$B$100</f>
        <v>-0.16597453453920685</v>
      </c>
      <c r="N340">
        <f t="shared" ref="N340:N403" si="130">$B$96*O340*$B$99</f>
        <v>-1.0071331315596976</v>
      </c>
      <c r="O340">
        <f t="shared" ref="O340:O403" si="131">IF(E340&gt;0,IF(F340&gt;$B$26,(Q340-P340)/$B$97,0),0)</f>
        <v>-27.675352582115657</v>
      </c>
      <c r="P340">
        <f t="shared" ref="P340:P403" si="132">$B$98*K339</f>
        <v>-3.5029757068767831</v>
      </c>
      <c r="Q340">
        <f t="shared" si="118"/>
        <v>-6</v>
      </c>
      <c r="S340">
        <f t="shared" si="119"/>
        <v>50.46951582122945</v>
      </c>
      <c r="T340">
        <f t="shared" ref="T340:T403" si="133">IF(U340&gt;0,U340*$B$92,0)</f>
        <v>256.98967434719327</v>
      </c>
      <c r="U340">
        <f t="shared" ref="U340:U403" si="134">V340-$B$32-$B$29</f>
        <v>0.15479418210009346</v>
      </c>
      <c r="V340">
        <f t="shared" ref="V340:V403" si="135">0.01*2.54*SQRT(($B$40-(W340))^2+($B$42-(X340))^2)</f>
        <v>0.5187000892730893</v>
      </c>
      <c r="W340">
        <f t="shared" ref="W340:W403" si="136">$B$34+COS(F340)*$B$80+SIN(F340)*$B$82</f>
        <v>27.622263589600966</v>
      </c>
      <c r="X340">
        <f t="shared" ref="X340:X403" si="137">$B$36+COS(F340)*$B$82-SIN(F340)*$B$80</f>
        <v>15.151915352582067</v>
      </c>
      <c r="Y340">
        <f t="shared" ref="Y340:Y403" si="138">ATAN2((W340-$B$40),(X340-$B$42))</f>
        <v>0.69975521524679962</v>
      </c>
      <c r="Z340">
        <f t="shared" si="121"/>
        <v>40.093020525910092</v>
      </c>
      <c r="AA340">
        <f t="shared" ref="AA340:AA403" si="139">ATAN2(W340-$B$34,X340-$B$36)</f>
        <v>-0.31903386298489556</v>
      </c>
      <c r="AB340">
        <f t="shared" si="122"/>
        <v>-18.279293870789491</v>
      </c>
      <c r="AC340">
        <f t="shared" si="123"/>
        <v>1.0187890782316953</v>
      </c>
      <c r="AD340">
        <f t="shared" si="124"/>
        <v>58.372314396699586</v>
      </c>
      <c r="AE340">
        <f t="shared" si="125"/>
        <v>57.773576626334098</v>
      </c>
    </row>
    <row r="341" spans="5:31">
      <c r="E341">
        <f t="shared" ref="E341:E404" si="140">E340+$B$20</f>
        <v>0.32100000000000023</v>
      </c>
      <c r="F341">
        <f t="shared" ref="F341:F404" si="141">IF(F340&gt;$B$26,F340+$B$20*H340,F340)</f>
        <v>0.27502306193765164</v>
      </c>
      <c r="G341">
        <f t="shared" si="120"/>
        <v>15.757660717792472</v>
      </c>
      <c r="H341">
        <f t="shared" si="126"/>
        <v>-2.7642420067021312</v>
      </c>
      <c r="K341">
        <f t="shared" si="127"/>
        <v>-165.85452040212786</v>
      </c>
      <c r="L341">
        <f t="shared" si="128"/>
        <v>-83.52204281475035</v>
      </c>
      <c r="M341">
        <f t="shared" si="129"/>
        <v>-0.16340747032852887</v>
      </c>
      <c r="N341">
        <f t="shared" si="130"/>
        <v>-1.0064097196442789</v>
      </c>
      <c r="O341">
        <f t="shared" si="131"/>
        <v>-27.655473700968823</v>
      </c>
      <c r="P341">
        <f t="shared" si="132"/>
        <v>-3.5047692901381513</v>
      </c>
      <c r="Q341">
        <f t="shared" ref="Q341:Q404" si="142">IF(E341&gt;0,IF(F341&gt;$B$26,-($B$105-$B$106),0),0)</f>
        <v>-6</v>
      </c>
      <c r="S341">
        <f t="shared" si="119"/>
        <v>50.580134958945003</v>
      </c>
      <c r="T341">
        <f t="shared" si="133"/>
        <v>257.88989324683183</v>
      </c>
      <c r="U341">
        <f t="shared" si="134"/>
        <v>0.15533641652501565</v>
      </c>
      <c r="V341">
        <f t="shared" si="135"/>
        <v>0.51924232369801149</v>
      </c>
      <c r="W341">
        <f t="shared" si="136"/>
        <v>27.630099501866582</v>
      </c>
      <c r="X341">
        <f t="shared" si="137"/>
        <v>15.175748213190179</v>
      </c>
      <c r="Y341">
        <f t="shared" si="138"/>
        <v>0.70040021943621988</v>
      </c>
      <c r="Z341">
        <f t="shared" si="121"/>
        <v>40.129976543732127</v>
      </c>
      <c r="AA341">
        <f t="shared" si="139"/>
        <v>-0.31627101301224037</v>
      </c>
      <c r="AB341">
        <f t="shared" si="122"/>
        <v>-18.120994227928513</v>
      </c>
      <c r="AC341">
        <f t="shared" si="123"/>
        <v>1.0166712324484601</v>
      </c>
      <c r="AD341">
        <f t="shared" si="124"/>
        <v>58.25097077166064</v>
      </c>
      <c r="AE341">
        <f t="shared" si="125"/>
        <v>57.975953884139706</v>
      </c>
    </row>
    <row r="342" spans="5:31">
      <c r="E342">
        <f t="shared" si="140"/>
        <v>0.32200000000000023</v>
      </c>
      <c r="F342">
        <f t="shared" si="141"/>
        <v>0.27225881993094952</v>
      </c>
      <c r="G342">
        <f t="shared" si="120"/>
        <v>15.599281317255667</v>
      </c>
      <c r="H342">
        <f t="shared" si="126"/>
        <v>-2.7656123837804909</v>
      </c>
      <c r="K342">
        <f t="shared" si="127"/>
        <v>-165.93674302682945</v>
      </c>
      <c r="L342">
        <f t="shared" si="128"/>
        <v>-82.222624701587335</v>
      </c>
      <c r="M342">
        <f t="shared" si="129"/>
        <v>-0.16086521178676894</v>
      </c>
      <c r="N342">
        <f t="shared" si="130"/>
        <v>-1.0056974964623779</v>
      </c>
      <c r="O342">
        <f t="shared" si="131"/>
        <v>-27.63590227882154</v>
      </c>
      <c r="P342">
        <f t="shared" si="132"/>
        <v>-3.5065351327379064</v>
      </c>
      <c r="Q342">
        <f t="shared" si="142"/>
        <v>-6</v>
      </c>
      <c r="S342">
        <f t="shared" ref="S342:S405" si="143">IF(E342&gt;0,$B$84*T342*SIN(AC342),0)</f>
        <v>50.689937080536538</v>
      </c>
      <c r="T342">
        <f t="shared" si="133"/>
        <v>258.78938627304092</v>
      </c>
      <c r="U342">
        <f t="shared" si="134"/>
        <v>0.15587821373009972</v>
      </c>
      <c r="V342">
        <f t="shared" si="135"/>
        <v>0.51978412090309556</v>
      </c>
      <c r="W342">
        <f t="shared" si="136"/>
        <v>27.637873435930729</v>
      </c>
      <c r="X342">
        <f t="shared" si="137"/>
        <v>15.199614656469835</v>
      </c>
      <c r="Y342">
        <f t="shared" si="138"/>
        <v>0.70104708521526915</v>
      </c>
      <c r="Z342">
        <f t="shared" si="121"/>
        <v>40.167039222783096</v>
      </c>
      <c r="AA342">
        <f t="shared" si="139"/>
        <v>-0.31350677100553803</v>
      </c>
      <c r="AB342">
        <f t="shared" si="122"/>
        <v>-17.962614827391697</v>
      </c>
      <c r="AC342">
        <f t="shared" si="123"/>
        <v>1.0145538562208072</v>
      </c>
      <c r="AD342">
        <f t="shared" si="124"/>
        <v>58.1296540501748</v>
      </c>
      <c r="AE342">
        <f t="shared" si="125"/>
        <v>58.178167959108094</v>
      </c>
    </row>
    <row r="343" spans="5:31">
      <c r="E343">
        <f t="shared" si="140"/>
        <v>0.32300000000000023</v>
      </c>
      <c r="F343">
        <f t="shared" si="141"/>
        <v>0.26949320754716904</v>
      </c>
      <c r="G343">
        <f t="shared" si="120"/>
        <v>15.44082339989593</v>
      </c>
      <c r="H343">
        <f t="shared" si="126"/>
        <v>-2.7669613147337495</v>
      </c>
      <c r="K343">
        <f t="shared" si="127"/>
        <v>-166.01767888402497</v>
      </c>
      <c r="L343">
        <f t="shared" si="128"/>
        <v>-80.93585719552506</v>
      </c>
      <c r="M343">
        <f t="shared" si="129"/>
        <v>-0.1583477036418478</v>
      </c>
      <c r="N343">
        <f t="shared" si="130"/>
        <v>-1.0049963538967068</v>
      </c>
      <c r="O343">
        <f t="shared" si="131"/>
        <v>-27.616635344682233</v>
      </c>
      <c r="P343">
        <f t="shared" si="132"/>
        <v>-3.5082735027354377</v>
      </c>
      <c r="Q343">
        <f t="shared" si="142"/>
        <v>-6</v>
      </c>
      <c r="S343">
        <f t="shared" si="143"/>
        <v>50.798919015291538</v>
      </c>
      <c r="T343">
        <f t="shared" si="133"/>
        <v>259.68814143072666</v>
      </c>
      <c r="U343">
        <f t="shared" si="134"/>
        <v>0.15641956649026648</v>
      </c>
      <c r="V343">
        <f t="shared" si="135"/>
        <v>0.52032547366326232</v>
      </c>
      <c r="W343">
        <f t="shared" si="136"/>
        <v>27.645585172593815</v>
      </c>
      <c r="X343">
        <f t="shared" si="137"/>
        <v>15.223514345284269</v>
      </c>
      <c r="Y343">
        <f t="shared" si="138"/>
        <v>0.70169580300265644</v>
      </c>
      <c r="Z343">
        <f t="shared" si="121"/>
        <v>40.20420801409545</v>
      </c>
      <c r="AA343">
        <f t="shared" si="139"/>
        <v>-0.31074115862175777</v>
      </c>
      <c r="AB343">
        <f t="shared" si="122"/>
        <v>-17.804156910031974</v>
      </c>
      <c r="AC343">
        <f t="shared" si="123"/>
        <v>1.0124369616244142</v>
      </c>
      <c r="AD343">
        <f t="shared" si="124"/>
        <v>58.008364924127427</v>
      </c>
      <c r="AE343">
        <f t="shared" si="125"/>
        <v>58.380216154634894</v>
      </c>
    </row>
    <row r="344" spans="5:31">
      <c r="E344">
        <f t="shared" si="140"/>
        <v>0.32400000000000023</v>
      </c>
      <c r="F344">
        <f t="shared" si="141"/>
        <v>0.26672624623243529</v>
      </c>
      <c r="G344">
        <f t="shared" si="120"/>
        <v>15.282288194485718</v>
      </c>
      <c r="H344">
        <f t="shared" si="126"/>
        <v>-2.7682890099297848</v>
      </c>
      <c r="K344">
        <f t="shared" si="127"/>
        <v>-166.09734059578707</v>
      </c>
      <c r="L344">
        <f t="shared" si="128"/>
        <v>-79.661711762093333</v>
      </c>
      <c r="M344">
        <f t="shared" si="129"/>
        <v>-0.15585489006723829</v>
      </c>
      <c r="N344">
        <f t="shared" si="130"/>
        <v>-1.0043061840708856</v>
      </c>
      <c r="O344">
        <f t="shared" si="131"/>
        <v>-27.597669934179294</v>
      </c>
      <c r="P344">
        <f t="shared" si="132"/>
        <v>-3.5099846675928457</v>
      </c>
      <c r="Q344">
        <f t="shared" si="142"/>
        <v>-6</v>
      </c>
      <c r="S344">
        <f t="shared" si="143"/>
        <v>50.907077640218837</v>
      </c>
      <c r="T344">
        <f t="shared" si="133"/>
        <v>260.58614683019317</v>
      </c>
      <c r="U344">
        <f t="shared" si="134"/>
        <v>0.15696046764392171</v>
      </c>
      <c r="V344">
        <f t="shared" si="135"/>
        <v>0.52086637481691755</v>
      </c>
      <c r="W344">
        <f t="shared" si="136"/>
        <v>27.653234495585679</v>
      </c>
      <c r="X344">
        <f t="shared" si="137"/>
        <v>15.247446942959622</v>
      </c>
      <c r="Y344">
        <f t="shared" si="138"/>
        <v>0.70234636323309596</v>
      </c>
      <c r="Z344">
        <f t="shared" si="121"/>
        <v>40.241482369618694</v>
      </c>
      <c r="AA344">
        <f t="shared" si="139"/>
        <v>-0.30797419730702397</v>
      </c>
      <c r="AB344">
        <f t="shared" si="122"/>
        <v>-17.645621704621757</v>
      </c>
      <c r="AC344">
        <f t="shared" si="123"/>
        <v>1.01032056054012</v>
      </c>
      <c r="AD344">
        <f t="shared" si="124"/>
        <v>57.887104074240455</v>
      </c>
      <c r="AE344">
        <f t="shared" si="125"/>
        <v>58.582095797810162</v>
      </c>
    </row>
    <row r="345" spans="5:31">
      <c r="E345">
        <f t="shared" si="140"/>
        <v>0.32500000000000023</v>
      </c>
      <c r="F345">
        <f t="shared" si="141"/>
        <v>0.26395795722250553</v>
      </c>
      <c r="G345">
        <f t="shared" si="120"/>
        <v>15.123676917744293</v>
      </c>
      <c r="H345">
        <f t="shared" si="126"/>
        <v>-2.7695956792562266</v>
      </c>
      <c r="K345">
        <f t="shared" si="127"/>
        <v>-166.1757407553736</v>
      </c>
      <c r="L345">
        <f t="shared" si="128"/>
        <v>-78.400159586523003</v>
      </c>
      <c r="M345">
        <f t="shared" si="129"/>
        <v>-0.15338671468801979</v>
      </c>
      <c r="N345">
        <f t="shared" si="130"/>
        <v>-1.0036268793518579</v>
      </c>
      <c r="O345">
        <f t="shared" si="131"/>
        <v>-27.579003089627498</v>
      </c>
      <c r="P345">
        <f t="shared" si="132"/>
        <v>-3.5116688941689476</v>
      </c>
      <c r="Q345">
        <f t="shared" si="142"/>
        <v>-6</v>
      </c>
      <c r="S345">
        <f t="shared" si="143"/>
        <v>51.014409879830289</v>
      </c>
      <c r="T345">
        <f t="shared" si="133"/>
        <v>261.48339068682105</v>
      </c>
      <c r="U345">
        <f t="shared" si="134"/>
        <v>0.15750091009276271</v>
      </c>
      <c r="V345">
        <f t="shared" si="135"/>
        <v>0.52140681726575855</v>
      </c>
      <c r="W345">
        <f t="shared" si="136"/>
        <v>27.660821191548902</v>
      </c>
      <c r="X345">
        <f t="shared" si="137"/>
        <v>15.271412113302231</v>
      </c>
      <c r="Y345">
        <f t="shared" si="138"/>
        <v>0.70299875635818465</v>
      </c>
      <c r="Z345">
        <f t="shared" si="121"/>
        <v>40.278861742269626</v>
      </c>
      <c r="AA345">
        <f t="shared" si="139"/>
        <v>-0.30520590829709415</v>
      </c>
      <c r="AB345">
        <f t="shared" si="122"/>
        <v>-17.487010427880328</v>
      </c>
      <c r="AC345">
        <f t="shared" si="123"/>
        <v>1.0082046646552789</v>
      </c>
      <c r="AD345">
        <f t="shared" si="124"/>
        <v>57.765872170149962</v>
      </c>
      <c r="AE345">
        <f t="shared" si="125"/>
        <v>58.78380423934609</v>
      </c>
    </row>
    <row r="346" spans="5:31">
      <c r="E346">
        <f t="shared" si="140"/>
        <v>0.32600000000000023</v>
      </c>
      <c r="F346">
        <f t="shared" si="141"/>
        <v>0.26118836154324931</v>
      </c>
      <c r="G346">
        <f t="shared" si="120"/>
        <v>14.964990774365242</v>
      </c>
      <c r="H346">
        <f t="shared" si="126"/>
        <v>-2.7708815321158409</v>
      </c>
      <c r="K346">
        <f t="shared" si="127"/>
        <v>-166.25289192695044</v>
      </c>
      <c r="L346">
        <f t="shared" si="128"/>
        <v>-77.151171576854438</v>
      </c>
      <c r="M346">
        <f t="shared" si="129"/>
        <v>-0.1509431205869598</v>
      </c>
      <c r="N346">
        <f t="shared" si="130"/>
        <v>-1.0029583323522819</v>
      </c>
      <c r="O346">
        <f t="shared" si="131"/>
        <v>-27.5606318600937</v>
      </c>
      <c r="P346">
        <f t="shared" si="132"/>
        <v>-3.5133264487133506</v>
      </c>
      <c r="Q346">
        <f t="shared" si="142"/>
        <v>-6</v>
      </c>
      <c r="S346">
        <f t="shared" si="143"/>
        <v>51.120912705919331</v>
      </c>
      <c r="T346">
        <f t="shared" si="133"/>
        <v>262.37986132074161</v>
      </c>
      <c r="U346">
        <f t="shared" si="134"/>
        <v>0.15804088680158182</v>
      </c>
      <c r="V346">
        <f t="shared" si="135"/>
        <v>0.52194679397457766</v>
      </c>
      <c r="W346">
        <f t="shared" si="136"/>
        <v>27.66834505002198</v>
      </c>
      <c r="X346">
        <f t="shared" si="137"/>
        <v>15.295409520615783</v>
      </c>
      <c r="Y346">
        <f t="shared" si="138"/>
        <v>0.70365297284726713</v>
      </c>
      <c r="Z346">
        <f t="shared" si="121"/>
        <v>40.316345585981921</v>
      </c>
      <c r="AA346">
        <f t="shared" si="139"/>
        <v>-0.30243631261783771</v>
      </c>
      <c r="AB346">
        <f t="shared" si="122"/>
        <v>-17.328324284501267</v>
      </c>
      <c r="AC346">
        <f t="shared" si="123"/>
        <v>1.0060892854651049</v>
      </c>
      <c r="AD346">
        <f t="shared" si="124"/>
        <v>57.644669870483192</v>
      </c>
      <c r="AE346">
        <f t="shared" si="125"/>
        <v>58.985338853503762</v>
      </c>
    </row>
    <row r="347" spans="5:31">
      <c r="E347">
        <f t="shared" si="140"/>
        <v>0.32700000000000023</v>
      </c>
      <c r="F347">
        <f t="shared" si="141"/>
        <v>0.25841748001113346</v>
      </c>
      <c r="G347">
        <f t="shared" si="120"/>
        <v>14.80623095704426</v>
      </c>
      <c r="H347">
        <f t="shared" si="126"/>
        <v>-2.7721467774219586</v>
      </c>
      <c r="K347">
        <f t="shared" si="127"/>
        <v>-166.32880664531751</v>
      </c>
      <c r="L347">
        <f t="shared" si="128"/>
        <v>-75.914718367062079</v>
      </c>
      <c r="M347">
        <f t="shared" si="129"/>
        <v>-0.14852405031062699</v>
      </c>
      <c r="N347">
        <f t="shared" si="130"/>
        <v>-1.0023004359328931</v>
      </c>
      <c r="O347">
        <f t="shared" si="131"/>
        <v>-27.542553301461734</v>
      </c>
      <c r="P347">
        <f t="shared" si="132"/>
        <v>-3.5149575968605955</v>
      </c>
      <c r="Q347">
        <f t="shared" si="142"/>
        <v>-6</v>
      </c>
      <c r="S347">
        <f t="shared" si="143"/>
        <v>51.226583137335965</v>
      </c>
      <c r="T347">
        <f t="shared" si="133"/>
        <v>263.27554715650422</v>
      </c>
      <c r="U347">
        <f t="shared" si="134"/>
        <v>0.1585803907980661</v>
      </c>
      <c r="V347">
        <f t="shared" si="135"/>
        <v>0.52248629797106194</v>
      </c>
      <c r="W347">
        <f t="shared" si="136"/>
        <v>27.675805863422372</v>
      </c>
      <c r="X347">
        <f t="shared" si="137"/>
        <v>15.319438829718251</v>
      </c>
      <c r="Y347">
        <f t="shared" si="138"/>
        <v>0.70430900318828782</v>
      </c>
      <c r="Z347">
        <f t="shared" si="121"/>
        <v>40.353933355754933</v>
      </c>
      <c r="AA347">
        <f t="shared" si="139"/>
        <v>-0.29966543108572213</v>
      </c>
      <c r="AB347">
        <f t="shared" si="122"/>
        <v>-17.169564467180301</v>
      </c>
      <c r="AC347">
        <f t="shared" si="123"/>
        <v>1.00397443427401</v>
      </c>
      <c r="AD347">
        <f t="shared" si="124"/>
        <v>57.523497822935241</v>
      </c>
      <c r="AE347">
        <f t="shared" si="125"/>
        <v>59.18669703801838</v>
      </c>
    </row>
    <row r="348" spans="5:31">
      <c r="E348">
        <f t="shared" si="140"/>
        <v>0.32800000000000024</v>
      </c>
      <c r="F348">
        <f t="shared" si="141"/>
        <v>0.25564533323371152</v>
      </c>
      <c r="G348">
        <f t="shared" si="120"/>
        <v>14.647398646507192</v>
      </c>
      <c r="H348">
        <f t="shared" si="126"/>
        <v>-2.7733916235939615</v>
      </c>
      <c r="K348">
        <f t="shared" si="127"/>
        <v>-166.4034974156377</v>
      </c>
      <c r="L348">
        <f t="shared" si="128"/>
        <v>-74.690770320194119</v>
      </c>
      <c r="M348">
        <f t="shared" si="129"/>
        <v>-0.14612944587553389</v>
      </c>
      <c r="N348">
        <f t="shared" si="130"/>
        <v>-1.0016530832048423</v>
      </c>
      <c r="O348">
        <f t="shared" si="131"/>
        <v>-27.524764476496696</v>
      </c>
      <c r="P348">
        <f t="shared" si="132"/>
        <v>-3.5165626036243585</v>
      </c>
      <c r="Q348">
        <f t="shared" si="142"/>
        <v>-6</v>
      </c>
      <c r="S348">
        <f t="shared" si="143"/>
        <v>51.331418239758499</v>
      </c>
      <c r="T348">
        <f t="shared" si="133"/>
        <v>264.17043672273928</v>
      </c>
      <c r="U348">
        <f t="shared" si="134"/>
        <v>0.15911941517259456</v>
      </c>
      <c r="V348">
        <f t="shared" si="135"/>
        <v>0.5230253223455904</v>
      </c>
      <c r="W348">
        <f t="shared" si="136"/>
        <v>27.683203427029387</v>
      </c>
      <c r="X348">
        <f t="shared" si="137"/>
        <v>15.343499705958713</v>
      </c>
      <c r="Y348">
        <f t="shared" si="138"/>
        <v>0.70496683788863268</v>
      </c>
      <c r="Z348">
        <f t="shared" si="121"/>
        <v>40.391624507701948</v>
      </c>
      <c r="AA348">
        <f t="shared" si="139"/>
        <v>-0.29689328430830036</v>
      </c>
      <c r="AB348">
        <f t="shared" si="122"/>
        <v>-17.01073215664324</v>
      </c>
      <c r="AC348">
        <f t="shared" si="123"/>
        <v>1.001860122196933</v>
      </c>
      <c r="AD348">
        <f t="shared" si="124"/>
        <v>57.402356664345184</v>
      </c>
      <c r="AE348">
        <f t="shared" si="125"/>
        <v>59.387876214023485</v>
      </c>
    </row>
    <row r="349" spans="5:31">
      <c r="E349">
        <f t="shared" si="140"/>
        <v>0.32900000000000024</v>
      </c>
      <c r="F349">
        <f t="shared" si="141"/>
        <v>0.25287194161011756</v>
      </c>
      <c r="G349">
        <f t="shared" si="120"/>
        <v>14.488495011538323</v>
      </c>
      <c r="H349">
        <f t="shared" si="126"/>
        <v>-2.7746162785528203</v>
      </c>
      <c r="K349">
        <f t="shared" si="127"/>
        <v>-166.47697671316922</v>
      </c>
      <c r="L349">
        <f t="shared" si="128"/>
        <v>-73.479297531526569</v>
      </c>
      <c r="M349">
        <f t="shared" si="129"/>
        <v>-0.14375924877430768</v>
      </c>
      <c r="N349">
        <f t="shared" si="130"/>
        <v>-1.0010161675320053</v>
      </c>
      <c r="O349">
        <f t="shared" si="131"/>
        <v>-27.507262454908407</v>
      </c>
      <c r="P349">
        <f t="shared" si="132"/>
        <v>-3.5181417333917229</v>
      </c>
      <c r="Q349">
        <f t="shared" si="142"/>
        <v>-6</v>
      </c>
      <c r="S349">
        <f t="shared" si="143"/>
        <v>51.435415125461859</v>
      </c>
      <c r="T349">
        <f t="shared" si="133"/>
        <v>265.06451865181305</v>
      </c>
      <c r="U349">
        <f t="shared" si="134"/>
        <v>0.15965795307802991</v>
      </c>
      <c r="V349">
        <f t="shared" si="135"/>
        <v>0.52356386025102575</v>
      </c>
      <c r="W349">
        <f t="shared" si="136"/>
        <v>27.690537538966911</v>
      </c>
      <c r="X349">
        <f t="shared" si="137"/>
        <v>15.367591815233951</v>
      </c>
      <c r="Y349">
        <f t="shared" si="138"/>
        <v>0.70562646747595836</v>
      </c>
      <c r="Z349">
        <f t="shared" si="121"/>
        <v>40.429418499097665</v>
      </c>
      <c r="AA349">
        <f t="shared" si="139"/>
        <v>-0.29411989268470629</v>
      </c>
      <c r="AB349">
        <f t="shared" si="122"/>
        <v>-16.851828521674367</v>
      </c>
      <c r="AC349">
        <f t="shared" si="123"/>
        <v>0.99974636016066465</v>
      </c>
      <c r="AD349">
        <f t="shared" si="124"/>
        <v>57.281247020772028</v>
      </c>
      <c r="AE349">
        <f t="shared" si="125"/>
        <v>59.588873825973366</v>
      </c>
    </row>
    <row r="350" spans="5:31">
      <c r="E350">
        <f t="shared" si="140"/>
        <v>0.33000000000000024</v>
      </c>
      <c r="F350">
        <f t="shared" si="141"/>
        <v>0.25009732533156476</v>
      </c>
      <c r="G350">
        <f t="shared" si="120"/>
        <v>14.329521209008952</v>
      </c>
      <c r="H350">
        <f t="shared" si="126"/>
        <v>-2.7758209497166826</v>
      </c>
      <c r="K350">
        <f t="shared" si="127"/>
        <v>-166.54925698300096</v>
      </c>
      <c r="L350">
        <f t="shared" si="128"/>
        <v>-72.280269831729129</v>
      </c>
      <c r="M350">
        <f t="shared" si="129"/>
        <v>-0.14141339998188407</v>
      </c>
      <c r="N350">
        <f t="shared" si="130"/>
        <v>-1.000389582533266</v>
      </c>
      <c r="O350">
        <f t="shared" si="131"/>
        <v>-27.490044313414131</v>
      </c>
      <c r="P350">
        <f t="shared" si="132"/>
        <v>-3.5196952499175223</v>
      </c>
      <c r="Q350">
        <f t="shared" si="142"/>
        <v>-6</v>
      </c>
      <c r="S350">
        <f t="shared" si="143"/>
        <v>51.538570953082917</v>
      </c>
      <c r="T350">
        <f t="shared" si="133"/>
        <v>265.95778167947958</v>
      </c>
      <c r="U350">
        <f t="shared" si="134"/>
        <v>0.16019599772950913</v>
      </c>
      <c r="V350">
        <f t="shared" si="135"/>
        <v>0.52410190490250497</v>
      </c>
      <c r="W350">
        <f t="shared" si="136"/>
        <v>27.697808000186047</v>
      </c>
      <c r="X350">
        <f t="shared" si="137"/>
        <v>15.391714824004879</v>
      </c>
      <c r="Y350">
        <f t="shared" si="138"/>
        <v>0.70628788249900809</v>
      </c>
      <c r="Z350">
        <f t="shared" si="121"/>
        <v>40.467314788424964</v>
      </c>
      <c r="AA350">
        <f t="shared" si="139"/>
        <v>-0.29134527640615321</v>
      </c>
      <c r="AB350">
        <f t="shared" si="122"/>
        <v>-16.692854719144979</v>
      </c>
      <c r="AC350">
        <f t="shared" si="123"/>
        <v>0.99763315890516124</v>
      </c>
      <c r="AD350">
        <f t="shared" si="124"/>
        <v>57.16016950756994</v>
      </c>
      <c r="AE350">
        <f t="shared" si="125"/>
        <v>59.789687341564822</v>
      </c>
    </row>
    <row r="351" spans="5:31">
      <c r="E351">
        <f t="shared" si="140"/>
        <v>0.33100000000000024</v>
      </c>
      <c r="F351">
        <f t="shared" si="141"/>
        <v>0.24732150438184808</v>
      </c>
      <c r="G351">
        <f t="shared" si="120"/>
        <v>14.17047838390619</v>
      </c>
      <c r="H351">
        <f t="shared" si="126"/>
        <v>-2.7770058439965171</v>
      </c>
      <c r="K351">
        <f t="shared" si="127"/>
        <v>-166.62035063979101</v>
      </c>
      <c r="L351">
        <f t="shared" si="128"/>
        <v>-71.093656790047419</v>
      </c>
      <c r="M351">
        <f t="shared" si="129"/>
        <v>-0.13909183996173324</v>
      </c>
      <c r="N351">
        <f t="shared" si="130"/>
        <v>-0.99977322208477459</v>
      </c>
      <c r="O351">
        <f t="shared" si="131"/>
        <v>-27.473107135800625</v>
      </c>
      <c r="P351">
        <f t="shared" si="132"/>
        <v>-3.5212234163187408</v>
      </c>
      <c r="Q351">
        <f t="shared" si="142"/>
        <v>-6</v>
      </c>
      <c r="S351">
        <f t="shared" si="143"/>
        <v>51.640882927382478</v>
      </c>
      <c r="T351">
        <f t="shared" si="133"/>
        <v>266.85021464452461</v>
      </c>
      <c r="U351">
        <f t="shared" si="134"/>
        <v>0.16073354240422891</v>
      </c>
      <c r="V351">
        <f t="shared" si="135"/>
        <v>0.52463944957722475</v>
      </c>
      <c r="W351">
        <f t="shared" si="136"/>
        <v>27.705014614447592</v>
      </c>
      <c r="X351">
        <f t="shared" si="137"/>
        <v>15.415868399312807</v>
      </c>
      <c r="Y351">
        <f t="shared" si="138"/>
        <v>0.70695107352841735</v>
      </c>
      <c r="Z351">
        <f t="shared" si="121"/>
        <v>40.505312835421051</v>
      </c>
      <c r="AA351">
        <f t="shared" si="139"/>
        <v>-0.28856945545643659</v>
      </c>
      <c r="AB351">
        <f t="shared" si="122"/>
        <v>-16.53381189404222</v>
      </c>
      <c r="AC351">
        <f t="shared" si="123"/>
        <v>0.99552052898485388</v>
      </c>
      <c r="AD351">
        <f t="shared" si="124"/>
        <v>57.039124729463268</v>
      </c>
      <c r="AE351">
        <f t="shared" si="125"/>
        <v>59.99031425165709</v>
      </c>
    </row>
    <row r="352" spans="5:31">
      <c r="E352">
        <f t="shared" si="140"/>
        <v>0.33200000000000024</v>
      </c>
      <c r="F352">
        <f t="shared" si="141"/>
        <v>0.24454449853785157</v>
      </c>
      <c r="G352">
        <f t="shared" si="120"/>
        <v>14.011367669362027</v>
      </c>
      <c r="H352">
        <f t="shared" si="126"/>
        <v>-2.7781711677918088</v>
      </c>
      <c r="K352">
        <f t="shared" si="127"/>
        <v>-166.69027006750852</v>
      </c>
      <c r="L352">
        <f t="shared" si="128"/>
        <v>-69.91942771749622</v>
      </c>
      <c r="M352">
        <f t="shared" si="129"/>
        <v>-0.1367945086721073</v>
      </c>
      <c r="N352">
        <f t="shared" si="130"/>
        <v>-0.99916698032217433</v>
      </c>
      <c r="O352">
        <f t="shared" si="131"/>
        <v>-27.456448012985369</v>
      </c>
      <c r="P352">
        <f t="shared" si="132"/>
        <v>-3.5227264950689894</v>
      </c>
      <c r="Q352">
        <f t="shared" si="142"/>
        <v>-6</v>
      </c>
      <c r="S352">
        <f t="shared" si="143"/>
        <v>51.742348299004021</v>
      </c>
      <c r="T352">
        <f t="shared" si="133"/>
        <v>267.74180648840439</v>
      </c>
      <c r="U352">
        <f t="shared" si="134"/>
        <v>0.16127058044122813</v>
      </c>
      <c r="V352">
        <f t="shared" si="135"/>
        <v>0.52517648761422397</v>
      </c>
      <c r="W352">
        <f t="shared" si="136"/>
        <v>27.712157188304374</v>
      </c>
      <c r="X352">
        <f t="shared" si="137"/>
        <v>15.440052208795521</v>
      </c>
      <c r="Y352">
        <f t="shared" si="138"/>
        <v>0.70761603115750771</v>
      </c>
      <c r="Z352">
        <f t="shared" si="121"/>
        <v>40.543412101122954</v>
      </c>
      <c r="AA352">
        <f t="shared" si="139"/>
        <v>-0.28579244961244032</v>
      </c>
      <c r="AB352">
        <f t="shared" si="122"/>
        <v>-16.374701179498071</v>
      </c>
      <c r="AC352">
        <f t="shared" si="123"/>
        <v>0.99340848076994803</v>
      </c>
      <c r="AD352">
        <f t="shared" si="124"/>
        <v>56.918113280621021</v>
      </c>
      <c r="AE352">
        <f t="shared" si="125"/>
        <v>60.190752070190655</v>
      </c>
    </row>
    <row r="353" spans="5:31">
      <c r="E353">
        <f t="shared" si="140"/>
        <v>0.33300000000000024</v>
      </c>
      <c r="F353">
        <f t="shared" si="141"/>
        <v>0.24176632737005976</v>
      </c>
      <c r="G353">
        <f t="shared" si="120"/>
        <v>13.852190186682625</v>
      </c>
      <c r="H353">
        <f t="shared" si="126"/>
        <v>-2.7793171269863093</v>
      </c>
      <c r="K353">
        <f t="shared" si="127"/>
        <v>-166.75902761917857</v>
      </c>
      <c r="L353">
        <f t="shared" si="128"/>
        <v>-68.757551670059129</v>
      </c>
      <c r="M353">
        <f t="shared" si="129"/>
        <v>-0.13452134557230011</v>
      </c>
      <c r="N353">
        <f t="shared" si="130"/>
        <v>-0.99857075164280507</v>
      </c>
      <c r="O353">
        <f t="shared" si="131"/>
        <v>-27.440064043077083</v>
      </c>
      <c r="P353">
        <f t="shared" si="132"/>
        <v>-3.5242047479930454</v>
      </c>
      <c r="Q353">
        <f t="shared" si="142"/>
        <v>-6</v>
      </c>
      <c r="S353">
        <f t="shared" si="143"/>
        <v>51.842964364230298</v>
      </c>
      <c r="T353">
        <f t="shared" si="133"/>
        <v>268.63254625488219</v>
      </c>
      <c r="U353">
        <f t="shared" si="134"/>
        <v>0.16180710524116884</v>
      </c>
      <c r="V353">
        <f t="shared" si="135"/>
        <v>0.52571301241416468</v>
      </c>
      <c r="W353">
        <f t="shared" si="136"/>
        <v>27.719235531083502</v>
      </c>
      <c r="X353">
        <f t="shared" si="137"/>
        <v>15.464265920703181</v>
      </c>
      <c r="Y353">
        <f t="shared" si="138"/>
        <v>0.7082827460030674</v>
      </c>
      <c r="Z353">
        <f t="shared" si="121"/>
        <v>40.581612047912238</v>
      </c>
      <c r="AA353">
        <f t="shared" si="139"/>
        <v>-0.28301427844464838</v>
      </c>
      <c r="AB353">
        <f t="shared" si="122"/>
        <v>-16.215523696818661</v>
      </c>
      <c r="AC353">
        <f t="shared" si="123"/>
        <v>0.99129702444771572</v>
      </c>
      <c r="AD353">
        <f t="shared" si="124"/>
        <v>56.797135744730895</v>
      </c>
      <c r="AE353">
        <f t="shared" si="125"/>
        <v>60.390998334105539</v>
      </c>
    </row>
    <row r="354" spans="5:31">
      <c r="E354">
        <f t="shared" si="140"/>
        <v>0.33400000000000024</v>
      </c>
      <c r="F354">
        <f t="shared" si="141"/>
        <v>0.23898701024307345</v>
      </c>
      <c r="G354">
        <f t="shared" si="120"/>
        <v>13.692947045377885</v>
      </c>
      <c r="H354">
        <f t="shared" si="126"/>
        <v>-2.7804439269438412</v>
      </c>
      <c r="K354">
        <f t="shared" si="127"/>
        <v>-166.82663561663048</v>
      </c>
      <c r="L354">
        <f t="shared" si="128"/>
        <v>-67.607997451910904</v>
      </c>
      <c r="M354">
        <f t="shared" si="129"/>
        <v>-0.13227228962895199</v>
      </c>
      <c r="N354">
        <f t="shared" si="130"/>
        <v>-0.9979844307078779</v>
      </c>
      <c r="O354">
        <f t="shared" si="131"/>
        <v>-27.423952331435487</v>
      </c>
      <c r="P354">
        <f t="shared" si="132"/>
        <v>-3.5256584362614598</v>
      </c>
      <c r="Q354">
        <f t="shared" si="142"/>
        <v>-6</v>
      </c>
      <c r="S354">
        <f t="shared" si="143"/>
        <v>51.942728464735552</v>
      </c>
      <c r="T354">
        <f t="shared" si="133"/>
        <v>269.52242308965276</v>
      </c>
      <c r="U354">
        <f t="shared" si="134"/>
        <v>0.16234311026611017</v>
      </c>
      <c r="V354">
        <f t="shared" si="135"/>
        <v>0.52624901743910601</v>
      </c>
      <c r="W354">
        <f t="shared" si="136"/>
        <v>27.726249454868434</v>
      </c>
      <c r="X354">
        <f t="shared" si="137"/>
        <v>15.488509203914013</v>
      </c>
      <c r="Y354">
        <f t="shared" si="138"/>
        <v>0.70895120870612216</v>
      </c>
      <c r="Z354">
        <f t="shared" si="121"/>
        <v>40.619912139559183</v>
      </c>
      <c r="AA354">
        <f t="shared" si="139"/>
        <v>-0.28023496131766223</v>
      </c>
      <c r="AB354">
        <f t="shared" si="122"/>
        <v>-16.056280555513929</v>
      </c>
      <c r="AC354">
        <f t="shared" si="123"/>
        <v>0.98918617002378439</v>
      </c>
      <c r="AD354">
        <f t="shared" si="124"/>
        <v>56.676192695073119</v>
      </c>
      <c r="AE354">
        <f t="shared" si="125"/>
        <v>60.591050603256868</v>
      </c>
    </row>
    <row r="355" spans="5:31">
      <c r="E355">
        <f t="shared" si="140"/>
        <v>0.33500000000000024</v>
      </c>
      <c r="F355">
        <f t="shared" si="141"/>
        <v>0.2362065663161296</v>
      </c>
      <c r="G355">
        <f t="shared" si="120"/>
        <v>13.533639343191219</v>
      </c>
      <c r="H355">
        <f t="shared" si="126"/>
        <v>-2.7815517725041521</v>
      </c>
      <c r="K355">
        <f t="shared" si="127"/>
        <v>-166.89310635024913</v>
      </c>
      <c r="L355">
        <f t="shared" si="128"/>
        <v>-66.470733618637041</v>
      </c>
      <c r="M355">
        <f t="shared" si="129"/>
        <v>-0.13004727932234839</v>
      </c>
      <c r="N355">
        <f t="shared" si="130"/>
        <v>-0.9974079124446219</v>
      </c>
      <c r="O355">
        <f t="shared" si="131"/>
        <v>-27.408109990730313</v>
      </c>
      <c r="P355">
        <f t="shared" si="132"/>
        <v>-3.5270878203852352</v>
      </c>
      <c r="Q355">
        <f t="shared" si="142"/>
        <v>-6</v>
      </c>
      <c r="S355">
        <f t="shared" si="143"/>
        <v>52.041637987336408</v>
      </c>
      <c r="T355">
        <f t="shared" si="133"/>
        <v>270.41142623996916</v>
      </c>
      <c r="U355">
        <f t="shared" si="134"/>
        <v>0.16287858903928346</v>
      </c>
      <c r="V355">
        <f t="shared" si="135"/>
        <v>0.5267844962122793</v>
      </c>
      <c r="W355">
        <f t="shared" si="136"/>
        <v>27.733198774480989</v>
      </c>
      <c r="X355">
        <f t="shared" si="137"/>
        <v>15.512781727949866</v>
      </c>
      <c r="Y355">
        <f t="shared" si="138"/>
        <v>0.70962140993269274</v>
      </c>
      <c r="Z355">
        <f t="shared" si="121"/>
        <v>40.658311841266169</v>
      </c>
      <c r="AA355">
        <f t="shared" si="139"/>
        <v>-0.27745451739071825</v>
      </c>
      <c r="AB355">
        <f t="shared" si="122"/>
        <v>-15.896972853327258</v>
      </c>
      <c r="AC355">
        <f t="shared" si="123"/>
        <v>0.98707592732341098</v>
      </c>
      <c r="AD355">
        <f t="shared" si="124"/>
        <v>56.555284694593425</v>
      </c>
      <c r="AE355">
        <f t="shared" si="125"/>
        <v>60.790906460330987</v>
      </c>
    </row>
    <row r="356" spans="5:31">
      <c r="E356">
        <f t="shared" si="140"/>
        <v>0.33600000000000024</v>
      </c>
      <c r="F356">
        <f t="shared" si="141"/>
        <v>0.23342501454362544</v>
      </c>
      <c r="G356">
        <f t="shared" si="120"/>
        <v>13.374268166129598</v>
      </c>
      <c r="H356">
        <f t="shared" si="126"/>
        <v>-2.7826408679788268</v>
      </c>
      <c r="K356">
        <f t="shared" si="127"/>
        <v>-166.95845207872961</v>
      </c>
      <c r="L356">
        <f t="shared" si="128"/>
        <v>-65.34572848047344</v>
      </c>
      <c r="M356">
        <f t="shared" si="129"/>
        <v>-0.12784625265275829</v>
      </c>
      <c r="N356">
        <f t="shared" si="130"/>
        <v>-0.9968410920484041</v>
      </c>
      <c r="O356">
        <f t="shared" si="131"/>
        <v>-27.392534140999533</v>
      </c>
      <c r="P356">
        <f t="shared" si="132"/>
        <v>-3.5284931602105685</v>
      </c>
      <c r="Q356">
        <f t="shared" si="142"/>
        <v>-6</v>
      </c>
      <c r="S356">
        <f t="shared" si="143"/>
        <v>52.139690363738751</v>
      </c>
      <c r="T356">
        <f t="shared" si="133"/>
        <v>271.29954505425815</v>
      </c>
      <c r="U356">
        <f t="shared" si="134"/>
        <v>0.16341353514486059</v>
      </c>
      <c r="V356">
        <f t="shared" si="135"/>
        <v>0.52731944231785643</v>
      </c>
      <c r="W356">
        <f t="shared" si="136"/>
        <v>27.740083307463177</v>
      </c>
      <c r="X356">
        <f t="shared" si="137"/>
        <v>15.537083162991527</v>
      </c>
      <c r="Y356">
        <f t="shared" si="138"/>
        <v>0.71029334037454195</v>
      </c>
      <c r="Z356">
        <f t="shared" si="121"/>
        <v>40.69681061971049</v>
      </c>
      <c r="AA356">
        <f t="shared" si="139"/>
        <v>-0.27467296561821425</v>
      </c>
      <c r="AB356">
        <f t="shared" si="122"/>
        <v>-15.737601676265644</v>
      </c>
      <c r="AC356">
        <f t="shared" si="123"/>
        <v>0.98496630599275625</v>
      </c>
      <c r="AD356">
        <f t="shared" si="124"/>
        <v>56.434412295976145</v>
      </c>
      <c r="AE356">
        <f t="shared" si="125"/>
        <v>60.990563510758996</v>
      </c>
    </row>
    <row r="357" spans="5:31">
      <c r="E357">
        <f t="shared" si="140"/>
        <v>0.33700000000000024</v>
      </c>
      <c r="F357">
        <f t="shared" si="141"/>
        <v>0.23064237367564661</v>
      </c>
      <c r="G357">
        <f t="shared" si="120"/>
        <v>13.21483458849379</v>
      </c>
      <c r="H357">
        <f t="shared" si="126"/>
        <v>-2.7837114171472526</v>
      </c>
      <c r="K357">
        <f t="shared" si="127"/>
        <v>-167.02268502883516</v>
      </c>
      <c r="L357">
        <f t="shared" si="128"/>
        <v>-64.232950105547928</v>
      </c>
      <c r="M357">
        <f t="shared" si="129"/>
        <v>-0.12566914714677613</v>
      </c>
      <c r="N357">
        <f t="shared" si="130"/>
        <v>-0.99628386498482224</v>
      </c>
      <c r="O357">
        <f t="shared" si="131"/>
        <v>-27.377221909706893</v>
      </c>
      <c r="P357">
        <f t="shared" si="132"/>
        <v>-3.5298747149136638</v>
      </c>
      <c r="Q357">
        <f t="shared" si="142"/>
        <v>-6</v>
      </c>
      <c r="S357">
        <f t="shared" si="143"/>
        <v>52.236883070282765</v>
      </c>
      <c r="T357">
        <f t="shared" si="133"/>
        <v>272.1867689817351</v>
      </c>
      <c r="U357">
        <f t="shared" si="134"/>
        <v>0.16394794222772216</v>
      </c>
      <c r="V357">
        <f t="shared" si="135"/>
        <v>0.527853849400718</v>
      </c>
      <c r="W357">
        <f t="shared" si="136"/>
        <v>27.746902874058971</v>
      </c>
      <c r="X357">
        <f t="shared" si="137"/>
        <v>15.561413179893899</v>
      </c>
      <c r="Y357">
        <f t="shared" si="138"/>
        <v>0.71096699074990977</v>
      </c>
      <c r="Z357">
        <f t="shared" si="121"/>
        <v>40.735407943086464</v>
      </c>
      <c r="AA357">
        <f t="shared" si="139"/>
        <v>-0.27189032475023528</v>
      </c>
      <c r="AB357">
        <f t="shared" si="122"/>
        <v>-15.578168098629829</v>
      </c>
      <c r="AC357">
        <f t="shared" si="123"/>
        <v>0.98285731550014499</v>
      </c>
      <c r="AD357">
        <f t="shared" si="124"/>
        <v>56.313576041716296</v>
      </c>
      <c r="AE357">
        <f t="shared" si="125"/>
        <v>61.190019382630162</v>
      </c>
    </row>
    <row r="358" spans="5:31">
      <c r="E358">
        <f t="shared" si="140"/>
        <v>0.33800000000000024</v>
      </c>
      <c r="F358">
        <f t="shared" si="141"/>
        <v>0.22785866225849935</v>
      </c>
      <c r="G358">
        <f t="shared" si="120"/>
        <v>13.055339672908872</v>
      </c>
      <c r="H358">
        <f t="shared" si="126"/>
        <v>-2.7847636232526383</v>
      </c>
      <c r="K358">
        <f t="shared" si="127"/>
        <v>-167.0858173951583</v>
      </c>
      <c r="L358">
        <f t="shared" si="128"/>
        <v>-63.132366323136942</v>
      </c>
      <c r="M358">
        <f t="shared" si="129"/>
        <v>-0.12351589986369338</v>
      </c>
      <c r="N358">
        <f t="shared" si="130"/>
        <v>-0.99573612699176905</v>
      </c>
      <c r="O358">
        <f t="shared" si="131"/>
        <v>-27.362170431798614</v>
      </c>
      <c r="P358">
        <f t="shared" si="132"/>
        <v>-3.5312327429956141</v>
      </c>
      <c r="Q358">
        <f t="shared" si="142"/>
        <v>-6</v>
      </c>
      <c r="S358">
        <f t="shared" si="143"/>
        <v>52.333213627684543</v>
      </c>
      <c r="T358">
        <f t="shared" si="133"/>
        <v>273.07308757200946</v>
      </c>
      <c r="U358">
        <f t="shared" si="134"/>
        <v>0.16448180399321968</v>
      </c>
      <c r="V358">
        <f t="shared" si="135"/>
        <v>0.52838771116621552</v>
      </c>
      <c r="W358">
        <f t="shared" si="136"/>
        <v>27.753657297195929</v>
      </c>
      <c r="X358">
        <f t="shared" si="137"/>
        <v>15.585771450200951</v>
      </c>
      <c r="Y358">
        <f t="shared" si="138"/>
        <v>0.71164235180423707</v>
      </c>
      <c r="Z358">
        <f t="shared" si="121"/>
        <v>40.774103281146928</v>
      </c>
      <c r="AA358">
        <f t="shared" si="139"/>
        <v>-0.26910661333308794</v>
      </c>
      <c r="AB358">
        <f t="shared" si="122"/>
        <v>-15.418673183044906</v>
      </c>
      <c r="AC358">
        <f t="shared" si="123"/>
        <v>0.98074896513732501</v>
      </c>
      <c r="AD358">
        <f t="shared" si="124"/>
        <v>56.192776464191837</v>
      </c>
      <c r="AE358">
        <f t="shared" si="125"/>
        <v>61.389271726603255</v>
      </c>
    </row>
    <row r="359" spans="5:31">
      <c r="E359">
        <f t="shared" si="140"/>
        <v>0.33900000000000025</v>
      </c>
      <c r="F359">
        <f t="shared" si="141"/>
        <v>0.22507389863524671</v>
      </c>
      <c r="G359">
        <f t="shared" si="120"/>
        <v>12.895784470354936</v>
      </c>
      <c r="H359">
        <f t="shared" si="126"/>
        <v>-2.7857976889980871</v>
      </c>
      <c r="K359">
        <f t="shared" si="127"/>
        <v>-167.14786133988522</v>
      </c>
      <c r="L359">
        <f t="shared" si="128"/>
        <v>-62.043944726924536</v>
      </c>
      <c r="M359">
        <f t="shared" si="129"/>
        <v>-0.12138644740187454</v>
      </c>
      <c r="N359">
        <f t="shared" si="130"/>
        <v>-0.99519777408146792</v>
      </c>
      <c r="O359">
        <f t="shared" si="131"/>
        <v>-27.347376849759346</v>
      </c>
      <c r="P359">
        <f t="shared" si="132"/>
        <v>-3.5325675022773524</v>
      </c>
      <c r="Q359">
        <f t="shared" si="142"/>
        <v>-6</v>
      </c>
      <c r="S359">
        <f t="shared" si="143"/>
        <v>52.428679600775602</v>
      </c>
      <c r="T359">
        <f t="shared" si="133"/>
        <v>273.9584904746884</v>
      </c>
      <c r="U359">
        <f t="shared" si="134"/>
        <v>0.16501511420693696</v>
      </c>
      <c r="V359">
        <f t="shared" si="135"/>
        <v>0.5289210213799328</v>
      </c>
      <c r="W359">
        <f t="shared" si="136"/>
        <v>27.760346402466695</v>
      </c>
      <c r="X359">
        <f t="shared" si="137"/>
        <v>15.610157646160513</v>
      </c>
      <c r="Y359">
        <f t="shared" si="138"/>
        <v>0.71231941431087809</v>
      </c>
      <c r="Z359">
        <f t="shared" si="121"/>
        <v>40.812896105244008</v>
      </c>
      <c r="AA359">
        <f t="shared" si="139"/>
        <v>-0.26632184970983552</v>
      </c>
      <c r="AB359">
        <f t="shared" si="122"/>
        <v>-15.259117980490982</v>
      </c>
      <c r="AC359">
        <f t="shared" si="123"/>
        <v>0.97864126402071361</v>
      </c>
      <c r="AD359">
        <f t="shared" si="124"/>
        <v>56.072014085734999</v>
      </c>
      <c r="AE359">
        <f t="shared" si="125"/>
        <v>61.588318215817417</v>
      </c>
    </row>
    <row r="360" spans="5:31">
      <c r="E360">
        <f t="shared" si="140"/>
        <v>0.34000000000000025</v>
      </c>
      <c r="F360">
        <f t="shared" si="141"/>
        <v>0.22228810094624862</v>
      </c>
      <c r="G360">
        <f t="shared" si="120"/>
        <v>12.736170020198047</v>
      </c>
      <c r="H360">
        <f t="shared" si="126"/>
        <v>-2.786813816542725</v>
      </c>
      <c r="K360">
        <f t="shared" si="127"/>
        <v>-167.2088289925635</v>
      </c>
      <c r="L360">
        <f t="shared" si="128"/>
        <v>-60.967652678269964</v>
      </c>
      <c r="M360">
        <f t="shared" si="129"/>
        <v>-0.11928072590515015</v>
      </c>
      <c r="N360">
        <f t="shared" si="130"/>
        <v>-0.99466870254248385</v>
      </c>
      <c r="O360">
        <f t="shared" si="131"/>
        <v>-27.332838313667427</v>
      </c>
      <c r="P360">
        <f t="shared" si="132"/>
        <v>-3.5338792498946683</v>
      </c>
      <c r="Q360">
        <f t="shared" si="142"/>
        <v>-6</v>
      </c>
      <c r="S360">
        <f t="shared" si="143"/>
        <v>52.523278598240019</v>
      </c>
      <c r="T360">
        <f t="shared" si="133"/>
        <v>274.84296743897613</v>
      </c>
      <c r="U360">
        <f t="shared" si="134"/>
        <v>0.16554786669444868</v>
      </c>
      <c r="V360">
        <f t="shared" si="135"/>
        <v>0.52945377386744452</v>
      </c>
      <c r="W360">
        <f t="shared" si="136"/>
        <v>27.766970018110477</v>
      </c>
      <c r="X360">
        <f t="shared" si="137"/>
        <v>15.634571440738855</v>
      </c>
      <c r="Y360">
        <f t="shared" si="138"/>
        <v>0.71299816907180091</v>
      </c>
      <c r="Z360">
        <f t="shared" si="121"/>
        <v>40.851785888369292</v>
      </c>
      <c r="AA360">
        <f t="shared" si="139"/>
        <v>-0.26353605202083719</v>
      </c>
      <c r="AB360">
        <f t="shared" si="122"/>
        <v>-15.099503530334081</v>
      </c>
      <c r="AC360">
        <f t="shared" si="123"/>
        <v>0.9765342210926381</v>
      </c>
      <c r="AD360">
        <f t="shared" si="124"/>
        <v>55.951289418703375</v>
      </c>
      <c r="AE360">
        <f t="shared" si="125"/>
        <v>61.787156545802105</v>
      </c>
    </row>
    <row r="361" spans="5:31">
      <c r="E361">
        <f t="shared" si="140"/>
        <v>0.34100000000000025</v>
      </c>
      <c r="F361">
        <f t="shared" si="141"/>
        <v>0.2195012871297059</v>
      </c>
      <c r="G361">
        <f t="shared" si="120"/>
        <v>12.576497350221405</v>
      </c>
      <c r="H361">
        <f t="shared" si="126"/>
        <v>-2.7878122074978831</v>
      </c>
      <c r="K361">
        <f t="shared" si="127"/>
        <v>-167.26873244987297</v>
      </c>
      <c r="L361">
        <f t="shared" si="128"/>
        <v>-59.903457309486889</v>
      </c>
      <c r="M361">
        <f t="shared" si="129"/>
        <v>-0.11719867106923243</v>
      </c>
      <c r="N361">
        <f t="shared" si="130"/>
        <v>-0.99414880894170266</v>
      </c>
      <c r="O361">
        <f t="shared" si="131"/>
        <v>-27.318551981249268</v>
      </c>
      <c r="P361">
        <f t="shared" si="132"/>
        <v>-3.5351682422932993</v>
      </c>
      <c r="Q361">
        <f t="shared" si="142"/>
        <v>-6</v>
      </c>
      <c r="S361">
        <f t="shared" si="143"/>
        <v>52.617008272348215</v>
      </c>
      <c r="T361">
        <f t="shared" si="133"/>
        <v>275.72650831326314</v>
      </c>
      <c r="U361">
        <f t="shared" si="134"/>
        <v>0.16608005534107298</v>
      </c>
      <c r="V361">
        <f t="shared" si="135"/>
        <v>0.52998596251406882</v>
      </c>
      <c r="W361">
        <f t="shared" si="136"/>
        <v>27.773527974994284</v>
      </c>
      <c r="X361">
        <f t="shared" si="137"/>
        <v>15.659012507635087</v>
      </c>
      <c r="Y361">
        <f t="shared" si="138"/>
        <v>0.71367860691827834</v>
      </c>
      <c r="Z361">
        <f t="shared" si="121"/>
        <v>40.890772105193427</v>
      </c>
      <c r="AA361">
        <f t="shared" si="139"/>
        <v>-0.26074923820429458</v>
      </c>
      <c r="AB361">
        <f t="shared" si="122"/>
        <v>-14.939830860357445</v>
      </c>
      <c r="AC361">
        <f t="shared" si="123"/>
        <v>0.97442784512257297</v>
      </c>
      <c r="AD361">
        <f t="shared" si="124"/>
        <v>55.830602965550874</v>
      </c>
      <c r="AE361">
        <f t="shared" si="125"/>
        <v>61.985784434384726</v>
      </c>
    </row>
    <row r="362" spans="5:31">
      <c r="E362">
        <f t="shared" si="140"/>
        <v>0.34200000000000025</v>
      </c>
      <c r="F362">
        <f t="shared" si="141"/>
        <v>0.21671347492220802</v>
      </c>
      <c r="G362">
        <f t="shared" si="120"/>
        <v>12.416767476656725</v>
      </c>
      <c r="H362">
        <f t="shared" si="126"/>
        <v>-2.7887930629233346</v>
      </c>
      <c r="K362">
        <f t="shared" si="127"/>
        <v>-167.32758377540009</v>
      </c>
      <c r="L362">
        <f t="shared" si="128"/>
        <v>-58.851325527121098</v>
      </c>
      <c r="M362">
        <f t="shared" si="129"/>
        <v>-0.11514021814812792</v>
      </c>
      <c r="N362">
        <f t="shared" si="130"/>
        <v>-0.99363799012628573</v>
      </c>
      <c r="O362">
        <f t="shared" si="131"/>
        <v>-27.30451501793306</v>
      </c>
      <c r="P362">
        <f t="shared" si="132"/>
        <v>-3.536434735224085</v>
      </c>
      <c r="Q362">
        <f t="shared" si="142"/>
        <v>-6</v>
      </c>
      <c r="S362">
        <f t="shared" si="143"/>
        <v>52.709866318689471</v>
      </c>
      <c r="T362">
        <f t="shared" si="133"/>
        <v>276.60910304471781</v>
      </c>
      <c r="U362">
        <f t="shared" si="134"/>
        <v>0.16661167409162561</v>
      </c>
      <c r="V362">
        <f t="shared" si="135"/>
        <v>0.53051758126462145</v>
      </c>
      <c r="W362">
        <f t="shared" si="136"/>
        <v>27.780020106594197</v>
      </c>
      <c r="X362">
        <f t="shared" si="137"/>
        <v>15.683480521295373</v>
      </c>
      <c r="Y362">
        <f t="shared" si="138"/>
        <v>0.71436071871156548</v>
      </c>
      <c r="Z362">
        <f t="shared" si="121"/>
        <v>40.92985423210488</v>
      </c>
      <c r="AA362">
        <f t="shared" si="139"/>
        <v>-0.2579614259967965</v>
      </c>
      <c r="AB362">
        <f t="shared" si="122"/>
        <v>-14.780100986792755</v>
      </c>
      <c r="AC362">
        <f t="shared" si="123"/>
        <v>0.97232214470836198</v>
      </c>
      <c r="AD362">
        <f t="shared" si="124"/>
        <v>55.709955218897633</v>
      </c>
      <c r="AE362">
        <f t="shared" si="125"/>
        <v>62.18419962159885</v>
      </c>
    </row>
    <row r="363" spans="5:31">
      <c r="E363">
        <f t="shared" si="140"/>
        <v>0.34300000000000025</v>
      </c>
      <c r="F363">
        <f t="shared" si="141"/>
        <v>0.21392468185928468</v>
      </c>
      <c r="G363">
        <f t="shared" si="120"/>
        <v>12.256981404215855</v>
      </c>
      <c r="H363">
        <f t="shared" si="126"/>
        <v>-2.7897565833235887</v>
      </c>
      <c r="K363">
        <f t="shared" si="127"/>
        <v>-167.38539499941533</v>
      </c>
      <c r="L363">
        <f t="shared" si="128"/>
        <v>-57.811224015239532</v>
      </c>
      <c r="M363">
        <f t="shared" si="129"/>
        <v>-0.11310530196057234</v>
      </c>
      <c r="N363">
        <f t="shared" si="130"/>
        <v>-0.99313614322559407</v>
      </c>
      <c r="O363">
        <f t="shared" si="131"/>
        <v>-27.290724596901654</v>
      </c>
      <c r="P363">
        <f t="shared" si="132"/>
        <v>-3.5376789837381968</v>
      </c>
      <c r="Q363">
        <f t="shared" si="142"/>
        <v>-6</v>
      </c>
      <c r="S363">
        <f t="shared" si="143"/>
        <v>52.801850475901304</v>
      </c>
      <c r="T363">
        <f t="shared" si="133"/>
        <v>277.49074167886755</v>
      </c>
      <c r="U363">
        <f t="shared" si="134"/>
        <v>0.16714271695016739</v>
      </c>
      <c r="V363">
        <f t="shared" si="135"/>
        <v>0.53104862412316323</v>
      </c>
      <c r="W363">
        <f t="shared" si="136"/>
        <v>27.786446248976439</v>
      </c>
      <c r="X363">
        <f t="shared" si="137"/>
        <v>15.707975156926933</v>
      </c>
      <c r="Y363">
        <f t="shared" si="138"/>
        <v>0.71504449534356807</v>
      </c>
      <c r="Z363">
        <f t="shared" si="121"/>
        <v>40.969031747248295</v>
      </c>
      <c r="AA363">
        <f t="shared" si="139"/>
        <v>-0.25517263293387343</v>
      </c>
      <c r="AB363">
        <f t="shared" si="122"/>
        <v>-14.620314914351901</v>
      </c>
      <c r="AC363">
        <f t="shared" si="123"/>
        <v>0.97021712827744144</v>
      </c>
      <c r="AD363">
        <f t="shared" si="124"/>
        <v>55.589346661600189</v>
      </c>
      <c r="AE363">
        <f t="shared" si="125"/>
        <v>62.382399869590031</v>
      </c>
    </row>
    <row r="364" spans="5:31">
      <c r="E364">
        <f t="shared" si="140"/>
        <v>0.34400000000000025</v>
      </c>
      <c r="F364">
        <f t="shared" si="141"/>
        <v>0.21113492527596109</v>
      </c>
      <c r="G364">
        <f t="shared" si="120"/>
        <v>12.097140126122579</v>
      </c>
      <c r="H364">
        <f t="shared" si="126"/>
        <v>-2.7907029686442342</v>
      </c>
      <c r="K364">
        <f t="shared" si="127"/>
        <v>-167.44217811865406</v>
      </c>
      <c r="L364">
        <f t="shared" si="128"/>
        <v>-56.78311923872171</v>
      </c>
      <c r="M364">
        <f t="shared" si="129"/>
        <v>-0.11109385689647022</v>
      </c>
      <c r="N364">
        <f t="shared" si="130"/>
        <v>-0.99264316565308597</v>
      </c>
      <c r="O364">
        <f t="shared" si="131"/>
        <v>-27.277177899144718</v>
      </c>
      <c r="P364">
        <f t="shared" si="132"/>
        <v>-3.5389012421824315</v>
      </c>
      <c r="Q364">
        <f t="shared" si="142"/>
        <v>-6</v>
      </c>
      <c r="S364">
        <f t="shared" si="143"/>
        <v>52.892958525396942</v>
      </c>
      <c r="T364">
        <f t="shared" si="133"/>
        <v>278.37141435917874</v>
      </c>
      <c r="U364">
        <f t="shared" si="134"/>
        <v>0.16767317797975137</v>
      </c>
      <c r="V364">
        <f t="shared" si="135"/>
        <v>0.53157908515274721</v>
      </c>
      <c r="W364">
        <f t="shared" si="136"/>
        <v>27.792806240778447</v>
      </c>
      <c r="X364">
        <f t="shared" si="137"/>
        <v>15.732496090511878</v>
      </c>
      <c r="Y364">
        <f t="shared" si="138"/>
        <v>0.71572992773749811</v>
      </c>
      <c r="Z364">
        <f t="shared" si="121"/>
        <v>41.008304130562038</v>
      </c>
      <c r="AA364">
        <f t="shared" si="139"/>
        <v>-0.25238287635054957</v>
      </c>
      <c r="AB364">
        <f t="shared" si="122"/>
        <v>-14.460473636258607</v>
      </c>
      <c r="AC364">
        <f t="shared" si="123"/>
        <v>0.96811280408804767</v>
      </c>
      <c r="AD364">
        <f t="shared" si="124"/>
        <v>55.468777766820644</v>
      </c>
      <c r="AE364">
        <f t="shared" si="125"/>
        <v>62.580382962521384</v>
      </c>
    </row>
    <row r="365" spans="5:31">
      <c r="E365">
        <f t="shared" si="140"/>
        <v>0.34500000000000025</v>
      </c>
      <c r="F365">
        <f t="shared" si="141"/>
        <v>0.20834422230731686</v>
      </c>
      <c r="G365">
        <f t="shared" si="120"/>
        <v>11.937244624144636</v>
      </c>
      <c r="H365">
        <f t="shared" si="126"/>
        <v>-2.7916324182683434</v>
      </c>
      <c r="K365">
        <f t="shared" si="127"/>
        <v>-167.49794509610061</v>
      </c>
      <c r="L365">
        <f t="shared" si="128"/>
        <v>-55.766977446556687</v>
      </c>
      <c r="M365">
        <f t="shared" si="129"/>
        <v>-0.1091058169233452</v>
      </c>
      <c r="N365">
        <f t="shared" si="130"/>
        <v>-0.9921589551081863</v>
      </c>
      <c r="O365">
        <f t="shared" si="131"/>
        <v>-27.263872113510079</v>
      </c>
      <c r="P365">
        <f t="shared" si="132"/>
        <v>-3.5401017641945796</v>
      </c>
      <c r="Q365">
        <f t="shared" si="142"/>
        <v>-6</v>
      </c>
      <c r="S365">
        <f t="shared" si="143"/>
        <v>52.983188291090464</v>
      </c>
      <c r="T365">
        <f t="shared" si="133"/>
        <v>279.25111132662994</v>
      </c>
      <c r="U365">
        <f t="shared" si="134"/>
        <v>0.16820305130216576</v>
      </c>
      <c r="V365">
        <f t="shared" si="135"/>
        <v>0.5321089584751616</v>
      </c>
      <c r="W365">
        <f t="shared" si="136"/>
        <v>27.799099923189733</v>
      </c>
      <c r="X365">
        <f t="shared" si="137"/>
        <v>15.75704299882082</v>
      </c>
      <c r="Y365">
        <f t="shared" si="138"/>
        <v>0.71641700684852072</v>
      </c>
      <c r="Z365">
        <f t="shared" si="121"/>
        <v>41.047670863815227</v>
      </c>
      <c r="AA365">
        <f t="shared" si="139"/>
        <v>-0.24959217338190537</v>
      </c>
      <c r="AB365">
        <f t="shared" si="122"/>
        <v>-14.300578134280666</v>
      </c>
      <c r="AC365">
        <f t="shared" si="123"/>
        <v>0.96600918023042603</v>
      </c>
      <c r="AD365">
        <f t="shared" si="124"/>
        <v>55.348248998095897</v>
      </c>
      <c r="AE365">
        <f t="shared" si="125"/>
        <v>62.778146706477621</v>
      </c>
    </row>
    <row r="366" spans="5:31">
      <c r="E366">
        <f t="shared" si="140"/>
        <v>0.34600000000000025</v>
      </c>
      <c r="F366">
        <f t="shared" si="141"/>
        <v>0.20555258988904851</v>
      </c>
      <c r="G366">
        <f t="shared" si="120"/>
        <v>11.777295868625959</v>
      </c>
      <c r="H366">
        <f t="shared" si="126"/>
        <v>-2.792545131012929</v>
      </c>
      <c r="K366">
        <f t="shared" si="127"/>
        <v>-167.55270786077574</v>
      </c>
      <c r="L366">
        <f t="shared" si="128"/>
        <v>-54.762764675142819</v>
      </c>
      <c r="M366">
        <f t="shared" si="129"/>
        <v>-0.10714111559279582</v>
      </c>
      <c r="N366">
        <f t="shared" si="130"/>
        <v>-0.99168340957812684</v>
      </c>
      <c r="O366">
        <f t="shared" si="131"/>
        <v>-27.250804436754311</v>
      </c>
      <c r="P366">
        <f t="shared" si="132"/>
        <v>-3.5412808026988594</v>
      </c>
      <c r="Q366">
        <f t="shared" si="142"/>
        <v>-6</v>
      </c>
      <c r="S366">
        <f t="shared" si="143"/>
        <v>53.072537639119858</v>
      </c>
      <c r="T366">
        <f t="shared" si="133"/>
        <v>280.12982291928245</v>
      </c>
      <c r="U366">
        <f t="shared" si="134"/>
        <v>0.16873233109767519</v>
      </c>
      <c r="V366">
        <f t="shared" si="135"/>
        <v>0.53263823827067103</v>
      </c>
      <c r="W366">
        <f t="shared" si="136"/>
        <v>27.805327139932782</v>
      </c>
      <c r="X366">
        <f t="shared" si="137"/>
        <v>15.78161555942631</v>
      </c>
      <c r="Y366">
        <f t="shared" si="138"/>
        <v>0.71710572366438696</v>
      </c>
      <c r="Z366">
        <f t="shared" si="121"/>
        <v>41.08713143064405</v>
      </c>
      <c r="AA366">
        <f t="shared" si="139"/>
        <v>-0.24680054096363727</v>
      </c>
      <c r="AB366">
        <f t="shared" si="122"/>
        <v>-14.140629378762002</v>
      </c>
      <c r="AC366">
        <f t="shared" si="123"/>
        <v>0.9639062646280242</v>
      </c>
      <c r="AD366">
        <f t="shared" si="124"/>
        <v>55.227760809406057</v>
      </c>
      <c r="AE366">
        <f t="shared" si="125"/>
        <v>62.975688929368538</v>
      </c>
    </row>
    <row r="367" spans="5:31">
      <c r="E367">
        <f t="shared" si="140"/>
        <v>0.34700000000000025</v>
      </c>
      <c r="F367">
        <f t="shared" si="141"/>
        <v>0.20276004475803558</v>
      </c>
      <c r="G367">
        <f t="shared" si="120"/>
        <v>11.61729481851911</v>
      </c>
      <c r="H367">
        <f t="shared" si="126"/>
        <v>-2.7934413051254556</v>
      </c>
      <c r="K367">
        <f t="shared" si="127"/>
        <v>-167.60647830752734</v>
      </c>
      <c r="L367">
        <f t="shared" si="128"/>
        <v>-53.770446751592004</v>
      </c>
      <c r="M367">
        <f t="shared" si="129"/>
        <v>-0.10519968604696028</v>
      </c>
      <c r="N367">
        <f t="shared" si="130"/>
        <v>-0.99121642733975968</v>
      </c>
      <c r="O367">
        <f t="shared" si="131"/>
        <v>-27.237972073592569</v>
      </c>
      <c r="P367">
        <f t="shared" si="132"/>
        <v>-3.5424386099014225</v>
      </c>
      <c r="Q367">
        <f t="shared" si="142"/>
        <v>-6</v>
      </c>
      <c r="S367">
        <f t="shared" si="143"/>
        <v>53.161004477567964</v>
      </c>
      <c r="T367">
        <f t="shared" si="133"/>
        <v>281.00753957184497</v>
      </c>
      <c r="U367">
        <f t="shared" si="134"/>
        <v>0.16926101160475851</v>
      </c>
      <c r="V367">
        <f t="shared" si="135"/>
        <v>0.53316691877775435</v>
      </c>
      <c r="W367">
        <f t="shared" si="136"/>
        <v>27.811487737243766</v>
      </c>
      <c r="X367">
        <f t="shared" si="137"/>
        <v>15.806213450716083</v>
      </c>
      <c r="Y367">
        <f t="shared" si="138"/>
        <v>0.71779606920605943</v>
      </c>
      <c r="Z367">
        <f t="shared" si="121"/>
        <v>41.126685316587562</v>
      </c>
      <c r="AA367">
        <f t="shared" si="139"/>
        <v>-0.24400799583262414</v>
      </c>
      <c r="AB367">
        <f t="shared" si="122"/>
        <v>-13.980628328655142</v>
      </c>
      <c r="AC367">
        <f t="shared" si="123"/>
        <v>0.96180406503868354</v>
      </c>
      <c r="AD367">
        <f t="shared" si="124"/>
        <v>55.107313645242705</v>
      </c>
      <c r="AE367">
        <f t="shared" si="125"/>
        <v>63.173007480831131</v>
      </c>
    </row>
    <row r="368" spans="5:31">
      <c r="E368">
        <f t="shared" si="140"/>
        <v>0.34800000000000025</v>
      </c>
      <c r="F368">
        <f t="shared" si="141"/>
        <v>0.19996660345291012</v>
      </c>
      <c r="G368">
        <f t="shared" si="120"/>
        <v>11.457242421417904</v>
      </c>
      <c r="H368">
        <f t="shared" si="126"/>
        <v>-2.7943211382804063</v>
      </c>
      <c r="K368">
        <f t="shared" si="127"/>
        <v>-167.65926829682437</v>
      </c>
      <c r="L368">
        <f t="shared" si="128"/>
        <v>-52.789989297034651</v>
      </c>
      <c r="M368">
        <f t="shared" si="129"/>
        <v>-0.10328146102498237</v>
      </c>
      <c r="N368">
        <f t="shared" si="130"/>
        <v>-0.99075790696134169</v>
      </c>
      <c r="O368">
        <f t="shared" si="131"/>
        <v>-27.225372236747614</v>
      </c>
      <c r="P368">
        <f t="shared" si="132"/>
        <v>-3.5435754372859298</v>
      </c>
      <c r="Q368">
        <f t="shared" si="142"/>
        <v>-6</v>
      </c>
      <c r="S368">
        <f t="shared" si="143"/>
        <v>53.24858675618156</v>
      </c>
      <c r="T368">
        <f t="shared" si="133"/>
        <v>281.88425181523513</v>
      </c>
      <c r="U368">
        <f t="shared" si="134"/>
        <v>0.16978908711984467</v>
      </c>
      <c r="V368">
        <f t="shared" si="135"/>
        <v>0.53369499429284051</v>
      </c>
      <c r="W368">
        <f t="shared" si="136"/>
        <v>27.817581563853217</v>
      </c>
      <c r="X368">
        <f t="shared" si="137"/>
        <v>15.830836351906072</v>
      </c>
      <c r="Y368">
        <f t="shared" si="138"/>
        <v>0.71848803452832422</v>
      </c>
      <c r="Z368">
        <f t="shared" si="121"/>
        <v>41.166332009122748</v>
      </c>
      <c r="AA368">
        <f t="shared" si="139"/>
        <v>-0.24121455452749882</v>
      </c>
      <c r="AB368">
        <f t="shared" si="122"/>
        <v>-13.820575931553945</v>
      </c>
      <c r="AC368">
        <f t="shared" si="123"/>
        <v>0.95970258905582306</v>
      </c>
      <c r="AD368">
        <f t="shared" si="124"/>
        <v>54.986907940676687</v>
      </c>
      <c r="AE368">
        <f t="shared" si="125"/>
        <v>63.370100232131001</v>
      </c>
    </row>
    <row r="369" spans="5:31">
      <c r="E369">
        <f t="shared" si="140"/>
        <v>0.34900000000000025</v>
      </c>
      <c r="F369">
        <f t="shared" si="141"/>
        <v>0.19717228231462972</v>
      </c>
      <c r="G369">
        <f t="shared" si="120"/>
        <v>11.297139613590245</v>
      </c>
      <c r="H369">
        <f t="shared" si="126"/>
        <v>-2.7951848275759046</v>
      </c>
      <c r="K369">
        <f t="shared" si="127"/>
        <v>-167.71108965455429</v>
      </c>
      <c r="L369">
        <f t="shared" si="128"/>
        <v>-51.821357729931457</v>
      </c>
      <c r="M369">
        <f t="shared" si="129"/>
        <v>-0.10138637286949082</v>
      </c>
      <c r="N369">
        <f t="shared" si="130"/>
        <v>-0.99030774730429127</v>
      </c>
      <c r="O369">
        <f t="shared" si="131"/>
        <v>-27.213002146998086</v>
      </c>
      <c r="P369">
        <f t="shared" si="132"/>
        <v>-3.5446915356091955</v>
      </c>
      <c r="Q369">
        <f t="shared" si="142"/>
        <v>-6</v>
      </c>
      <c r="S369">
        <f t="shared" si="143"/>
        <v>53.335282466088024</v>
      </c>
      <c r="T369">
        <f t="shared" si="133"/>
        <v>282.75995027613482</v>
      </c>
      <c r="U369">
        <f t="shared" si="134"/>
        <v>0.1703165519970449</v>
      </c>
      <c r="V369">
        <f t="shared" si="135"/>
        <v>0.53422245917004074</v>
      </c>
      <c r="W369">
        <f t="shared" si="136"/>
        <v>27.823608470966622</v>
      </c>
      <c r="X369">
        <f t="shared" si="137"/>
        <v>15.855483943053274</v>
      </c>
      <c r="Y369">
        <f t="shared" si="138"/>
        <v>0.7191816107203941</v>
      </c>
      <c r="Z369">
        <f t="shared" si="121"/>
        <v>41.206070997699108</v>
      </c>
      <c r="AA369">
        <f t="shared" si="139"/>
        <v>-0.23842023338921836</v>
      </c>
      <c r="AB369">
        <f t="shared" si="122"/>
        <v>-13.660473123726284</v>
      </c>
      <c r="AC369">
        <f t="shared" si="123"/>
        <v>0.95760184410961247</v>
      </c>
      <c r="AD369">
        <f t="shared" si="124"/>
        <v>54.866544121425385</v>
      </c>
      <c r="AE369">
        <f t="shared" si="125"/>
        <v>63.566965076062438</v>
      </c>
    </row>
    <row r="370" spans="5:31">
      <c r="E370">
        <f t="shared" si="140"/>
        <v>0.35000000000000026</v>
      </c>
      <c r="F370">
        <f t="shared" si="141"/>
        <v>0.19437709748705381</v>
      </c>
      <c r="G370">
        <f t="shared" si="120"/>
        <v>11.136987320011142</v>
      </c>
      <c r="H370">
        <f t="shared" si="126"/>
        <v>-2.7960325695303947</v>
      </c>
      <c r="K370">
        <f t="shared" si="127"/>
        <v>-167.76195417182367</v>
      </c>
      <c r="L370">
        <f t="shared" si="128"/>
        <v>-50.864517269378986</v>
      </c>
      <c r="M370">
        <f t="shared" si="129"/>
        <v>-9.9514353533066591E-2</v>
      </c>
      <c r="N370">
        <f t="shared" si="130"/>
        <v>-0.98986584752491569</v>
      </c>
      <c r="O370">
        <f t="shared" si="131"/>
        <v>-27.200859033225989</v>
      </c>
      <c r="P370">
        <f t="shared" si="132"/>
        <v>-3.5457871548969035</v>
      </c>
      <c r="Q370">
        <f t="shared" si="142"/>
        <v>-6</v>
      </c>
      <c r="S370">
        <f t="shared" si="143"/>
        <v>53.421089639510946</v>
      </c>
      <c r="T370">
        <f t="shared" si="133"/>
        <v>283.63462567654477</v>
      </c>
      <c r="U370">
        <f t="shared" si="134"/>
        <v>0.17084340064788453</v>
      </c>
      <c r="V370">
        <f t="shared" si="135"/>
        <v>0.53474930782088037</v>
      </c>
      <c r="W370">
        <f t="shared" si="136"/>
        <v>27.829568312244934</v>
      </c>
      <c r="X370">
        <f t="shared" si="137"/>
        <v>15.880155905068374</v>
      </c>
      <c r="Y370">
        <f t="shared" si="138"/>
        <v>0.71987678890649909</v>
      </c>
      <c r="Z370">
        <f t="shared" si="121"/>
        <v>41.245901773772481</v>
      </c>
      <c r="AA370">
        <f t="shared" si="139"/>
        <v>-0.23562504856164224</v>
      </c>
      <c r="AB370">
        <f t="shared" si="122"/>
        <v>-13.500320830147167</v>
      </c>
      <c r="AC370">
        <f t="shared" si="123"/>
        <v>0.95550183746814132</v>
      </c>
      <c r="AD370">
        <f t="shared" si="124"/>
        <v>54.746222603919648</v>
      </c>
      <c r="AE370">
        <f t="shared" si="125"/>
        <v>63.763599926848244</v>
      </c>
    </row>
    <row r="371" spans="5:31">
      <c r="E371">
        <f t="shared" si="140"/>
        <v>0.35100000000000026</v>
      </c>
      <c r="F371">
        <f t="shared" si="141"/>
        <v>0.19158106491752341</v>
      </c>
      <c r="G371">
        <f t="shared" si="120"/>
        <v>10.976786454395933</v>
      </c>
      <c r="H371">
        <f t="shared" si="126"/>
        <v>-2.7968645600793685</v>
      </c>
      <c r="K371">
        <f t="shared" si="127"/>
        <v>-167.8118736047621</v>
      </c>
      <c r="L371">
        <f t="shared" si="128"/>
        <v>-49.919432938424237</v>
      </c>
      <c r="M371">
        <f t="shared" si="129"/>
        <v>-9.7665334584727703E-2</v>
      </c>
      <c r="N371">
        <f t="shared" si="130"/>
        <v>-0.98943210707611184</v>
      </c>
      <c r="O371">
        <f t="shared" si="131"/>
        <v>-27.188940132463404</v>
      </c>
      <c r="P371">
        <f t="shared" si="132"/>
        <v>-3.5468625444393922</v>
      </c>
      <c r="Q371">
        <f t="shared" si="142"/>
        <v>-6</v>
      </c>
      <c r="S371">
        <f t="shared" si="143"/>
        <v>53.506006349483052</v>
      </c>
      <c r="T371">
        <f t="shared" si="133"/>
        <v>284.50826883333093</v>
      </c>
      <c r="U371">
        <f t="shared" si="134"/>
        <v>0.1713696275410295</v>
      </c>
      <c r="V371">
        <f t="shared" si="135"/>
        <v>0.53527553471402534</v>
      </c>
      <c r="W371">
        <f t="shared" si="136"/>
        <v>27.835460943784973</v>
      </c>
      <c r="X371">
        <f t="shared" si="137"/>
        <v>15.904851919728195</v>
      </c>
      <c r="Y371">
        <f t="shared" si="138"/>
        <v>0.72057356024646946</v>
      </c>
      <c r="Z371">
        <f t="shared" si="121"/>
        <v>41.285823830838453</v>
      </c>
      <c r="AA371">
        <f t="shared" si="139"/>
        <v>-0.23282901599211228</v>
      </c>
      <c r="AB371">
        <f t="shared" si="122"/>
        <v>-13.340119964531983</v>
      </c>
      <c r="AC371">
        <f t="shared" si="123"/>
        <v>0.95340257623858171</v>
      </c>
      <c r="AD371">
        <f t="shared" si="124"/>
        <v>54.625943795370439</v>
      </c>
      <c r="AE371">
        <f t="shared" si="125"/>
        <v>63.960002720037778</v>
      </c>
    </row>
    <row r="372" spans="5:31">
      <c r="E372">
        <f t="shared" si="140"/>
        <v>0.35200000000000026</v>
      </c>
      <c r="F372">
        <f t="shared" si="141"/>
        <v>0.18878420035744403</v>
      </c>
      <c r="G372">
        <f t="shared" si="120"/>
        <v>10.816537919233671</v>
      </c>
      <c r="H372">
        <f t="shared" si="126"/>
        <v>-2.7976809945721581</v>
      </c>
      <c r="K372">
        <f t="shared" si="127"/>
        <v>-167.86085967432948</v>
      </c>
      <c r="L372">
        <f t="shared" si="128"/>
        <v>-48.986069567376063</v>
      </c>
      <c r="M372">
        <f t="shared" si="129"/>
        <v>-9.5839247216407797E-2</v>
      </c>
      <c r="N372">
        <f t="shared" si="130"/>
        <v>-0.98900642570903907</v>
      </c>
      <c r="O372">
        <f t="shared" si="131"/>
        <v>-27.17724268993847</v>
      </c>
      <c r="P372">
        <f t="shared" si="132"/>
        <v>-3.5479179527875067</v>
      </c>
      <c r="Q372">
        <f t="shared" si="142"/>
        <v>-6</v>
      </c>
      <c r="S372">
        <f t="shared" si="143"/>
        <v>53.59003070955788</v>
      </c>
      <c r="T372">
        <f t="shared" si="133"/>
        <v>285.38087065777</v>
      </c>
      <c r="U372">
        <f t="shared" si="134"/>
        <v>0.17189522720201281</v>
      </c>
      <c r="V372">
        <f t="shared" si="135"/>
        <v>0.53580113437500865</v>
      </c>
      <c r="W372">
        <f t="shared" si="136"/>
        <v>27.841286224099836</v>
      </c>
      <c r="X372">
        <f t="shared" si="137"/>
        <v>15.929571669687958</v>
      </c>
      <c r="Y372">
        <f t="shared" si="138"/>
        <v>0.72127191593630513</v>
      </c>
      <c r="Z372">
        <f t="shared" si="121"/>
        <v>41.325836664464987</v>
      </c>
      <c r="AA372">
        <f t="shared" si="139"/>
        <v>-0.23003215143203254</v>
      </c>
      <c r="AB372">
        <f t="shared" si="122"/>
        <v>-13.179871429369701</v>
      </c>
      <c r="AC372">
        <f t="shared" si="123"/>
        <v>0.95130406736833772</v>
      </c>
      <c r="AD372">
        <f t="shared" si="124"/>
        <v>54.505708093834691</v>
      </c>
      <c r="AE372">
        <f t="shared" si="125"/>
        <v>64.156171412404774</v>
      </c>
    </row>
    <row r="373" spans="5:31">
      <c r="E373">
        <f t="shared" si="140"/>
        <v>0.35300000000000026</v>
      </c>
      <c r="F373">
        <f t="shared" si="141"/>
        <v>0.18598651936287186</v>
      </c>
      <c r="G373">
        <f t="shared" si="120"/>
        <v>10.656242605820724</v>
      </c>
      <c r="H373">
        <f t="shared" si="126"/>
        <v>-2.7984820677687763</v>
      </c>
      <c r="K373">
        <f t="shared" si="127"/>
        <v>-167.90892406612659</v>
      </c>
      <c r="L373">
        <f t="shared" si="128"/>
        <v>-48.064391797114993</v>
      </c>
      <c r="M373">
        <f t="shared" si="129"/>
        <v>-9.403602224943175E-2</v>
      </c>
      <c r="N373">
        <f t="shared" si="130"/>
        <v>-0.98858870347476024</v>
      </c>
      <c r="O373">
        <f t="shared" si="131"/>
        <v>-27.165763959120479</v>
      </c>
      <c r="P373">
        <f t="shared" si="132"/>
        <v>-3.5489536277485283</v>
      </c>
      <c r="Q373">
        <f t="shared" si="142"/>
        <v>-6</v>
      </c>
      <c r="S373">
        <f t="shared" si="143"/>
        <v>53.673160873519713</v>
      </c>
      <c r="T373">
        <f t="shared" si="133"/>
        <v>286.2524221550895</v>
      </c>
      <c r="U373">
        <f t="shared" si="134"/>
        <v>0.17242019421295743</v>
      </c>
      <c r="V373">
        <f t="shared" si="135"/>
        <v>0.53632610138595327</v>
      </c>
      <c r="W373">
        <f t="shared" si="136"/>
        <v>27.847044014099147</v>
      </c>
      <c r="X373">
        <f t="shared" si="137"/>
        <v>15.954314838493293</v>
      </c>
      <c r="Y373">
        <f t="shared" si="138"/>
        <v>0.72197184720873664</v>
      </c>
      <c r="Z373">
        <f t="shared" si="121"/>
        <v>41.365939772324538</v>
      </c>
      <c r="AA373">
        <f t="shared" si="139"/>
        <v>-0.2272344704374604</v>
      </c>
      <c r="AB373">
        <f t="shared" si="122"/>
        <v>-13.019576115956754</v>
      </c>
      <c r="AC373">
        <f t="shared" si="123"/>
        <v>0.94920631764619701</v>
      </c>
      <c r="AD373">
        <f t="shared" si="124"/>
        <v>54.38551588828129</v>
      </c>
      <c r="AE373">
        <f t="shared" si="125"/>
        <v>64.352103981843968</v>
      </c>
    </row>
    <row r="374" spans="5:31">
      <c r="E374">
        <f t="shared" si="140"/>
        <v>0.35400000000000026</v>
      </c>
      <c r="F374">
        <f t="shared" si="141"/>
        <v>0.18318803729510308</v>
      </c>
      <c r="G374">
        <f t="shared" si="120"/>
        <v>10.495901394294528</v>
      </c>
      <c r="H374">
        <f t="shared" si="126"/>
        <v>-2.7992679738368169</v>
      </c>
      <c r="K374">
        <f t="shared" si="127"/>
        <v>-167.956078430209</v>
      </c>
      <c r="L374">
        <f t="shared" si="128"/>
        <v>-47.154364082406452</v>
      </c>
      <c r="M374">
        <f t="shared" si="129"/>
        <v>-9.2255590140997823E-2</v>
      </c>
      <c r="N374">
        <f t="shared" si="130"/>
        <v>-0.98817884072585926</v>
      </c>
      <c r="O374">
        <f t="shared" si="131"/>
        <v>-27.154501201764315</v>
      </c>
      <c r="P374">
        <f t="shared" si="132"/>
        <v>-3.5499698163821671</v>
      </c>
      <c r="Q374">
        <f t="shared" si="142"/>
        <v>-6</v>
      </c>
      <c r="S374">
        <f t="shared" si="143"/>
        <v>53.755395035091688</v>
      </c>
      <c r="T374">
        <f t="shared" si="133"/>
        <v>287.12291442400402</v>
      </c>
      <c r="U374">
        <f t="shared" si="134"/>
        <v>0.17294452321229706</v>
      </c>
      <c r="V374">
        <f t="shared" si="135"/>
        <v>0.5368504303852929</v>
      </c>
      <c r="W374">
        <f t="shared" si="136"/>
        <v>27.852734177069291</v>
      </c>
      <c r="X374">
        <f t="shared" si="137"/>
        <v>15.979081110592121</v>
      </c>
      <c r="Y374">
        <f t="shared" si="138"/>
        <v>0.7226733453337757</v>
      </c>
      <c r="Z374">
        <f t="shared" si="121"/>
        <v>41.406132654225608</v>
      </c>
      <c r="AA374">
        <f t="shared" si="139"/>
        <v>-0.22443598836969172</v>
      </c>
      <c r="AB374">
        <f t="shared" si="122"/>
        <v>-12.859234904430567</v>
      </c>
      <c r="AC374">
        <f t="shared" si="123"/>
        <v>0.94710933370346739</v>
      </c>
      <c r="AD374">
        <f t="shared" si="124"/>
        <v>54.265367558656173</v>
      </c>
      <c r="AE374">
        <f t="shared" si="125"/>
        <v>64.547798427266784</v>
      </c>
    </row>
    <row r="375" spans="5:31">
      <c r="E375">
        <f t="shared" si="140"/>
        <v>0.35500000000000026</v>
      </c>
      <c r="F375">
        <f t="shared" si="141"/>
        <v>0.18038876932126627</v>
      </c>
      <c r="G375">
        <f t="shared" si="120"/>
        <v>10.335515153667542</v>
      </c>
      <c r="H375">
        <f t="shared" si="126"/>
        <v>-2.8000389063484037</v>
      </c>
      <c r="K375">
        <f t="shared" si="127"/>
        <v>-168.00233438090422</v>
      </c>
      <c r="L375">
        <f t="shared" si="128"/>
        <v>-46.255950695209762</v>
      </c>
      <c r="M375">
        <f t="shared" si="129"/>
        <v>-9.0497880990651591E-2</v>
      </c>
      <c r="N375">
        <f t="shared" si="130"/>
        <v>-0.98777673811802691</v>
      </c>
      <c r="O375">
        <f t="shared" si="131"/>
        <v>-27.143451687954045</v>
      </c>
      <c r="P375">
        <f t="shared" si="132"/>
        <v>-3.5509667649966277</v>
      </c>
      <c r="Q375">
        <f t="shared" si="142"/>
        <v>-6</v>
      </c>
      <c r="S375">
        <f t="shared" si="143"/>
        <v>53.836731427642519</v>
      </c>
      <c r="T375">
        <f t="shared" si="133"/>
        <v>287.99233865624848</v>
      </c>
      <c r="U375">
        <f t="shared" si="134"/>
        <v>0.1734682088944948</v>
      </c>
      <c r="V375">
        <f t="shared" si="135"/>
        <v>0.53737411606749064</v>
      </c>
      <c r="W375">
        <f t="shared" si="136"/>
        <v>27.858356578653581</v>
      </c>
      <c r="X375">
        <f t="shared" si="137"/>
        <v>16.003870171346282</v>
      </c>
      <c r="Y375">
        <f t="shared" si="138"/>
        <v>0.72337640161925432</v>
      </c>
      <c r="Z375">
        <f t="shared" si="121"/>
        <v>41.446414812143679</v>
      </c>
      <c r="AA375">
        <f t="shared" si="139"/>
        <v>-0.22163672039585486</v>
      </c>
      <c r="AB375">
        <f t="shared" si="122"/>
        <v>-12.698848663803576</v>
      </c>
      <c r="AC375">
        <f t="shared" si="123"/>
        <v>0.94501312201510923</v>
      </c>
      <c r="AD375">
        <f t="shared" si="124"/>
        <v>54.14526347594726</v>
      </c>
      <c r="AE375">
        <f t="shared" si="125"/>
        <v>64.743252768496475</v>
      </c>
    </row>
    <row r="376" spans="5:31">
      <c r="E376">
        <f t="shared" si="140"/>
        <v>0.35600000000000026</v>
      </c>
      <c r="F376">
        <f t="shared" si="141"/>
        <v>0.17758873041491785</v>
      </c>
      <c r="G376">
        <f t="shared" si="120"/>
        <v>10.175084741861349</v>
      </c>
      <c r="H376">
        <f t="shared" si="126"/>
        <v>-2.8007950582772034</v>
      </c>
      <c r="K376">
        <f t="shared" si="127"/>
        <v>-168.04770349663221</v>
      </c>
      <c r="L376">
        <f t="shared" si="128"/>
        <v>-45.369115727987825</v>
      </c>
      <c r="M376">
        <f t="shared" si="129"/>
        <v>-8.876282454676121E-2</v>
      </c>
      <c r="N376">
        <f t="shared" si="130"/>
        <v>-0.98738229661162036</v>
      </c>
      <c r="O376">
        <f t="shared" si="131"/>
        <v>-27.132612696145767</v>
      </c>
      <c r="P376">
        <f t="shared" si="132"/>
        <v>-3.5519447191447431</v>
      </c>
      <c r="Q376">
        <f t="shared" si="142"/>
        <v>-6</v>
      </c>
      <c r="S376">
        <f t="shared" si="143"/>
        <v>53.917168323891552</v>
      </c>
      <c r="T376">
        <f t="shared" si="133"/>
        <v>288.86068613610621</v>
      </c>
      <c r="U376">
        <f t="shared" si="134"/>
        <v>0.17399124600975904</v>
      </c>
      <c r="V376">
        <f t="shared" si="135"/>
        <v>0.53789715318275488</v>
      </c>
      <c r="W376">
        <f t="shared" si="136"/>
        <v>27.863911086832342</v>
      </c>
      <c r="X376">
        <f t="shared" si="137"/>
        <v>16.028681707042978</v>
      </c>
      <c r="Y376">
        <f t="shared" si="138"/>
        <v>0.72408100741135573</v>
      </c>
      <c r="Z376">
        <f t="shared" si="121"/>
        <v>41.486785750251563</v>
      </c>
      <c r="AA376">
        <f t="shared" si="139"/>
        <v>-0.21883668148950652</v>
      </c>
      <c r="AB376">
        <f t="shared" si="122"/>
        <v>-12.538418251997388</v>
      </c>
      <c r="AC376">
        <f t="shared" si="123"/>
        <v>0.94291768890086225</v>
      </c>
      <c r="AD376">
        <f t="shared" si="124"/>
        <v>54.025204002248955</v>
      </c>
      <c r="AE376">
        <f t="shared" si="125"/>
        <v>64.938465046162037</v>
      </c>
    </row>
    <row r="377" spans="5:31">
      <c r="E377">
        <f t="shared" si="140"/>
        <v>0.35700000000000026</v>
      </c>
      <c r="F377">
        <f t="shared" si="141"/>
        <v>0.17478793535664064</v>
      </c>
      <c r="G377">
        <f t="shared" si="120"/>
        <v>10.014611005740969</v>
      </c>
      <c r="H377">
        <f t="shared" si="126"/>
        <v>-2.8015366219954871</v>
      </c>
      <c r="K377">
        <f t="shared" si="127"/>
        <v>-168.09219731972922</v>
      </c>
      <c r="L377">
        <f t="shared" si="128"/>
        <v>-44.493823097013347</v>
      </c>
      <c r="M377">
        <f t="shared" si="129"/>
        <v>-8.7050350212985905E-2</v>
      </c>
      <c r="N377">
        <f t="shared" si="130"/>
        <v>-0.98699541747319341</v>
      </c>
      <c r="O377">
        <f t="shared" si="131"/>
        <v>-27.121981513209654</v>
      </c>
      <c r="P377">
        <f t="shared" si="132"/>
        <v>-3.5529039236201818</v>
      </c>
      <c r="Q377">
        <f t="shared" si="142"/>
        <v>-6</v>
      </c>
      <c r="S377">
        <f t="shared" si="143"/>
        <v>53.996704035612453</v>
      </c>
      <c r="T377">
        <f t="shared" si="133"/>
        <v>289.72794823993456</v>
      </c>
      <c r="U377">
        <f t="shared" si="134"/>
        <v>0.17451362936375772</v>
      </c>
      <c r="V377">
        <f t="shared" si="135"/>
        <v>0.53841953653675356</v>
      </c>
      <c r="W377">
        <f t="shared" si="136"/>
        <v>27.869397571902958</v>
      </c>
      <c r="X377">
        <f t="shared" si="137"/>
        <v>16.053515404906022</v>
      </c>
      <c r="Y377">
        <f t="shared" si="138"/>
        <v>0.72478715409513306</v>
      </c>
      <c r="Z377">
        <f t="shared" si="121"/>
        <v>41.527244974949163</v>
      </c>
      <c r="AA377">
        <f t="shared" si="139"/>
        <v>-0.21603588643122942</v>
      </c>
      <c r="AB377">
        <f t="shared" si="122"/>
        <v>-12.377944515877013</v>
      </c>
      <c r="AC377">
        <f t="shared" si="123"/>
        <v>0.94082304052636245</v>
      </c>
      <c r="AD377">
        <f t="shared" si="124"/>
        <v>53.905189490826181</v>
      </c>
      <c r="AE377">
        <f t="shared" si="125"/>
        <v>65.133433321591468</v>
      </c>
    </row>
    <row r="378" spans="5:31">
      <c r="E378">
        <f t="shared" si="140"/>
        <v>0.35800000000000026</v>
      </c>
      <c r="F378">
        <f t="shared" si="141"/>
        <v>0.17198639873464516</v>
      </c>
      <c r="G378">
        <f t="shared" si="120"/>
        <v>9.8540947811492892</v>
      </c>
      <c r="H378">
        <f t="shared" si="126"/>
        <v>-2.8022637892712483</v>
      </c>
      <c r="K378">
        <f t="shared" si="127"/>
        <v>-168.13582735627489</v>
      </c>
      <c r="L378">
        <f t="shared" si="128"/>
        <v>-43.630036545671835</v>
      </c>
      <c r="M378">
        <f t="shared" si="129"/>
        <v>-8.536038705473814E-2</v>
      </c>
      <c r="N378">
        <f t="shared" si="130"/>
        <v>-0.98661600227699942</v>
      </c>
      <c r="O378">
        <f t="shared" si="131"/>
        <v>-27.111555434471263</v>
      </c>
      <c r="P378">
        <f t="shared" si="132"/>
        <v>-3.5538446224537208</v>
      </c>
      <c r="Q378">
        <f t="shared" si="142"/>
        <v>-6</v>
      </c>
      <c r="S378">
        <f t="shared" si="143"/>
        <v>54.075336913335676</v>
      </c>
      <c r="T378">
        <f t="shared" si="133"/>
        <v>290.59411643568757</v>
      </c>
      <c r="U378">
        <f t="shared" si="134"/>
        <v>0.17503535381733074</v>
      </c>
      <c r="V378">
        <f t="shared" si="135"/>
        <v>0.53894126099032658</v>
      </c>
      <c r="W378">
        <f t="shared" si="136"/>
        <v>27.874815906459862</v>
      </c>
      <c r="X378">
        <f t="shared" si="137"/>
        <v>16.07837095310688</v>
      </c>
      <c r="Y378">
        <f t="shared" si="138"/>
        <v>0.7254948330950195</v>
      </c>
      <c r="Z378">
        <f t="shared" si="121"/>
        <v>41.567791994892694</v>
      </c>
      <c r="AA378">
        <f t="shared" si="139"/>
        <v>-0.21323434980923395</v>
      </c>
      <c r="AB378">
        <f t="shared" si="122"/>
        <v>-12.217428291285335</v>
      </c>
      <c r="AC378">
        <f t="shared" si="123"/>
        <v>0.93872918290425345</v>
      </c>
      <c r="AD378">
        <f t="shared" si="124"/>
        <v>53.785220286178031</v>
      </c>
      <c r="AE378">
        <f t="shared" si="125"/>
        <v>65.328155676704554</v>
      </c>
    </row>
    <row r="379" spans="5:31">
      <c r="E379">
        <f t="shared" si="140"/>
        <v>0.35900000000000026</v>
      </c>
      <c r="F379">
        <f t="shared" si="141"/>
        <v>0.1691841349453739</v>
      </c>
      <c r="G379">
        <f t="shared" si="120"/>
        <v>9.6935368929417098</v>
      </c>
      <c r="H379">
        <f t="shared" si="126"/>
        <v>-2.8029767512653776</v>
      </c>
      <c r="K379">
        <f t="shared" si="127"/>
        <v>-168.17860507592266</v>
      </c>
      <c r="L379">
        <f t="shared" si="128"/>
        <v>-42.777719647764464</v>
      </c>
      <c r="M379">
        <f t="shared" si="129"/>
        <v>-8.3692863805645556E-2</v>
      </c>
      <c r="N379">
        <f t="shared" si="130"/>
        <v>-0.98624395290646438</v>
      </c>
      <c r="O379">
        <f t="shared" si="131"/>
        <v>-27.101331763752018</v>
      </c>
      <c r="P379">
        <f t="shared" si="132"/>
        <v>-3.5547670589095923</v>
      </c>
      <c r="Q379">
        <f t="shared" si="142"/>
        <v>-6</v>
      </c>
      <c r="S379">
        <f t="shared" si="143"/>
        <v>54.153065346049132</v>
      </c>
      <c r="T379">
        <f t="shared" si="133"/>
        <v>291.45918228243198</v>
      </c>
      <c r="U379">
        <f t="shared" si="134"/>
        <v>0.17555641428619853</v>
      </c>
      <c r="V379">
        <f t="shared" si="135"/>
        <v>0.53946232145919437</v>
      </c>
      <c r="W379">
        <f t="shared" si="136"/>
        <v>27.880165965374427</v>
      </c>
      <c r="X379">
        <f t="shared" si="137"/>
        <v>16.103248040775512</v>
      </c>
      <c r="Y379">
        <f t="shared" si="138"/>
        <v>0.72620403587532922</v>
      </c>
      <c r="Z379">
        <f t="shared" si="121"/>
        <v>41.608426321023387</v>
      </c>
      <c r="AA379">
        <f t="shared" si="139"/>
        <v>-0.21043208601996244</v>
      </c>
      <c r="AB379">
        <f t="shared" si="122"/>
        <v>-12.056870403077742</v>
      </c>
      <c r="AC379">
        <f t="shared" si="123"/>
        <v>0.93663612189529166</v>
      </c>
      <c r="AD379">
        <f t="shared" si="124"/>
        <v>53.665296724101125</v>
      </c>
      <c r="AE379">
        <f t="shared" si="125"/>
        <v>65.522630213904023</v>
      </c>
    </row>
    <row r="380" spans="5:31">
      <c r="E380">
        <f t="shared" si="140"/>
        <v>0.36000000000000026</v>
      </c>
      <c r="F380">
        <f t="shared" si="141"/>
        <v>0.16638115819410854</v>
      </c>
      <c r="G380">
        <f t="shared" si="120"/>
        <v>9.5329381550209131</v>
      </c>
      <c r="H380">
        <f t="shared" si="126"/>
        <v>-2.8036756985288913</v>
      </c>
      <c r="K380">
        <f t="shared" si="127"/>
        <v>-168.22054191173348</v>
      </c>
      <c r="L380">
        <f t="shared" si="128"/>
        <v>-41.936835810804261</v>
      </c>
      <c r="M380">
        <f t="shared" si="129"/>
        <v>-8.2047708873999814E-2</v>
      </c>
      <c r="N380">
        <f t="shared" si="130"/>
        <v>-0.98587917155563487</v>
      </c>
      <c r="O380">
        <f t="shared" si="131"/>
        <v>-27.091307813408974</v>
      </c>
      <c r="P380">
        <f t="shared" si="132"/>
        <v>-3.5556714754818972</v>
      </c>
      <c r="Q380">
        <f t="shared" si="142"/>
        <v>-6</v>
      </c>
      <c r="S380">
        <f t="shared" si="143"/>
        <v>54.229887760898102</v>
      </c>
      <c r="T380">
        <f t="shared" si="133"/>
        <v>292.32313742986389</v>
      </c>
      <c r="U380">
        <f t="shared" si="134"/>
        <v>0.17607680574067078</v>
      </c>
      <c r="V380">
        <f t="shared" si="135"/>
        <v>0.53998271291366662</v>
      </c>
      <c r="W380">
        <f t="shared" si="136"/>
        <v>27.885447625774898</v>
      </c>
      <c r="X380">
        <f t="shared" si="137"/>
        <v>16.128146358010994</v>
      </c>
      <c r="Y380">
        <f t="shared" si="138"/>
        <v>0.7269147539407449</v>
      </c>
      <c r="Z380">
        <f t="shared" si="121"/>
        <v>41.649147466595416</v>
      </c>
      <c r="AA380">
        <f t="shared" si="139"/>
        <v>-0.20762910926869751</v>
      </c>
      <c r="AB380">
        <f t="shared" si="122"/>
        <v>-11.89627166515697</v>
      </c>
      <c r="AC380">
        <f t="shared" si="123"/>
        <v>0.93454386320944238</v>
      </c>
      <c r="AD380">
        <f t="shared" si="124"/>
        <v>53.545419131752375</v>
      </c>
      <c r="AE380">
        <f t="shared" si="125"/>
        <v>65.716855055966889</v>
      </c>
    </row>
    <row r="381" spans="5:31">
      <c r="E381">
        <f t="shared" si="140"/>
        <v>0.36100000000000027</v>
      </c>
      <c r="F381">
        <f t="shared" si="141"/>
        <v>0.16357748249557966</v>
      </c>
      <c r="G381">
        <f t="shared" si="120"/>
        <v>9.3722993703718149</v>
      </c>
      <c r="H381">
        <f t="shared" si="126"/>
        <v>-2.8043608210002131</v>
      </c>
      <c r="K381">
        <f t="shared" si="127"/>
        <v>-168.26164926001277</v>
      </c>
      <c r="L381">
        <f t="shared" si="128"/>
        <v>-41.107348279309512</v>
      </c>
      <c r="M381">
        <f t="shared" si="129"/>
        <v>-8.0424850349199994E-2</v>
      </c>
      <c r="N381">
        <f t="shared" si="130"/>
        <v>-0.98552156073059427</v>
      </c>
      <c r="O381">
        <f t="shared" si="131"/>
        <v>-27.08148090437377</v>
      </c>
      <c r="P381">
        <f t="shared" si="132"/>
        <v>-3.5565581138910884</v>
      </c>
      <c r="Q381">
        <f t="shared" si="142"/>
        <v>-6</v>
      </c>
      <c r="S381">
        <f t="shared" si="143"/>
        <v>54.305802622883654</v>
      </c>
      <c r="T381">
        <f t="shared" si="133"/>
        <v>293.18597361781957</v>
      </c>
      <c r="U381">
        <f t="shared" si="134"/>
        <v>0.17659652320535194</v>
      </c>
      <c r="V381">
        <f t="shared" si="135"/>
        <v>0.54050243037834778</v>
      </c>
      <c r="W381">
        <f t="shared" si="136"/>
        <v>27.89066076702618</v>
      </c>
      <c r="X381">
        <f t="shared" si="137"/>
        <v>16.153065595891995</v>
      </c>
      <c r="Y381">
        <f t="shared" si="138"/>
        <v>0.72762697883680094</v>
      </c>
      <c r="Z381">
        <f t="shared" si="121"/>
        <v>41.68995494720356</v>
      </c>
      <c r="AA381">
        <f t="shared" si="139"/>
        <v>-0.20482543357016841</v>
      </c>
      <c r="AB381">
        <f t="shared" si="122"/>
        <v>-11.735632880507859</v>
      </c>
      <c r="AC381">
        <f t="shared" si="123"/>
        <v>0.9324524124069693</v>
      </c>
      <c r="AD381">
        <f t="shared" si="124"/>
        <v>53.425587827711418</v>
      </c>
      <c r="AE381">
        <f t="shared" si="125"/>
        <v>65.910828345934505</v>
      </c>
    </row>
    <row r="382" spans="5:31">
      <c r="E382">
        <f t="shared" si="140"/>
        <v>0.36200000000000027</v>
      </c>
      <c r="F382">
        <f t="shared" si="141"/>
        <v>0.16077312167457944</v>
      </c>
      <c r="G382">
        <f t="shared" si="120"/>
        <v>9.2116213310966604</v>
      </c>
      <c r="H382">
        <f t="shared" si="126"/>
        <v>-2.8050323080025148</v>
      </c>
      <c r="K382">
        <f t="shared" si="127"/>
        <v>-168.30193848015088</v>
      </c>
      <c r="L382">
        <f t="shared" si="128"/>
        <v>-40.289220138094755</v>
      </c>
      <c r="M382">
        <f t="shared" si="129"/>
        <v>-7.8824216008191339E-2</v>
      </c>
      <c r="N382">
        <f t="shared" si="130"/>
        <v>-0.9851710232508547</v>
      </c>
      <c r="O382">
        <f t="shared" si="131"/>
        <v>-27.071848366190842</v>
      </c>
      <c r="P382">
        <f t="shared" si="132"/>
        <v>-3.5574272150805255</v>
      </c>
      <c r="Q382">
        <f t="shared" si="142"/>
        <v>-6</v>
      </c>
      <c r="S382">
        <f t="shared" si="143"/>
        <v>54.380808434559803</v>
      </c>
      <c r="T382">
        <f t="shared" si="133"/>
        <v>294.04768267578203</v>
      </c>
      <c r="U382">
        <f t="shared" si="134"/>
        <v>0.17711556175884394</v>
      </c>
      <c r="V382">
        <f t="shared" si="135"/>
        <v>0.54102146893183978</v>
      </c>
      <c r="W382">
        <f t="shared" si="136"/>
        <v>27.895805270709623</v>
      </c>
      <c r="X382">
        <f t="shared" si="137"/>
        <v>16.178005446486967</v>
      </c>
      <c r="Y382">
        <f t="shared" si="138"/>
        <v>0.72834070215035285</v>
      </c>
      <c r="Z382">
        <f t="shared" si="121"/>
        <v>41.730848280810186</v>
      </c>
      <c r="AA382">
        <f t="shared" si="139"/>
        <v>-0.202021072749168</v>
      </c>
      <c r="AB382">
        <f t="shared" si="122"/>
        <v>-11.574954841232692</v>
      </c>
      <c r="AC382">
        <f t="shared" si="123"/>
        <v>0.93036177489952088</v>
      </c>
      <c r="AD382">
        <f t="shared" si="124"/>
        <v>53.305803122042875</v>
      </c>
      <c r="AE382">
        <f t="shared" si="125"/>
        <v>66.104548247001588</v>
      </c>
    </row>
    <row r="383" spans="5:31">
      <c r="E383">
        <f t="shared" si="140"/>
        <v>0.36300000000000027</v>
      </c>
      <c r="F383">
        <f t="shared" si="141"/>
        <v>0.15796808936657691</v>
      </c>
      <c r="G383">
        <f t="shared" si="120"/>
        <v>9.0509048184502756</v>
      </c>
      <c r="H383">
        <f t="shared" si="126"/>
        <v>-2.8056903482411073</v>
      </c>
      <c r="K383">
        <f t="shared" si="127"/>
        <v>-168.34142089446644</v>
      </c>
      <c r="L383">
        <f t="shared" si="128"/>
        <v>-39.482414315551324</v>
      </c>
      <c r="M383">
        <f t="shared" si="129"/>
        <v>-7.7245733321883447E-2</v>
      </c>
      <c r="N383">
        <f t="shared" si="130"/>
        <v>-0.98482746225071605</v>
      </c>
      <c r="O383">
        <f t="shared" si="131"/>
        <v>-27.062407537054799</v>
      </c>
      <c r="P383">
        <f t="shared" si="132"/>
        <v>-3.5582790192131011</v>
      </c>
      <c r="Q383">
        <f t="shared" si="142"/>
        <v>-6</v>
      </c>
      <c r="S383">
        <f t="shared" si="143"/>
        <v>54.454903735729957</v>
      </c>
      <c r="T383">
        <f t="shared" si="133"/>
        <v>294.90825652238811</v>
      </c>
      <c r="U383">
        <f t="shared" si="134"/>
        <v>0.1776339165334492</v>
      </c>
      <c r="V383">
        <f t="shared" si="135"/>
        <v>0.54153982370644504</v>
      </c>
      <c r="W383">
        <f t="shared" si="136"/>
        <v>27.900881020602796</v>
      </c>
      <c r="X383">
        <f t="shared" si="137"/>
        <v>16.2029656028642</v>
      </c>
      <c r="Y383">
        <f t="shared" si="138"/>
        <v>0.72905591551003712</v>
      </c>
      <c r="Z383">
        <f t="shared" si="121"/>
        <v>41.771826987771462</v>
      </c>
      <c r="AA383">
        <f t="shared" si="139"/>
        <v>-0.19921604044116537</v>
      </c>
      <c r="AB383">
        <f t="shared" si="122"/>
        <v>-11.414238328586302</v>
      </c>
      <c r="AC383">
        <f t="shared" si="123"/>
        <v>0.92827195595120249</v>
      </c>
      <c r="AD383">
        <f t="shared" si="124"/>
        <v>53.186065316357769</v>
      </c>
      <c r="AE383">
        <f t="shared" si="125"/>
        <v>66.29801294240545</v>
      </c>
    </row>
    <row r="384" spans="5:31">
      <c r="E384">
        <f t="shared" si="140"/>
        <v>0.36400000000000027</v>
      </c>
      <c r="F384">
        <f t="shared" si="141"/>
        <v>0.15516239901833581</v>
      </c>
      <c r="G384">
        <f t="shared" si="120"/>
        <v>8.8901506028754689</v>
      </c>
      <c r="H384">
        <f t="shared" si="126"/>
        <v>-2.8063351298008898</v>
      </c>
      <c r="K384">
        <f t="shared" si="127"/>
        <v>-168.38010778805338</v>
      </c>
      <c r="L384">
        <f t="shared" si="128"/>
        <v>-38.686893586929216</v>
      </c>
      <c r="M384">
        <f t="shared" si="129"/>
        <v>-7.5689329461571142E-2</v>
      </c>
      <c r="N384">
        <f t="shared" si="130"/>
        <v>-0.98449078118060207</v>
      </c>
      <c r="O384">
        <f t="shared" si="131"/>
        <v>-27.053155763847123</v>
      </c>
      <c r="P384">
        <f t="shared" si="132"/>
        <v>-3.559113765667929</v>
      </c>
      <c r="Q384">
        <f t="shared" si="142"/>
        <v>-6</v>
      </c>
      <c r="S384">
        <f t="shared" si="143"/>
        <v>54.528087103141857</v>
      </c>
      <c r="T384">
        <f t="shared" si="133"/>
        <v>295.76768716492796</v>
      </c>
      <c r="U384">
        <f t="shared" si="134"/>
        <v>0.17815158271486933</v>
      </c>
      <c r="V384">
        <f t="shared" si="135"/>
        <v>0.54205748988786517</v>
      </c>
      <c r="W384">
        <f t="shared" si="136"/>
        <v>27.905887902659142</v>
      </c>
      <c r="X384">
        <f t="shared" si="137"/>
        <v>16.227945759101651</v>
      </c>
      <c r="Y384">
        <f t="shared" si="138"/>
        <v>0.72977261058672516</v>
      </c>
      <c r="Z384">
        <f t="shared" si="121"/>
        <v>41.812890590863496</v>
      </c>
      <c r="AA384">
        <f t="shared" si="139"/>
        <v>-0.19641035009292429</v>
      </c>
      <c r="AB384">
        <f t="shared" si="122"/>
        <v>-11.253484113011497</v>
      </c>
      <c r="AC384">
        <f t="shared" si="123"/>
        <v>0.92618296067964945</v>
      </c>
      <c r="AD384">
        <f t="shared" si="124"/>
        <v>53.066374703874992</v>
      </c>
      <c r="AE384">
        <f t="shared" si="125"/>
        <v>66.491220635313439</v>
      </c>
    </row>
    <row r="385" spans="5:31">
      <c r="E385">
        <f t="shared" si="140"/>
        <v>0.36500000000000027</v>
      </c>
      <c r="F385">
        <f t="shared" si="141"/>
        <v>0.15235606388853493</v>
      </c>
      <c r="G385">
        <f t="shared" si="120"/>
        <v>8.7293594440385807</v>
      </c>
      <c r="H385">
        <f t="shared" si="126"/>
        <v>-2.8069668401438497</v>
      </c>
      <c r="K385">
        <f t="shared" si="127"/>
        <v>-168.41801040863098</v>
      </c>
      <c r="L385">
        <f t="shared" si="128"/>
        <v>-37.902620577607841</v>
      </c>
      <c r="M385">
        <f t="shared" si="129"/>
        <v>-7.4154931305333571E-2</v>
      </c>
      <c r="N385">
        <f t="shared" si="130"/>
        <v>-0.98416088380836619</v>
      </c>
      <c r="O385">
        <f t="shared" si="131"/>
        <v>-27.044090402172046</v>
      </c>
      <c r="P385">
        <f t="shared" si="132"/>
        <v>-3.5599316930371088</v>
      </c>
      <c r="Q385">
        <f t="shared" si="142"/>
        <v>-6</v>
      </c>
      <c r="S385">
        <f t="shared" si="143"/>
        <v>54.600357150181956</v>
      </c>
      <c r="T385">
        <f t="shared" si="133"/>
        <v>296.62596669884516</v>
      </c>
      <c r="U385">
        <f t="shared" si="134"/>
        <v>0.17866855554190389</v>
      </c>
      <c r="V385">
        <f t="shared" si="135"/>
        <v>0.54257446271489973</v>
      </c>
      <c r="W385">
        <f t="shared" si="136"/>
        <v>27.910825804987674</v>
      </c>
      <c r="X385">
        <f t="shared" si="137"/>
        <v>16.252945610296567</v>
      </c>
      <c r="Y385">
        <f t="shared" si="138"/>
        <v>0.73049077909396376</v>
      </c>
      <c r="Z385">
        <f t="shared" si="121"/>
        <v>41.854038615307473</v>
      </c>
      <c r="AA385">
        <f t="shared" si="139"/>
        <v>-0.19360401496312363</v>
      </c>
      <c r="AB385">
        <f t="shared" si="122"/>
        <v>-11.092692954174623</v>
      </c>
      <c r="AC385">
        <f t="shared" si="123"/>
        <v>0.92409479405708739</v>
      </c>
      <c r="AD385">
        <f t="shared" si="124"/>
        <v>52.94673156948209</v>
      </c>
      <c r="AE385">
        <f t="shared" si="125"/>
        <v>66.684169548710585</v>
      </c>
    </row>
    <row r="386" spans="5:31">
      <c r="E386">
        <f t="shared" si="140"/>
        <v>0.36600000000000027</v>
      </c>
      <c r="F386">
        <f t="shared" si="141"/>
        <v>0.14954909704839109</v>
      </c>
      <c r="G386">
        <f t="shared" si="120"/>
        <v>8.5685320908651672</v>
      </c>
      <c r="H386">
        <f t="shared" si="126"/>
        <v>-2.8075856661066227</v>
      </c>
      <c r="K386">
        <f t="shared" si="127"/>
        <v>-168.45513996639735</v>
      </c>
      <c r="L386">
        <f t="shared" si="128"/>
        <v>-37.129557766363284</v>
      </c>
      <c r="M386">
        <f t="shared" si="129"/>
        <v>-7.2642465444426429E-2</v>
      </c>
      <c r="N386">
        <f t="shared" si="130"/>
        <v>-0.98383767422056867</v>
      </c>
      <c r="O386">
        <f t="shared" si="131"/>
        <v>-27.035208816391659</v>
      </c>
      <c r="P386">
        <f t="shared" si="132"/>
        <v>-3.5607330391225571</v>
      </c>
      <c r="Q386">
        <f t="shared" si="142"/>
        <v>-6</v>
      </c>
      <c r="S386">
        <f t="shared" si="143"/>
        <v>54.671712526568534</v>
      </c>
      <c r="T386">
        <f t="shared" si="133"/>
        <v>297.48308730723119</v>
      </c>
      <c r="U386">
        <f t="shared" si="134"/>
        <v>0.17918483030614599</v>
      </c>
      <c r="V386">
        <f t="shared" si="135"/>
        <v>0.54309073747914183</v>
      </c>
      <c r="W386">
        <f t="shared" si="136"/>
        <v>27.915694617832589</v>
      </c>
      <c r="X386">
        <f t="shared" si="137"/>
        <v>16.277964852574922</v>
      </c>
      <c r="Y386">
        <f t="shared" si="138"/>
        <v>0.7312104127884087</v>
      </c>
      <c r="Z386">
        <f t="shared" si="121"/>
        <v>41.895270588794574</v>
      </c>
      <c r="AA386">
        <f t="shared" si="139"/>
        <v>-0.19079704812297954</v>
      </c>
      <c r="AB386">
        <f t="shared" si="122"/>
        <v>-10.931865601001194</v>
      </c>
      <c r="AC386">
        <f t="shared" si="123"/>
        <v>0.92200746091138819</v>
      </c>
      <c r="AD386">
        <f t="shared" si="124"/>
        <v>52.827136189795759</v>
      </c>
      <c r="AE386">
        <f t="shared" si="125"/>
        <v>66.876857925285989</v>
      </c>
    </row>
    <row r="387" spans="5:31">
      <c r="E387">
        <f t="shared" si="140"/>
        <v>0.36700000000000027</v>
      </c>
      <c r="F387">
        <f t="shared" si="141"/>
        <v>0.14674151138228447</v>
      </c>
      <c r="G387">
        <f t="shared" si="120"/>
        <v>8.4076692815758314</v>
      </c>
      <c r="H387">
        <f t="shared" si="126"/>
        <v>-2.8081917938980996</v>
      </c>
      <c r="K387">
        <f t="shared" si="127"/>
        <v>-168.49150763388599</v>
      </c>
      <c r="L387">
        <f t="shared" si="128"/>
        <v>-36.367667488627454</v>
      </c>
      <c r="M387">
        <f t="shared" si="129"/>
        <v>-7.1151858189658412E-2</v>
      </c>
      <c r="N387">
        <f t="shared" si="130"/>
        <v>-0.98352105682372637</v>
      </c>
      <c r="O387">
        <f t="shared" si="131"/>
        <v>-27.02650837966025</v>
      </c>
      <c r="P387">
        <f t="shared" si="132"/>
        <v>-3.5615180409329099</v>
      </c>
      <c r="Q387">
        <f t="shared" si="142"/>
        <v>-6</v>
      </c>
      <c r="S387">
        <f t="shared" si="143"/>
        <v>54.74215191804408</v>
      </c>
      <c r="T387">
        <f t="shared" si="133"/>
        <v>298.33904126031797</v>
      </c>
      <c r="U387">
        <f t="shared" si="134"/>
        <v>0.17970040235167653</v>
      </c>
      <c r="V387">
        <f t="shared" si="135"/>
        <v>0.54360630952467237</v>
      </c>
      <c r="W387">
        <f t="shared" si="136"/>
        <v>27.920494233552848</v>
      </c>
      <c r="X387">
        <f t="shared" si="137"/>
        <v>16.303003183100614</v>
      </c>
      <c r="Y387">
        <f t="shared" si="138"/>
        <v>0.73193150347024794</v>
      </c>
      <c r="Z387">
        <f t="shared" si="121"/>
        <v>41.936586041510175</v>
      </c>
      <c r="AA387">
        <f t="shared" si="139"/>
        <v>-0.18798946245687309</v>
      </c>
      <c r="AB387">
        <f t="shared" si="122"/>
        <v>-10.771002791711867</v>
      </c>
      <c r="AC387">
        <f t="shared" si="123"/>
        <v>0.91992096592712103</v>
      </c>
      <c r="AD387">
        <f t="shared" si="124"/>
        <v>52.707588833222047</v>
      </c>
      <c r="AE387">
        <f t="shared" si="125"/>
        <v>67.069284027318645</v>
      </c>
    </row>
    <row r="388" spans="5:31">
      <c r="E388">
        <f t="shared" si="140"/>
        <v>0.36800000000000027</v>
      </c>
      <c r="F388">
        <f t="shared" si="141"/>
        <v>0.14393331958838637</v>
      </c>
      <c r="G388">
        <f t="shared" si="120"/>
        <v>8.2467717437221992</v>
      </c>
      <c r="H388">
        <f t="shared" si="126"/>
        <v>-2.8087854090970956</v>
      </c>
      <c r="K388">
        <f t="shared" si="127"/>
        <v>-168.52712454582573</v>
      </c>
      <c r="L388">
        <f t="shared" si="128"/>
        <v>-35.616911939741009</v>
      </c>
      <c r="M388">
        <f t="shared" si="129"/>
        <v>-6.9683035577755348E-2</v>
      </c>
      <c r="N388">
        <f t="shared" si="130"/>
        <v>-0.98321093634553691</v>
      </c>
      <c r="O388">
        <f t="shared" si="131"/>
        <v>-27.017986473957937</v>
      </c>
      <c r="P388">
        <f t="shared" si="132"/>
        <v>-3.5622869346804871</v>
      </c>
      <c r="Q388">
        <f t="shared" si="142"/>
        <v>-6</v>
      </c>
      <c r="S388">
        <f t="shared" si="143"/>
        <v>54.811674046066891</v>
      </c>
      <c r="T388">
        <f t="shared" si="133"/>
        <v>299.19382091496811</v>
      </c>
      <c r="U388">
        <f t="shared" si="134"/>
        <v>0.18021526707475724</v>
      </c>
      <c r="V388">
        <f t="shared" si="135"/>
        <v>0.54412117424775308</v>
      </c>
      <c r="W388">
        <f t="shared" si="136"/>
        <v>27.925224546601775</v>
      </c>
      <c r="X388">
        <f t="shared" si="137"/>
        <v>16.328060300084516</v>
      </c>
      <c r="Y388">
        <f t="shared" si="138"/>
        <v>0.73265404298361603</v>
      </c>
      <c r="Z388">
        <f t="shared" si="121"/>
        <v>41.977984506157604</v>
      </c>
      <c r="AA388">
        <f t="shared" si="139"/>
        <v>-0.18518127066297499</v>
      </c>
      <c r="AB388">
        <f t="shared" si="122"/>
        <v>-10.610105253858235</v>
      </c>
      <c r="AC388">
        <f t="shared" si="123"/>
        <v>0.91783531364659099</v>
      </c>
      <c r="AD388">
        <f t="shared" si="124"/>
        <v>52.588089760015833</v>
      </c>
      <c r="AE388">
        <f t="shared" si="125"/>
        <v>67.261446136562938</v>
      </c>
    </row>
    <row r="389" spans="5:31">
      <c r="E389">
        <f t="shared" si="140"/>
        <v>0.36900000000000027</v>
      </c>
      <c r="F389">
        <f t="shared" si="141"/>
        <v>0.14112453417928927</v>
      </c>
      <c r="G389">
        <f t="shared" ref="G389:G452" si="144">F389*180/PI()</f>
        <v>8.0858401942230085</v>
      </c>
      <c r="H389">
        <f t="shared" si="126"/>
        <v>-2.8093666966500654</v>
      </c>
      <c r="K389">
        <f t="shared" si="127"/>
        <v>-168.56200179900392</v>
      </c>
      <c r="L389">
        <f t="shared" si="128"/>
        <v>-34.877253178197954</v>
      </c>
      <c r="M389">
        <f t="shared" si="129"/>
        <v>-6.823592337770823E-2</v>
      </c>
      <c r="N389">
        <f t="shared" si="130"/>
        <v>-0.98290721783607149</v>
      </c>
      <c r="O389">
        <f t="shared" si="131"/>
        <v>-27.009640490123452</v>
      </c>
      <c r="P389">
        <f t="shared" si="132"/>
        <v>-3.5630399557783354</v>
      </c>
      <c r="Q389">
        <f t="shared" si="142"/>
        <v>-6</v>
      </c>
      <c r="S389">
        <f t="shared" si="143"/>
        <v>54.880277667501794</v>
      </c>
      <c r="T389">
        <f t="shared" si="133"/>
        <v>300.04741871416087</v>
      </c>
      <c r="U389">
        <f t="shared" si="134"/>
        <v>0.18072941992352101</v>
      </c>
      <c r="V389">
        <f t="shared" si="135"/>
        <v>0.54463532709651685</v>
      </c>
      <c r="W389">
        <f t="shared" si="136"/>
        <v>27.929885453506543</v>
      </c>
      <c r="X389">
        <f t="shared" si="137"/>
        <v>16.35313590279328</v>
      </c>
      <c r="Y389">
        <f t="shared" si="138"/>
        <v>0.73337802321700041</v>
      </c>
      <c r="Z389">
        <f t="shared" ref="Z389:Z452" si="145">Y389*180/PI()</f>
        <v>42.019465517981423</v>
      </c>
      <c r="AA389">
        <f t="shared" si="139"/>
        <v>-0.18237248525387764</v>
      </c>
      <c r="AB389">
        <f t="shared" ref="AB389:AB452" si="146">AA389*180/PI()</f>
        <v>-10.449173704359032</v>
      </c>
      <c r="AC389">
        <f t="shared" ref="AC389:AC452" si="147">Y389-AA389</f>
        <v>0.91575050847087802</v>
      </c>
      <c r="AD389">
        <f t="shared" ref="AD389:AD452" si="148">AC389*180/PI()</f>
        <v>52.46863922234045</v>
      </c>
      <c r="AE389">
        <f t="shared" ref="AE389:AE452" si="149">T389/4.44822165</f>
        <v>67.453342554133044</v>
      </c>
    </row>
    <row r="390" spans="5:31">
      <c r="E390">
        <f t="shared" si="140"/>
        <v>0.37000000000000027</v>
      </c>
      <c r="F390">
        <f t="shared" si="141"/>
        <v>0.1383151674826392</v>
      </c>
      <c r="G390">
        <f t="shared" si="144"/>
        <v>7.9248753394003488</v>
      </c>
      <c r="H390">
        <f t="shared" si="126"/>
        <v>-2.8099358408688802</v>
      </c>
      <c r="K390">
        <f t="shared" si="127"/>
        <v>-168.5961504521328</v>
      </c>
      <c r="L390">
        <f t="shared" si="128"/>
        <v>-34.148653128881499</v>
      </c>
      <c r="M390">
        <f t="shared" si="129"/>
        <v>-6.6810447097103931E-2</v>
      </c>
      <c r="N390">
        <f t="shared" si="130"/>
        <v>-0.98260980666894226</v>
      </c>
      <c r="O390">
        <f t="shared" si="131"/>
        <v>-27.001467827886223</v>
      </c>
      <c r="P390">
        <f t="shared" si="132"/>
        <v>-3.5637773388373333</v>
      </c>
      <c r="Q390">
        <f t="shared" si="142"/>
        <v>-6</v>
      </c>
      <c r="S390">
        <f t="shared" si="143"/>
        <v>54.947961574310298</v>
      </c>
      <c r="T390">
        <f t="shared" si="133"/>
        <v>300.89982718647684</v>
      </c>
      <c r="U390">
        <f t="shared" si="134"/>
        <v>0.18124285639766149</v>
      </c>
      <c r="V390">
        <f t="shared" si="135"/>
        <v>0.54514876357065734</v>
      </c>
      <c r="W390">
        <f t="shared" si="136"/>
        <v>27.934476852847737</v>
      </c>
      <c r="X390">
        <f t="shared" si="137"/>
        <v>16.378229691557941</v>
      </c>
      <c r="Y390">
        <f t="shared" si="138"/>
        <v>0.7341034361036356</v>
      </c>
      <c r="Z390">
        <f t="shared" si="145"/>
        <v>42.061028614790025</v>
      </c>
      <c r="AA390">
        <f t="shared" si="139"/>
        <v>-0.17956311855722792</v>
      </c>
      <c r="AB390">
        <f t="shared" si="146"/>
        <v>-10.288208849536391</v>
      </c>
      <c r="AC390">
        <f t="shared" si="147"/>
        <v>0.91366655466086355</v>
      </c>
      <c r="AD390">
        <f t="shared" si="148"/>
        <v>52.349237464326414</v>
      </c>
      <c r="AE390">
        <f t="shared" si="149"/>
        <v>67.644971600387052</v>
      </c>
    </row>
    <row r="391" spans="5:31">
      <c r="E391">
        <f t="shared" si="140"/>
        <v>0.37100000000000027</v>
      </c>
      <c r="F391">
        <f t="shared" si="141"/>
        <v>0.13550523164177031</v>
      </c>
      <c r="G391">
        <f t="shared" si="144"/>
        <v>7.7638778750160178</v>
      </c>
      <c r="H391">
        <f t="shared" si="126"/>
        <v>-2.8104930254286513</v>
      </c>
      <c r="K391">
        <f t="shared" si="127"/>
        <v>-168.62958152571909</v>
      </c>
      <c r="L391">
        <f t="shared" si="128"/>
        <v>-33.431073586293522</v>
      </c>
      <c r="M391">
        <f t="shared" si="129"/>
        <v>-6.5406531988443595E-2</v>
      </c>
      <c r="N391">
        <f t="shared" si="130"/>
        <v>-0.98231860854244246</v>
      </c>
      <c r="O391">
        <f t="shared" si="131"/>
        <v>-26.993465895897696</v>
      </c>
      <c r="P391">
        <f t="shared" si="132"/>
        <v>-3.5644993176633659</v>
      </c>
      <c r="Q391">
        <f t="shared" si="142"/>
        <v>-6</v>
      </c>
      <c r="S391">
        <f t="shared" si="143"/>
        <v>55.014724593239933</v>
      </c>
      <c r="T391">
        <f t="shared" si="133"/>
        <v>301.75103894557941</v>
      </c>
      <c r="U391">
        <f t="shared" si="134"/>
        <v>0.1817555720481209</v>
      </c>
      <c r="V391">
        <f t="shared" si="135"/>
        <v>0.54566147922111674</v>
      </c>
      <c r="W391">
        <f t="shared" si="136"/>
        <v>27.938998645238804</v>
      </c>
      <c r="X391">
        <f t="shared" si="137"/>
        <v>16.403341367782364</v>
      </c>
      <c r="Y391">
        <f t="shared" si="138"/>
        <v>0.73483027362189279</v>
      </c>
      <c r="Z391">
        <f t="shared" si="145"/>
        <v>42.102673336977922</v>
      </c>
      <c r="AA391">
        <f t="shared" si="139"/>
        <v>-0.17675318271635893</v>
      </c>
      <c r="AB391">
        <f t="shared" si="146"/>
        <v>-10.127211385152055</v>
      </c>
      <c r="AC391">
        <f t="shared" si="147"/>
        <v>0.91158345633825166</v>
      </c>
      <c r="AD391">
        <f t="shared" si="148"/>
        <v>52.229884722129967</v>
      </c>
      <c r="AE391">
        <f t="shared" si="149"/>
        <v>67.836331614810476</v>
      </c>
    </row>
    <row r="392" spans="5:31">
      <c r="E392">
        <f t="shared" si="140"/>
        <v>0.37200000000000027</v>
      </c>
      <c r="F392">
        <f t="shared" si="141"/>
        <v>0.13269473861634165</v>
      </c>
      <c r="G392">
        <f t="shared" si="144"/>
        <v>7.6028484863080017</v>
      </c>
      <c r="H392">
        <f t="shared" si="126"/>
        <v>-2.8110384333656144</v>
      </c>
      <c r="K392">
        <f t="shared" si="127"/>
        <v>-168.66230600193686</v>
      </c>
      <c r="L392">
        <f t="shared" si="128"/>
        <v>-32.72447621777355</v>
      </c>
      <c r="M392">
        <f t="shared" si="129"/>
        <v>-6.4024103055440373E-2</v>
      </c>
      <c r="N392">
        <f t="shared" si="130"/>
        <v>-0.9820335294806577</v>
      </c>
      <c r="O392">
        <f t="shared" si="131"/>
        <v>-26.985632111761873</v>
      </c>
      <c r="P392">
        <f t="shared" si="132"/>
        <v>-3.5652061252545679</v>
      </c>
      <c r="Q392">
        <f t="shared" si="142"/>
        <v>-6</v>
      </c>
      <c r="S392">
        <f t="shared" si="143"/>
        <v>55.080565585513042</v>
      </c>
      <c r="T392">
        <f t="shared" si="133"/>
        <v>302.60104668969234</v>
      </c>
      <c r="U392">
        <f t="shared" si="134"/>
        <v>0.18226756247677503</v>
      </c>
      <c r="V392">
        <f t="shared" si="135"/>
        <v>0.54617346964977087</v>
      </c>
      <c r="W392">
        <f t="shared" si="136"/>
        <v>27.943450733305532</v>
      </c>
      <c r="X392">
        <f t="shared" si="137"/>
        <v>16.428470633951427</v>
      </c>
      <c r="Y392">
        <f t="shared" si="138"/>
        <v>0.73555852779565722</v>
      </c>
      <c r="Z392">
        <f t="shared" si="145"/>
        <v>42.14439922754741</v>
      </c>
      <c r="AA392">
        <f t="shared" si="139"/>
        <v>-0.17394268969093007</v>
      </c>
      <c r="AB392">
        <f t="shared" si="146"/>
        <v>-9.9661819964440266</v>
      </c>
      <c r="AC392">
        <f t="shared" si="147"/>
        <v>0.9095012174865873</v>
      </c>
      <c r="AD392">
        <f t="shared" si="148"/>
        <v>52.110581223991439</v>
      </c>
      <c r="AE392">
        <f t="shared" si="149"/>
        <v>68.02742095589872</v>
      </c>
    </row>
    <row r="393" spans="5:31">
      <c r="E393">
        <f t="shared" si="140"/>
        <v>0.37300000000000028</v>
      </c>
      <c r="F393">
        <f t="shared" si="141"/>
        <v>0.12988370018297604</v>
      </c>
      <c r="G393">
        <f t="shared" si="144"/>
        <v>7.4417878480270847</v>
      </c>
      <c r="H393">
        <f t="shared" si="126"/>
        <v>-2.8115722470750595</v>
      </c>
      <c r="K393">
        <f t="shared" si="127"/>
        <v>-168.69433482450356</v>
      </c>
      <c r="L393">
        <f t="shared" si="128"/>
        <v>-32.028822566707667</v>
      </c>
      <c r="M393">
        <f t="shared" si="129"/>
        <v>-6.266308505929763E-2</v>
      </c>
      <c r="N393">
        <f t="shared" si="130"/>
        <v>-0.98175447583454933</v>
      </c>
      <c r="O393">
        <f t="shared" si="131"/>
        <v>-26.977963902065095</v>
      </c>
      <c r="P393">
        <f t="shared" si="132"/>
        <v>-3.5658979937986381</v>
      </c>
      <c r="Q393">
        <f t="shared" si="142"/>
        <v>-6</v>
      </c>
      <c r="S393">
        <f t="shared" si="143"/>
        <v>55.145483446515101</v>
      </c>
      <c r="T393">
        <f t="shared" si="133"/>
        <v>303.44984320107761</v>
      </c>
      <c r="U393">
        <f t="shared" si="134"/>
        <v>0.18277882333611908</v>
      </c>
      <c r="V393">
        <f t="shared" si="135"/>
        <v>0.54668473050911492</v>
      </c>
      <c r="W393">
        <f t="shared" si="136"/>
        <v>27.947833021665495</v>
      </c>
      <c r="X393">
        <f t="shared" si="137"/>
        <v>16.45361719363904</v>
      </c>
      <c r="Y393">
        <f t="shared" si="138"/>
        <v>0.73628819069469797</v>
      </c>
      <c r="Z393">
        <f t="shared" si="145"/>
        <v>42.18620583212973</v>
      </c>
      <c r="AA393">
        <f t="shared" si="139"/>
        <v>-0.17113165125756485</v>
      </c>
      <c r="AB393">
        <f t="shared" si="146"/>
        <v>-9.8051213581631327</v>
      </c>
      <c r="AC393">
        <f t="shared" si="147"/>
        <v>0.90741984195226277</v>
      </c>
      <c r="AD393">
        <f t="shared" si="148"/>
        <v>51.991327190292857</v>
      </c>
      <c r="AE393">
        <f t="shared" si="149"/>
        <v>68.218238001039722</v>
      </c>
    </row>
    <row r="394" spans="5:31">
      <c r="E394">
        <f t="shared" si="140"/>
        <v>0.37400000000000028</v>
      </c>
      <c r="F394">
        <f t="shared" si="141"/>
        <v>0.12707212793590097</v>
      </c>
      <c r="G394">
        <f t="shared" si="144"/>
        <v>7.2806966244735714</v>
      </c>
      <c r="H394">
        <f t="shared" si="126"/>
        <v>-2.8120946483093214</v>
      </c>
      <c r="K394">
        <f t="shared" si="127"/>
        <v>-168.72567889855929</v>
      </c>
      <c r="L394">
        <f t="shared" si="128"/>
        <v>-31.344074055731024</v>
      </c>
      <c r="M394">
        <f t="shared" si="129"/>
        <v>-6.1323402524974369E-2</v>
      </c>
      <c r="N394">
        <f t="shared" si="130"/>
        <v>-0.98148135428301375</v>
      </c>
      <c r="O394">
        <f t="shared" si="131"/>
        <v>-26.970458702405129</v>
      </c>
      <c r="P394">
        <f t="shared" si="132"/>
        <v>-3.5665751546702142</v>
      </c>
      <c r="Q394">
        <f t="shared" si="142"/>
        <v>-6</v>
      </c>
      <c r="S394">
        <f t="shared" si="143"/>
        <v>55.209477105482364</v>
      </c>
      <c r="T394">
        <f t="shared" si="133"/>
        <v>304.29742134550781</v>
      </c>
      <c r="U394">
        <f t="shared" si="134"/>
        <v>0.18328935032894969</v>
      </c>
      <c r="V394">
        <f t="shared" si="135"/>
        <v>0.54719525750194553</v>
      </c>
      <c r="W394">
        <f t="shared" si="136"/>
        <v>27.952145416907502</v>
      </c>
      <c r="X394">
        <f t="shared" si="137"/>
        <v>16.478780751515977</v>
      </c>
      <c r="Y394">
        <f t="shared" si="138"/>
        <v>0.73701925443502991</v>
      </c>
      <c r="Z394">
        <f t="shared" si="145"/>
        <v>42.228092699005799</v>
      </c>
      <c r="AA394">
        <f t="shared" si="139"/>
        <v>-0.16832007901048948</v>
      </c>
      <c r="AB394">
        <f t="shared" si="146"/>
        <v>-9.6440301346096007</v>
      </c>
      <c r="AC394">
        <f t="shared" si="147"/>
        <v>0.90533933344551942</v>
      </c>
      <c r="AD394">
        <f t="shared" si="148"/>
        <v>51.8721228336154</v>
      </c>
      <c r="AE394">
        <f t="shared" si="149"/>
        <v>68.408781146395398</v>
      </c>
    </row>
    <row r="395" spans="5:31">
      <c r="E395">
        <f t="shared" si="140"/>
        <v>0.37500000000000028</v>
      </c>
      <c r="F395">
        <f t="shared" si="141"/>
        <v>0.12426003328759165</v>
      </c>
      <c r="G395">
        <f t="shared" si="144"/>
        <v>7.1195754695341211</v>
      </c>
      <c r="H395">
        <f t="shared" si="126"/>
        <v>-2.81260581817582</v>
      </c>
      <c r="K395">
        <f t="shared" si="127"/>
        <v>-168.75634909054921</v>
      </c>
      <c r="L395">
        <f t="shared" si="128"/>
        <v>-30.67019198991499</v>
      </c>
      <c r="M395">
        <f t="shared" si="129"/>
        <v>-6.0004979747420917E-2</v>
      </c>
      <c r="N395">
        <f t="shared" si="130"/>
        <v>-0.9812140718339093</v>
      </c>
      <c r="O395">
        <f t="shared" si="131"/>
        <v>-26.963113957419409</v>
      </c>
      <c r="P395">
        <f t="shared" si="132"/>
        <v>-3.5672378384283241</v>
      </c>
      <c r="Q395">
        <f t="shared" si="142"/>
        <v>-6</v>
      </c>
      <c r="S395">
        <f t="shared" si="143"/>
        <v>55.272545525189301</v>
      </c>
      <c r="T395">
        <f t="shared" si="133"/>
        <v>305.14377407173828</v>
      </c>
      <c r="U395">
        <f t="shared" si="134"/>
        <v>0.18379913920804694</v>
      </c>
      <c r="V395">
        <f t="shared" si="135"/>
        <v>0.54770504638104278</v>
      </c>
      <c r="W395">
        <f t="shared" si="136"/>
        <v>27.956387827570992</v>
      </c>
      <c r="X395">
        <f t="shared" si="137"/>
        <v>16.503961013357447</v>
      </c>
      <c r="Y395">
        <f t="shared" si="138"/>
        <v>0.73775171117926475</v>
      </c>
      <c r="Z395">
        <f t="shared" si="145"/>
        <v>42.270059379126351</v>
      </c>
      <c r="AA395">
        <f t="shared" si="139"/>
        <v>-0.16550798436218001</v>
      </c>
      <c r="AB395">
        <f t="shared" si="146"/>
        <v>-9.4829089796701425</v>
      </c>
      <c r="AC395">
        <f t="shared" si="147"/>
        <v>0.9032596955414447</v>
      </c>
      <c r="AD395">
        <f t="shared" si="148"/>
        <v>51.75296835879648</v>
      </c>
      <c r="AE395">
        <f t="shared" si="149"/>
        <v>68.599048806782889</v>
      </c>
    </row>
    <row r="396" spans="5:31">
      <c r="E396">
        <f t="shared" si="140"/>
        <v>0.37600000000000028</v>
      </c>
      <c r="F396">
        <f t="shared" si="141"/>
        <v>0.12144742746941584</v>
      </c>
      <c r="G396">
        <f t="shared" si="144"/>
        <v>6.9584250267187073</v>
      </c>
      <c r="H396">
        <f t="shared" si="126"/>
        <v>-2.8131059371351528</v>
      </c>
      <c r="K396">
        <f t="shared" si="127"/>
        <v>-168.78635622810916</v>
      </c>
      <c r="L396">
        <f t="shared" si="128"/>
        <v>-30.007137559950113</v>
      </c>
      <c r="M396">
        <f t="shared" si="129"/>
        <v>-5.8707740797806163E-2</v>
      </c>
      <c r="N396">
        <f t="shared" si="130"/>
        <v>-0.9809525358250617</v>
      </c>
      <c r="O396">
        <f t="shared" si="131"/>
        <v>-26.955927120812646</v>
      </c>
      <c r="P396">
        <f t="shared" si="132"/>
        <v>-3.5678862748138966</v>
      </c>
      <c r="Q396">
        <f t="shared" si="142"/>
        <v>-6</v>
      </c>
      <c r="S396">
        <f t="shared" si="143"/>
        <v>55.334687701635332</v>
      </c>
      <c r="T396">
        <f t="shared" si="133"/>
        <v>305.98889441097526</v>
      </c>
      <c r="U396">
        <f t="shared" si="134"/>
        <v>0.1843081857758542</v>
      </c>
      <c r="V396">
        <f t="shared" si="135"/>
        <v>0.54821409294885004</v>
      </c>
      <c r="W396">
        <f t="shared" si="136"/>
        <v>27.960560164125457</v>
      </c>
      <c r="X396">
        <f t="shared" si="137"/>
        <v>16.529157686050532</v>
      </c>
      <c r="Y396">
        <f t="shared" si="138"/>
        <v>0.73848555313695674</v>
      </c>
      <c r="Z396">
        <f t="shared" si="145"/>
        <v>42.312105426131708</v>
      </c>
      <c r="AA396">
        <f t="shared" si="139"/>
        <v>-0.16269537854400443</v>
      </c>
      <c r="AB396">
        <f t="shared" si="146"/>
        <v>-9.3217585368547411</v>
      </c>
      <c r="AC396">
        <f t="shared" si="147"/>
        <v>0.90118093168096114</v>
      </c>
      <c r="AD396">
        <f t="shared" si="148"/>
        <v>51.633863962986453</v>
      </c>
      <c r="AE396">
        <f t="shared" si="149"/>
        <v>68.789039415555038</v>
      </c>
    </row>
    <row r="397" spans="5:31">
      <c r="E397">
        <f t="shared" si="140"/>
        <v>0.37700000000000028</v>
      </c>
      <c r="F397">
        <f t="shared" si="141"/>
        <v>0.11863432153228068</v>
      </c>
      <c r="G397">
        <f t="shared" si="144"/>
        <v>6.7972459291976683</v>
      </c>
      <c r="H397">
        <f t="shared" si="126"/>
        <v>-2.8135951849992411</v>
      </c>
      <c r="K397">
        <f t="shared" si="127"/>
        <v>-168.81571109995446</v>
      </c>
      <c r="L397">
        <f t="shared" si="128"/>
        <v>-29.354871845312562</v>
      </c>
      <c r="M397">
        <f t="shared" si="129"/>
        <v>-5.7431609529712602E-2</v>
      </c>
      <c r="N397">
        <f t="shared" si="130"/>
        <v>-0.98069665392523686</v>
      </c>
      <c r="O397">
        <f t="shared" si="131"/>
        <v>-26.948895655383573</v>
      </c>
      <c r="P397">
        <f t="shared" si="132"/>
        <v>-3.568520692747347</v>
      </c>
      <c r="Q397">
        <f t="shared" si="142"/>
        <v>-6</v>
      </c>
      <c r="S397">
        <f t="shared" si="143"/>
        <v>55.395902663731455</v>
      </c>
      <c r="T397">
        <f t="shared" si="133"/>
        <v>306.83277547634339</v>
      </c>
      <c r="U397">
        <f t="shared" si="134"/>
        <v>0.18481648588415714</v>
      </c>
      <c r="V397">
        <f t="shared" si="135"/>
        <v>0.54872239305715298</v>
      </c>
      <c r="W397">
        <f t="shared" si="136"/>
        <v>27.96466233894985</v>
      </c>
      <c r="X397">
        <f t="shared" si="137"/>
        <v>16.554370477601388</v>
      </c>
      <c r="Y397">
        <f t="shared" si="138"/>
        <v>0.73922077256493657</v>
      </c>
      <c r="Z397">
        <f t="shared" si="145"/>
        <v>42.35423039637098</v>
      </c>
      <c r="AA397">
        <f t="shared" si="139"/>
        <v>-0.15988227260686957</v>
      </c>
      <c r="AB397">
        <f t="shared" si="146"/>
        <v>-9.1605794393337199</v>
      </c>
      <c r="AC397">
        <f t="shared" si="147"/>
        <v>0.89910304517180617</v>
      </c>
      <c r="AD397">
        <f t="shared" si="148"/>
        <v>51.514809835704703</v>
      </c>
      <c r="AE397">
        <f t="shared" si="149"/>
        <v>68.978751424480706</v>
      </c>
    </row>
    <row r="398" spans="5:31">
      <c r="E398">
        <f t="shared" si="140"/>
        <v>0.37800000000000028</v>
      </c>
      <c r="F398">
        <f t="shared" si="141"/>
        <v>0.11582072634728144</v>
      </c>
      <c r="G398">
        <f t="shared" si="144"/>
        <v>6.6360387998388823</v>
      </c>
      <c r="H398">
        <f t="shared" si="126"/>
        <v>-2.8140737409295311</v>
      </c>
      <c r="K398">
        <f t="shared" si="127"/>
        <v>-168.84442445577187</v>
      </c>
      <c r="L398">
        <f t="shared" si="128"/>
        <v>-28.713355817422872</v>
      </c>
      <c r="M398">
        <f t="shared" si="129"/>
        <v>-5.6176509585316281E-2</v>
      </c>
      <c r="N398">
        <f t="shared" si="130"/>
        <v>-0.98044633413509075</v>
      </c>
      <c r="O398">
        <f t="shared" si="131"/>
        <v>-26.942017033051048</v>
      </c>
      <c r="P398">
        <f t="shared" si="132"/>
        <v>-3.5691413203262212</v>
      </c>
      <c r="Q398">
        <f t="shared" si="142"/>
        <v>-6</v>
      </c>
      <c r="S398">
        <f t="shared" si="143"/>
        <v>55.456189472986466</v>
      </c>
      <c r="T398">
        <f t="shared" si="133"/>
        <v>307.67541046234982</v>
      </c>
      <c r="U398">
        <f t="shared" si="134"/>
        <v>0.18532403543376111</v>
      </c>
      <c r="V398">
        <f t="shared" si="135"/>
        <v>0.54922994260675695</v>
      </c>
      <c r="W398">
        <f t="shared" si="136"/>
        <v>27.968694266311971</v>
      </c>
      <c r="X398">
        <f t="shared" si="137"/>
        <v>16.579599097142257</v>
      </c>
      <c r="Y398">
        <f t="shared" si="138"/>
        <v>0.73995736176763982</v>
      </c>
      <c r="Z398">
        <f t="shared" si="145"/>
        <v>42.396433848920786</v>
      </c>
      <c r="AA398">
        <f t="shared" si="139"/>
        <v>-0.15706867742187036</v>
      </c>
      <c r="AB398">
        <f t="shared" si="146"/>
        <v>-8.9993723099749356</v>
      </c>
      <c r="AC398">
        <f t="shared" si="147"/>
        <v>0.89702603918951018</v>
      </c>
      <c r="AD398">
        <f t="shared" si="148"/>
        <v>51.395806158895716</v>
      </c>
      <c r="AE398">
        <f t="shared" si="149"/>
        <v>69.168183303624232</v>
      </c>
    </row>
    <row r="399" spans="5:31">
      <c r="E399">
        <f t="shared" si="140"/>
        <v>0.37900000000000028</v>
      </c>
      <c r="F399">
        <f t="shared" si="141"/>
        <v>0.11300665260635191</v>
      </c>
      <c r="G399">
        <f t="shared" si="144"/>
        <v>6.4748042512450299</v>
      </c>
      <c r="H399">
        <f t="shared" si="126"/>
        <v>-2.8145417834352444</v>
      </c>
      <c r="K399">
        <f t="shared" si="127"/>
        <v>-168.87250700611466</v>
      </c>
      <c r="L399">
        <f t="shared" si="128"/>
        <v>-28.082550342792135</v>
      </c>
      <c r="M399">
        <f t="shared" si="129"/>
        <v>-5.494236440154221E-2</v>
      </c>
      <c r="N399">
        <f t="shared" si="130"/>
        <v>-0.98020148478809022</v>
      </c>
      <c r="O399">
        <f t="shared" si="131"/>
        <v>-26.93528873487934</v>
      </c>
      <c r="P399">
        <f t="shared" si="132"/>
        <v>-3.5697483848229168</v>
      </c>
      <c r="Q399">
        <f t="shared" si="142"/>
        <v>-6</v>
      </c>
      <c r="S399">
        <f t="shared" si="143"/>
        <v>55.515547223192883</v>
      </c>
      <c r="T399">
        <f t="shared" si="133"/>
        <v>308.51679264434586</v>
      </c>
      <c r="U399">
        <f t="shared" si="134"/>
        <v>0.18583083037416684</v>
      </c>
      <c r="V399">
        <f t="shared" si="135"/>
        <v>0.54973673754716268</v>
      </c>
      <c r="W399">
        <f t="shared" si="136"/>
        <v>27.972655862347839</v>
      </c>
      <c r="X399">
        <f t="shared" si="137"/>
        <v>16.604843254938267</v>
      </c>
      <c r="Y399">
        <f t="shared" si="138"/>
        <v>0.74069531309742576</v>
      </c>
      <c r="Z399">
        <f t="shared" si="145"/>
        <v>42.438715345603583</v>
      </c>
      <c r="AA399">
        <f t="shared" si="139"/>
        <v>-0.15425460368094063</v>
      </c>
      <c r="AB399">
        <f t="shared" si="146"/>
        <v>-8.8381377613810717</v>
      </c>
      <c r="AC399">
        <f t="shared" si="147"/>
        <v>0.89494991677836633</v>
      </c>
      <c r="AD399">
        <f t="shared" si="148"/>
        <v>51.276853106984646</v>
      </c>
      <c r="AE399">
        <f t="shared" si="149"/>
        <v>69.357333541224477</v>
      </c>
    </row>
    <row r="400" spans="5:31">
      <c r="E400">
        <f t="shared" si="140"/>
        <v>0.38000000000000028</v>
      </c>
      <c r="F400">
        <f t="shared" si="141"/>
        <v>0.11019211082291666</v>
      </c>
      <c r="G400">
        <f t="shared" si="144"/>
        <v>6.3135428857909659</v>
      </c>
      <c r="H400">
        <f t="shared" si="126"/>
        <v>-2.8149994903716804</v>
      </c>
      <c r="K400">
        <f t="shared" si="127"/>
        <v>-168.89996942230081</v>
      </c>
      <c r="L400">
        <f t="shared" si="128"/>
        <v>-27.462416186153902</v>
      </c>
      <c r="M400">
        <f t="shared" si="129"/>
        <v>-5.372909721619179E-2</v>
      </c>
      <c r="N400">
        <f t="shared" si="130"/>
        <v>-0.97996201455140797</v>
      </c>
      <c r="O400">
        <f t="shared" si="131"/>
        <v>-26.928708251102741</v>
      </c>
      <c r="P400">
        <f t="shared" si="132"/>
        <v>-3.5703421126824595</v>
      </c>
      <c r="Q400">
        <f t="shared" si="142"/>
        <v>-6</v>
      </c>
      <c r="S400">
        <f t="shared" si="143"/>
        <v>55.57397504011297</v>
      </c>
      <c r="T400">
        <f t="shared" si="133"/>
        <v>309.35691537798857</v>
      </c>
      <c r="U400">
        <f t="shared" si="134"/>
        <v>0.18633686670324603</v>
      </c>
      <c r="V400">
        <f t="shared" si="135"/>
        <v>0.55024277387624188</v>
      </c>
      <c r="W400">
        <f t="shared" si="136"/>
        <v>27.976547045041116</v>
      </c>
      <c r="X400">
        <f t="shared" si="137"/>
        <v>16.630102662394044</v>
      </c>
      <c r="Y400">
        <f t="shared" si="138"/>
        <v>0.74143461895488738</v>
      </c>
      <c r="Z400">
        <f t="shared" si="145"/>
        <v>42.481074451005433</v>
      </c>
      <c r="AA400">
        <f t="shared" si="139"/>
        <v>-0.15144006189750528</v>
      </c>
      <c r="AB400">
        <f t="shared" si="146"/>
        <v>-8.6768763959270014</v>
      </c>
      <c r="AC400">
        <f t="shared" si="147"/>
        <v>0.89287468085239263</v>
      </c>
      <c r="AD400">
        <f t="shared" si="148"/>
        <v>51.157950846932437</v>
      </c>
      <c r="AE400">
        <f t="shared" si="149"/>
        <v>69.546200643573727</v>
      </c>
    </row>
    <row r="401" spans="5:31">
      <c r="E401">
        <f t="shared" si="140"/>
        <v>0.38100000000000028</v>
      </c>
      <c r="F401">
        <f t="shared" si="141"/>
        <v>0.10737711133254497</v>
      </c>
      <c r="G401">
        <f t="shared" si="144"/>
        <v>6.15225529566119</v>
      </c>
      <c r="H401">
        <f t="shared" si="126"/>
        <v>-2.8154470389385735</v>
      </c>
      <c r="K401">
        <f t="shared" si="127"/>
        <v>-168.92682233631442</v>
      </c>
      <c r="L401">
        <f t="shared" si="128"/>
        <v>-26.852914013589956</v>
      </c>
      <c r="M401">
        <f t="shared" si="129"/>
        <v>-5.253663107405826E-2</v>
      </c>
      <c r="N401">
        <f t="shared" si="130"/>
        <v>-0.97972783242678985</v>
      </c>
      <c r="O401">
        <f t="shared" si="131"/>
        <v>-26.922273081149392</v>
      </c>
      <c r="P401">
        <f t="shared" si="132"/>
        <v>-3.5709227295203556</v>
      </c>
      <c r="Q401">
        <f t="shared" si="142"/>
        <v>-6</v>
      </c>
      <c r="S401">
        <f t="shared" si="143"/>
        <v>55.631472081163892</v>
      </c>
      <c r="T401">
        <f t="shared" si="133"/>
        <v>310.19577209869698</v>
      </c>
      <c r="U401">
        <f t="shared" si="134"/>
        <v>0.18684214046691408</v>
      </c>
      <c r="V401">
        <f t="shared" si="135"/>
        <v>0.55074804763990992</v>
      </c>
      <c r="W401">
        <f t="shared" si="136"/>
        <v>27.980367734202474</v>
      </c>
      <c r="X401">
        <f t="shared" si="137"/>
        <v>16.65537703206013</v>
      </c>
      <c r="Y401">
        <f t="shared" si="138"/>
        <v>0.74217527178915432</v>
      </c>
      <c r="Z401">
        <f t="shared" si="145"/>
        <v>42.523510732493328</v>
      </c>
      <c r="AA401">
        <f t="shared" si="139"/>
        <v>-0.14862506240713383</v>
      </c>
      <c r="AB401">
        <f t="shared" si="146"/>
        <v>-8.5155888057972398</v>
      </c>
      <c r="AC401">
        <f t="shared" si="147"/>
        <v>0.89080033419628812</v>
      </c>
      <c r="AD401">
        <f t="shared" si="148"/>
        <v>51.039099538290579</v>
      </c>
      <c r="AE401">
        <f t="shared" si="149"/>
        <v>69.734783134895494</v>
      </c>
    </row>
    <row r="402" spans="5:31">
      <c r="E402">
        <f t="shared" si="140"/>
        <v>0.38200000000000028</v>
      </c>
      <c r="F402">
        <f t="shared" si="141"/>
        <v>0.1045616642936064</v>
      </c>
      <c r="G402">
        <f t="shared" si="144"/>
        <v>5.9909420628874051</v>
      </c>
      <c r="H402">
        <f t="shared" si="126"/>
        <v>-2.8158846056785007</v>
      </c>
      <c r="K402">
        <f t="shared" si="127"/>
        <v>-168.95307634071006</v>
      </c>
      <c r="L402">
        <f t="shared" si="128"/>
        <v>-26.254004395635196</v>
      </c>
      <c r="M402">
        <f t="shared" si="129"/>
        <v>-5.1364888833001277E-2</v>
      </c>
      <c r="N402">
        <f t="shared" si="130"/>
        <v>-0.97949884775139717</v>
      </c>
      <c r="O402">
        <f t="shared" si="131"/>
        <v>-26.915980733664426</v>
      </c>
      <c r="P402">
        <f t="shared" si="132"/>
        <v>-3.5714904601205029</v>
      </c>
      <c r="Q402">
        <f t="shared" si="142"/>
        <v>-6</v>
      </c>
      <c r="S402">
        <f t="shared" si="143"/>
        <v>55.688037535103753</v>
      </c>
      <c r="T402">
        <f t="shared" si="133"/>
        <v>311.0333563211106</v>
      </c>
      <c r="U402">
        <f t="shared" si="134"/>
        <v>0.18734664775880353</v>
      </c>
      <c r="V402">
        <f t="shared" si="135"/>
        <v>0.55125255493179937</v>
      </c>
      <c r="W402">
        <f t="shared" si="136"/>
        <v>27.984117851448985</v>
      </c>
      <c r="X402">
        <f t="shared" si="137"/>
        <v>16.680666077639199</v>
      </c>
      <c r="Y402">
        <f t="shared" si="138"/>
        <v>0.74291726409818837</v>
      </c>
      <c r="Z402">
        <f t="shared" si="145"/>
        <v>42.566023760232149</v>
      </c>
      <c r="AA402">
        <f t="shared" si="139"/>
        <v>-0.14580961536819534</v>
      </c>
      <c r="AB402">
        <f t="shared" si="146"/>
        <v>-8.354275573023461</v>
      </c>
      <c r="AC402">
        <f t="shared" si="147"/>
        <v>0.88872687946638373</v>
      </c>
      <c r="AD402">
        <f t="shared" si="148"/>
        <v>50.920299333255613</v>
      </c>
      <c r="AE402">
        <f t="shared" si="149"/>
        <v>69.923079557222749</v>
      </c>
    </row>
    <row r="403" spans="5:31">
      <c r="E403">
        <f t="shared" si="140"/>
        <v>0.38300000000000028</v>
      </c>
      <c r="F403">
        <f t="shared" si="141"/>
        <v>0.1017457796879279</v>
      </c>
      <c r="G403">
        <f t="shared" si="144"/>
        <v>5.8296037593861678</v>
      </c>
      <c r="H403">
        <f t="shared" si="126"/>
        <v>-2.8163123664753402</v>
      </c>
      <c r="K403">
        <f t="shared" si="127"/>
        <v>-168.97874198852043</v>
      </c>
      <c r="L403">
        <f t="shared" si="128"/>
        <v>-25.665647810375717</v>
      </c>
      <c r="M403">
        <f t="shared" si="129"/>
        <v>-5.0213793170008181E-2</v>
      </c>
      <c r="N403">
        <f t="shared" si="130"/>
        <v>-0.97927497019862009</v>
      </c>
      <c r="O403">
        <f t="shared" si="131"/>
        <v>-26.909828726532329</v>
      </c>
      <c r="P403">
        <f t="shared" si="132"/>
        <v>-3.5720455284331734</v>
      </c>
      <c r="Q403">
        <f t="shared" si="142"/>
        <v>-6</v>
      </c>
      <c r="S403">
        <f t="shared" si="143"/>
        <v>55.743670621716717</v>
      </c>
      <c r="T403">
        <f t="shared" si="133"/>
        <v>311.86966163854191</v>
      </c>
      <c r="U403">
        <f t="shared" si="134"/>
        <v>0.18785038471993468</v>
      </c>
      <c r="V403">
        <f t="shared" si="135"/>
        <v>0.55175629189293052</v>
      </c>
      <c r="W403">
        <f t="shared" si="136"/>
        <v>27.987797320183532</v>
      </c>
      <c r="X403">
        <f t="shared" si="137"/>
        <v>16.705969513992066</v>
      </c>
      <c r="Y403">
        <f t="shared" si="138"/>
        <v>0.74366058842906946</v>
      </c>
      <c r="Z403">
        <f t="shared" si="145"/>
        <v>42.608613107201023</v>
      </c>
      <c r="AA403">
        <f t="shared" si="139"/>
        <v>-0.14299373076251631</v>
      </c>
      <c r="AB403">
        <f t="shared" si="146"/>
        <v>-8.1929372695221918</v>
      </c>
      <c r="AC403">
        <f t="shared" si="147"/>
        <v>0.88665431919158577</v>
      </c>
      <c r="AD403">
        <f t="shared" si="148"/>
        <v>50.80155037672322</v>
      </c>
      <c r="AE403">
        <f t="shared" si="149"/>
        <v>70.111088470274836</v>
      </c>
    </row>
    <row r="404" spans="5:31">
      <c r="E404">
        <f t="shared" si="140"/>
        <v>0.38400000000000029</v>
      </c>
      <c r="F404">
        <f t="shared" si="141"/>
        <v>9.8929467321452566E-2</v>
      </c>
      <c r="G404">
        <f t="shared" si="144"/>
        <v>5.6682409469966295</v>
      </c>
      <c r="H404">
        <f t="shared" ref="H404:H467" si="150">K404/$B$100</f>
        <v>-2.8167304965527831</v>
      </c>
      <c r="K404">
        <f t="shared" ref="K404:K467" si="151">K403+$B$20*L404</f>
        <v>-169.00382979316697</v>
      </c>
      <c r="L404">
        <f t="shared" ref="L404:L467" si="152">M404/$B$103</f>
        <v>-25.087804646531904</v>
      </c>
      <c r="M404">
        <f t="shared" ref="M404:M467" si="153">N404+S404/$B$100</f>
        <v>-4.9083266587225949E-2</v>
      </c>
      <c r="N404">
        <f t="shared" ref="N404:N467" si="154">$B$96*O404*$B$99</f>
        <v>-0.97905610977886726</v>
      </c>
      <c r="O404">
        <f t="shared" ref="O404:O467" si="155">IF(E404&gt;0,IF(F404&gt;$B$26,(Q404-P404)/$B$97,0),0)</f>
        <v>-26.903814586898626</v>
      </c>
      <c r="P404">
        <f t="shared" ref="P404:P467" si="156">$B$98*K403</f>
        <v>-3.5725881575730565</v>
      </c>
      <c r="Q404">
        <f t="shared" si="142"/>
        <v>-6</v>
      </c>
      <c r="S404">
        <f t="shared" si="143"/>
        <v>55.798370591498475</v>
      </c>
      <c r="T404">
        <f t="shared" ref="T404:T467" si="157">IF(U404&gt;0,U404*$B$92,0)</f>
        <v>312.7046817224292</v>
      </c>
      <c r="U404">
        <f t="shared" ref="U404:U467" si="158">V404-$B$32-$B$29</f>
        <v>0.18835334753838576</v>
      </c>
      <c r="V404">
        <f t="shared" ref="V404:V467" si="159">0.01*2.54*SQRT(($B$40-(W404))^2+($B$42-(X404))^2)</f>
        <v>0.5522592547113816</v>
      </c>
      <c r="W404">
        <f t="shared" ref="W404:W467" si="160">$B$34+COS(F404)*$B$80+SIN(F404)*$B$82</f>
        <v>27.991406065574211</v>
      </c>
      <c r="X404">
        <f t="shared" ref="X404:X467" si="161">$B$36+COS(F404)*$B$82-SIN(F404)*$B$80</f>
        <v>16.731287057143494</v>
      </c>
      <c r="Y404">
        <f t="shared" ref="Y404:Y467" si="162">ATAN2((W404-$B$40),(X404-$B$42))</f>
        <v>0.74440523737827358</v>
      </c>
      <c r="Z404">
        <f t="shared" si="145"/>
        <v>42.651278349209271</v>
      </c>
      <c r="AA404">
        <f t="shared" ref="AA404:AA467" si="163">ATAN2(W404-$B$34,X404-$B$36)</f>
        <v>-0.14017741839604109</v>
      </c>
      <c r="AB404">
        <f t="shared" si="146"/>
        <v>-8.0315744571326597</v>
      </c>
      <c r="AC404">
        <f t="shared" si="147"/>
        <v>0.88458265577431461</v>
      </c>
      <c r="AD404">
        <f t="shared" si="148"/>
        <v>50.682852806341927</v>
      </c>
      <c r="AE404">
        <f t="shared" si="149"/>
        <v>70.298808451334523</v>
      </c>
    </row>
    <row r="405" spans="5:31">
      <c r="E405">
        <f t="shared" ref="E405:E468" si="164">E404+$B$20</f>
        <v>0.38500000000000029</v>
      </c>
      <c r="F405">
        <f t="shared" ref="F405:F468" si="165">IF(F404&gt;$B$26,F404+$B$20*H404,F404)</f>
        <v>9.6112736824899778E-2</v>
      </c>
      <c r="G405">
        <f t="shared" si="144"/>
        <v>5.506854177518365</v>
      </c>
      <c r="H405">
        <f t="shared" si="150"/>
        <v>-2.8171391704728914</v>
      </c>
      <c r="K405">
        <f t="shared" si="151"/>
        <v>-169.02835022837348</v>
      </c>
      <c r="L405">
        <f t="shared" si="152"/>
        <v>-24.520435206525757</v>
      </c>
      <c r="M405">
        <f t="shared" si="153"/>
        <v>-4.7973231417962281E-2</v>
      </c>
      <c r="N405">
        <f t="shared" si="154"/>
        <v>-0.97884217684032671</v>
      </c>
      <c r="O405">
        <f t="shared" si="155"/>
        <v>-26.897935851190795</v>
      </c>
      <c r="P405">
        <f t="shared" si="156"/>
        <v>-3.573118569817372</v>
      </c>
      <c r="Q405">
        <f t="shared" ref="Q405:Q468" si="166">IF(E405&gt;0,IF(F405&gt;$B$26,-($B$105-$B$106),0),0)</f>
        <v>-6</v>
      </c>
      <c r="S405">
        <f t="shared" si="143"/>
        <v>55.852136725341865</v>
      </c>
      <c r="T405">
        <f t="shared" si="157"/>
        <v>313.53841032178775</v>
      </c>
      <c r="U405">
        <f t="shared" si="158"/>
        <v>0.18885553244896239</v>
      </c>
      <c r="V405">
        <f t="shared" si="159"/>
        <v>0.55276143962195823</v>
      </c>
      <c r="W405">
        <f t="shared" si="160"/>
        <v>27.994944014533711</v>
      </c>
      <c r="X405">
        <f t="shared" si="161"/>
        <v>16.756618424287844</v>
      </c>
      <c r="Y405">
        <f t="shared" si="162"/>
        <v>0.74515120359194631</v>
      </c>
      <c r="Z405">
        <f t="shared" si="145"/>
        <v>42.694019064912069</v>
      </c>
      <c r="AA405">
        <f t="shared" si="163"/>
        <v>-0.13736068789948869</v>
      </c>
      <c r="AB405">
        <f t="shared" si="146"/>
        <v>-7.8701876876544192</v>
      </c>
      <c r="AC405">
        <f t="shared" si="147"/>
        <v>0.88251189149143494</v>
      </c>
      <c r="AD405">
        <f t="shared" si="148"/>
        <v>50.564206752566484</v>
      </c>
      <c r="AE405">
        <f t="shared" si="149"/>
        <v>70.486238095124548</v>
      </c>
    </row>
    <row r="406" spans="5:31">
      <c r="E406">
        <f t="shared" si="164"/>
        <v>0.38600000000000029</v>
      </c>
      <c r="F406">
        <f t="shared" si="165"/>
        <v>9.3295597654426882E-2</v>
      </c>
      <c r="G406">
        <f t="shared" si="144"/>
        <v>5.3454439927492832</v>
      </c>
      <c r="H406">
        <f t="shared" si="150"/>
        <v>-2.8175385621347169</v>
      </c>
      <c r="K406">
        <f t="shared" si="151"/>
        <v>-169.05231372808302</v>
      </c>
      <c r="L406">
        <f t="shared" si="152"/>
        <v>-23.963499709537196</v>
      </c>
      <c r="M406">
        <f t="shared" si="153"/>
        <v>-4.6883609832665152E-2</v>
      </c>
      <c r="N406">
        <f t="shared" si="154"/>
        <v>-0.97863308206970268</v>
      </c>
      <c r="O406">
        <f t="shared" si="155"/>
        <v>-26.892190065138525</v>
      </c>
      <c r="P406">
        <f t="shared" si="156"/>
        <v>-3.5736369866040429</v>
      </c>
      <c r="Q406">
        <f t="shared" si="166"/>
        <v>-6</v>
      </c>
      <c r="S406">
        <f t="shared" ref="S406:S469" si="167">IF(E406&gt;0,$B$84*T406*SIN(AC406),0)</f>
        <v>55.904968334222254</v>
      </c>
      <c r="T406">
        <f t="shared" si="157"/>
        <v>314.37084126265893</v>
      </c>
      <c r="U406">
        <f t="shared" si="158"/>
        <v>0.18935693573286586</v>
      </c>
      <c r="V406">
        <f t="shared" si="159"/>
        <v>0.5532628429058617</v>
      </c>
      <c r="W406">
        <f t="shared" si="160"/>
        <v>27.998411095698799</v>
      </c>
      <c r="X406">
        <f t="shared" si="161"/>
        <v>16.781963333794494</v>
      </c>
      <c r="Y406">
        <f t="shared" si="162"/>
        <v>0.74589847976616419</v>
      </c>
      <c r="Z406">
        <f t="shared" si="145"/>
        <v>42.736834835825441</v>
      </c>
      <c r="AA406">
        <f t="shared" si="163"/>
        <v>-0.13454354872901522</v>
      </c>
      <c r="AB406">
        <f t="shared" si="146"/>
        <v>-7.7087775028853036</v>
      </c>
      <c r="AC406">
        <f t="shared" si="147"/>
        <v>0.88044202849517939</v>
      </c>
      <c r="AD406">
        <f t="shared" si="148"/>
        <v>50.445612338710738</v>
      </c>
      <c r="AE406">
        <f t="shared" si="149"/>
        <v>70.673376013683793</v>
      </c>
    </row>
    <row r="407" spans="5:31">
      <c r="E407">
        <f t="shared" si="164"/>
        <v>0.38700000000000029</v>
      </c>
      <c r="F407">
        <f t="shared" si="165"/>
        <v>9.047805909229216E-2</v>
      </c>
      <c r="G407">
        <f t="shared" si="144"/>
        <v>5.184010924523605</v>
      </c>
      <c r="H407">
        <f t="shared" si="150"/>
        <v>-2.8179288447729594</v>
      </c>
      <c r="K407">
        <f t="shared" si="151"/>
        <v>-169.07573068637757</v>
      </c>
      <c r="L407">
        <f t="shared" si="152"/>
        <v>-23.416958294543978</v>
      </c>
      <c r="M407">
        <f t="shared" si="153"/>
        <v>-4.5814323844870275E-2</v>
      </c>
      <c r="N407">
        <f t="shared" si="154"/>
        <v>-0.97842873649292539</v>
      </c>
      <c r="O407">
        <f t="shared" si="155"/>
        <v>-26.886574783793197</v>
      </c>
      <c r="P407">
        <f t="shared" si="156"/>
        <v>-3.5741436285299373</v>
      </c>
      <c r="Q407">
        <f t="shared" si="166"/>
        <v>-6</v>
      </c>
      <c r="S407">
        <f t="shared" si="167"/>
        <v>55.956864758883306</v>
      </c>
      <c r="T407">
        <f t="shared" si="157"/>
        <v>315.20196844755651</v>
      </c>
      <c r="U407">
        <f t="shared" si="158"/>
        <v>0.18985755371735949</v>
      </c>
      <c r="V407">
        <f t="shared" si="159"/>
        <v>0.55376346089035533</v>
      </c>
      <c r="W407">
        <f t="shared" si="160"/>
        <v>28.001807239409708</v>
      </c>
      <c r="X407">
        <f t="shared" si="161"/>
        <v>16.807321505213039</v>
      </c>
      <c r="Y407">
        <f t="shared" si="162"/>
        <v>0.74664705864719072</v>
      </c>
      <c r="Z407">
        <f t="shared" si="145"/>
        <v>42.779725246340888</v>
      </c>
      <c r="AA407">
        <f t="shared" si="163"/>
        <v>-0.1317260101668804</v>
      </c>
      <c r="AB407">
        <f t="shared" si="146"/>
        <v>-7.5473444346596192</v>
      </c>
      <c r="AC407">
        <f t="shared" si="147"/>
        <v>0.87837306881407118</v>
      </c>
      <c r="AD407">
        <f t="shared" si="148"/>
        <v>50.327069681000509</v>
      </c>
      <c r="AE407">
        <f t="shared" si="149"/>
        <v>70.860220836242846</v>
      </c>
    </row>
    <row r="408" spans="5:31">
      <c r="E408">
        <f t="shared" si="164"/>
        <v>0.38800000000000029</v>
      </c>
      <c r="F408">
        <f t="shared" si="165"/>
        <v>8.7660130247519202E-2</v>
      </c>
      <c r="G408">
        <f t="shared" si="144"/>
        <v>5.0225554947499385</v>
      </c>
      <c r="H408">
        <f t="shared" si="150"/>
        <v>-2.8183101909566819</v>
      </c>
      <c r="K408">
        <f t="shared" si="151"/>
        <v>-169.09861145740092</v>
      </c>
      <c r="L408">
        <f t="shared" si="152"/>
        <v>-22.880771023348732</v>
      </c>
      <c r="M408">
        <f t="shared" si="153"/>
        <v>-4.4765295317123366E-2</v>
      </c>
      <c r="N408">
        <f t="shared" si="154"/>
        <v>-0.97822905147583383</v>
      </c>
      <c r="O408">
        <f t="shared" si="155"/>
        <v>-26.881087571546672</v>
      </c>
      <c r="P408">
        <f t="shared" si="156"/>
        <v>-3.5746387153491725</v>
      </c>
      <c r="Q408">
        <f t="shared" si="166"/>
        <v>-6</v>
      </c>
      <c r="S408">
        <f t="shared" si="167"/>
        <v>56.007825369522628</v>
      </c>
      <c r="T408">
        <f t="shared" si="157"/>
        <v>316.0317858549127</v>
      </c>
      <c r="U408">
        <f t="shared" si="158"/>
        <v>0.19035738277543515</v>
      </c>
      <c r="V408">
        <f t="shared" si="159"/>
        <v>0.55426328994843099</v>
      </c>
      <c r="W408">
        <f t="shared" si="160"/>
        <v>28.005132377689609</v>
      </c>
      <c r="X408">
        <f t="shared" si="161"/>
        <v>16.832692659278365</v>
      </c>
      <c r="Y408">
        <f t="shared" si="162"/>
        <v>0.74739693303172539</v>
      </c>
      <c r="Z408">
        <f t="shared" si="145"/>
        <v>42.822689883739692</v>
      </c>
      <c r="AA408">
        <f t="shared" si="163"/>
        <v>-0.12890808132210818</v>
      </c>
      <c r="AB408">
        <f t="shared" si="146"/>
        <v>-7.3858890048859962</v>
      </c>
      <c r="AC408">
        <f t="shared" si="147"/>
        <v>0.87630501435383357</v>
      </c>
      <c r="AD408">
        <f t="shared" si="148"/>
        <v>50.208578888625688</v>
      </c>
      <c r="AE408">
        <f t="shared" si="149"/>
        <v>71.046771209099418</v>
      </c>
    </row>
    <row r="409" spans="5:31">
      <c r="E409">
        <f t="shared" si="164"/>
        <v>0.38900000000000029</v>
      </c>
      <c r="F409">
        <f t="shared" si="165"/>
        <v>8.4841820056562517E-2</v>
      </c>
      <c r="G409">
        <f t="shared" si="144"/>
        <v>4.8610782154494121</v>
      </c>
      <c r="H409">
        <f t="shared" si="150"/>
        <v>-2.8186827725880752</v>
      </c>
      <c r="K409">
        <f t="shared" si="151"/>
        <v>-169.12096635528451</v>
      </c>
      <c r="L409">
        <f t="shared" si="152"/>
        <v>-22.354897883587828</v>
      </c>
      <c r="M409">
        <f t="shared" si="153"/>
        <v>-4.3736445966866877E-2</v>
      </c>
      <c r="N409">
        <f t="shared" si="154"/>
        <v>-0.97803393872483513</v>
      </c>
      <c r="O409">
        <f t="shared" si="155"/>
        <v>-26.875726002149396</v>
      </c>
      <c r="P409">
        <f t="shared" si="156"/>
        <v>-3.5751224659714831</v>
      </c>
      <c r="Q409">
        <f t="shared" si="166"/>
        <v>-6</v>
      </c>
      <c r="S409">
        <f t="shared" si="167"/>
        <v>56.057849565478094</v>
      </c>
      <c r="T409">
        <f t="shared" si="157"/>
        <v>316.86028753852383</v>
      </c>
      <c r="U409">
        <f t="shared" si="158"/>
        <v>0.19085641932547906</v>
      </c>
      <c r="V409">
        <f t="shared" si="159"/>
        <v>0.5547623264984749</v>
      </c>
      <c r="W409">
        <f t="shared" si="160"/>
        <v>28.008386444224087</v>
      </c>
      <c r="X409">
        <f t="shared" si="161"/>
        <v>16.858076517915496</v>
      </c>
      <c r="Y409">
        <f t="shared" si="162"/>
        <v>0.74814809576714481</v>
      </c>
      <c r="Z409">
        <f t="shared" si="145"/>
        <v>42.865728338206729</v>
      </c>
      <c r="AA409">
        <f t="shared" si="163"/>
        <v>-0.126089771131151</v>
      </c>
      <c r="AB409">
        <f t="shared" si="146"/>
        <v>-7.2244117255854405</v>
      </c>
      <c r="AC409">
        <f t="shared" si="147"/>
        <v>0.87423786689829575</v>
      </c>
      <c r="AD409">
        <f t="shared" si="148"/>
        <v>50.090140063792163</v>
      </c>
      <c r="AE409">
        <f t="shared" si="149"/>
        <v>71.233025795493774</v>
      </c>
    </row>
    <row r="410" spans="5:31">
      <c r="E410">
        <f t="shared" si="164"/>
        <v>0.39000000000000029</v>
      </c>
      <c r="F410">
        <f t="shared" si="165"/>
        <v>8.2023137283974437E-2</v>
      </c>
      <c r="G410">
        <f t="shared" si="144"/>
        <v>4.6995795887938812</v>
      </c>
      <c r="H410">
        <f t="shared" si="150"/>
        <v>-2.8190467609012706</v>
      </c>
      <c r="K410">
        <f t="shared" si="151"/>
        <v>-169.14280565407623</v>
      </c>
      <c r="L410">
        <f t="shared" si="152"/>
        <v>-21.839298791730762</v>
      </c>
      <c r="M410">
        <f t="shared" si="153"/>
        <v>-4.2727697372308193E-2</v>
      </c>
      <c r="N410">
        <f t="shared" si="154"/>
        <v>-0.97784331028753713</v>
      </c>
      <c r="O410">
        <f t="shared" si="155"/>
        <v>-26.870487658727775</v>
      </c>
      <c r="P410">
        <f t="shared" si="156"/>
        <v>-3.5755950984606519</v>
      </c>
      <c r="Q410">
        <f t="shared" si="166"/>
        <v>-6</v>
      </c>
      <c r="S410">
        <f t="shared" si="167"/>
        <v>56.106936774913734</v>
      </c>
      <c r="T410">
        <f t="shared" si="157"/>
        <v>317.68746762699016</v>
      </c>
      <c r="U410">
        <f t="shared" si="158"/>
        <v>0.19135465983093472</v>
      </c>
      <c r="V410">
        <f t="shared" si="159"/>
        <v>0.55526056700393056</v>
      </c>
      <c r="W410">
        <f t="shared" si="160"/>
        <v>28.011569374340628</v>
      </c>
      <c r="X410">
        <f t="shared" si="161"/>
        <v>16.883472804244189</v>
      </c>
      <c r="Y410">
        <f t="shared" si="162"/>
        <v>0.74890053975173398</v>
      </c>
      <c r="Z410">
        <f t="shared" si="145"/>
        <v>42.908840202843692</v>
      </c>
      <c r="AA410">
        <f t="shared" si="163"/>
        <v>-0.12327108835856319</v>
      </c>
      <c r="AB410">
        <f t="shared" si="146"/>
        <v>-7.0629130989299265</v>
      </c>
      <c r="AC410">
        <f t="shared" si="147"/>
        <v>0.87217162811029714</v>
      </c>
      <c r="AD410">
        <f t="shared" si="148"/>
        <v>49.971753301773617</v>
      </c>
      <c r="AE410">
        <f t="shared" si="149"/>
        <v>71.418983275482731</v>
      </c>
    </row>
    <row r="411" spans="5:31">
      <c r="E411">
        <f t="shared" si="164"/>
        <v>0.39100000000000029</v>
      </c>
      <c r="F411">
        <f t="shared" si="165"/>
        <v>7.9204090523073173E-2</v>
      </c>
      <c r="G411">
        <f t="shared" si="144"/>
        <v>4.5380601071442142</v>
      </c>
      <c r="H411">
        <f t="shared" si="150"/>
        <v>-2.8194023264612045</v>
      </c>
      <c r="K411">
        <f t="shared" si="151"/>
        <v>-169.16413958767228</v>
      </c>
      <c r="L411">
        <f t="shared" si="152"/>
        <v>-21.333933596056024</v>
      </c>
      <c r="M411">
        <f t="shared" si="153"/>
        <v>-4.1738970978241752E-2</v>
      </c>
      <c r="N411">
        <f t="shared" si="154"/>
        <v>-0.97765707855335393</v>
      </c>
      <c r="O411">
        <f t="shared" si="155"/>
        <v>-26.865370133800841</v>
      </c>
      <c r="P411">
        <f t="shared" si="156"/>
        <v>-3.5760568300330071</v>
      </c>
      <c r="Q411">
        <f t="shared" si="166"/>
        <v>-6</v>
      </c>
      <c r="S411">
        <f t="shared" si="167"/>
        <v>56.15508645450673</v>
      </c>
      <c r="T411">
        <f t="shared" si="157"/>
        <v>318.51332032316026</v>
      </c>
      <c r="U411">
        <f t="shared" si="158"/>
        <v>0.19185210079996798</v>
      </c>
      <c r="V411">
        <f t="shared" si="159"/>
        <v>0.55575800797296382</v>
      </c>
      <c r="W411">
        <f t="shared" si="160"/>
        <v>28.014681104988131</v>
      </c>
      <c r="X411">
        <f t="shared" si="161"/>
        <v>16.908881242583455</v>
      </c>
      <c r="Y411">
        <f t="shared" si="162"/>
        <v>0.74965425793491547</v>
      </c>
      <c r="Z411">
        <f t="shared" si="145"/>
        <v>42.952025073682265</v>
      </c>
      <c r="AA411">
        <f t="shared" si="163"/>
        <v>-0.12045204159766194</v>
      </c>
      <c r="AB411">
        <f t="shared" si="146"/>
        <v>-6.9013936172802586</v>
      </c>
      <c r="AC411">
        <f t="shared" si="147"/>
        <v>0.87010629953257745</v>
      </c>
      <c r="AD411">
        <f t="shared" si="148"/>
        <v>49.853418690962528</v>
      </c>
      <c r="AE411">
        <f t="shared" si="149"/>
        <v>71.604642345814824</v>
      </c>
    </row>
    <row r="412" spans="5:31">
      <c r="E412">
        <f t="shared" si="164"/>
        <v>0.39200000000000029</v>
      </c>
      <c r="F412">
        <f t="shared" si="165"/>
        <v>7.6384688196611969E-2</v>
      </c>
      <c r="G412">
        <f t="shared" si="144"/>
        <v>4.3765202530886214</v>
      </c>
      <c r="H412">
        <f t="shared" si="150"/>
        <v>-2.8197496391625316</v>
      </c>
      <c r="K412">
        <f t="shared" si="151"/>
        <v>-169.1849783497519</v>
      </c>
      <c r="L412">
        <f t="shared" si="152"/>
        <v>-20.838762079620167</v>
      </c>
      <c r="M412">
        <f t="shared" si="153"/>
        <v>-4.0770188101857952E-2</v>
      </c>
      <c r="N412">
        <f t="shared" si="154"/>
        <v>-0.97747515625408787</v>
      </c>
      <c r="O412">
        <f t="shared" si="155"/>
        <v>-26.860371029296218</v>
      </c>
      <c r="P412">
        <f t="shared" si="156"/>
        <v>-3.5765078770559806</v>
      </c>
      <c r="Q412">
        <f t="shared" si="166"/>
        <v>-6</v>
      </c>
      <c r="S412">
        <f t="shared" si="167"/>
        <v>56.202298089133798</v>
      </c>
      <c r="T412">
        <f t="shared" si="157"/>
        <v>319.33783990356807</v>
      </c>
      <c r="U412">
        <f t="shared" si="158"/>
        <v>0.19234873878512806</v>
      </c>
      <c r="V412">
        <f t="shared" si="159"/>
        <v>0.55625464595812391</v>
      </c>
      <c r="W412">
        <f t="shared" si="160"/>
        <v>28.017721574716447</v>
      </c>
      <c r="X412">
        <f t="shared" si="161"/>
        <v>16.934301558455783</v>
      </c>
      <c r="Y412">
        <f t="shared" si="162"/>
        <v>0.75040924331746595</v>
      </c>
      <c r="Z412">
        <f t="shared" si="145"/>
        <v>42.995282549696469</v>
      </c>
      <c r="AA412">
        <f t="shared" si="163"/>
        <v>-0.11763263927120074</v>
      </c>
      <c r="AB412">
        <f t="shared" si="146"/>
        <v>-6.7398537632246667</v>
      </c>
      <c r="AC412">
        <f t="shared" si="147"/>
        <v>0.86804188258866666</v>
      </c>
      <c r="AD412">
        <f t="shared" si="148"/>
        <v>49.735136312921135</v>
      </c>
      <c r="AE412">
        <f t="shared" si="149"/>
        <v>71.790001719803712</v>
      </c>
    </row>
    <row r="413" spans="5:31">
      <c r="E413">
        <f t="shared" si="164"/>
        <v>0.39300000000000029</v>
      </c>
      <c r="F413">
        <f t="shared" si="165"/>
        <v>7.3564938557449444E-2</v>
      </c>
      <c r="G413">
        <f t="shared" si="144"/>
        <v>4.2149604994810721</v>
      </c>
      <c r="H413">
        <f t="shared" si="150"/>
        <v>-2.8200888682285852</v>
      </c>
      <c r="K413">
        <f t="shared" si="151"/>
        <v>-169.2053320937151</v>
      </c>
      <c r="L413">
        <f t="shared" si="152"/>
        <v>-20.353743963201552</v>
      </c>
      <c r="M413">
        <f t="shared" si="153"/>
        <v>-3.9821269938502435E-2</v>
      </c>
      <c r="N413">
        <f t="shared" si="154"/>
        <v>-0.97729745646448696</v>
      </c>
      <c r="O413">
        <f t="shared" si="155"/>
        <v>-26.855487956565447</v>
      </c>
      <c r="P413">
        <f t="shared" si="156"/>
        <v>-3.5769484550467268</v>
      </c>
      <c r="Q413">
        <f t="shared" si="166"/>
        <v>-6</v>
      </c>
      <c r="S413">
        <f t="shared" si="167"/>
        <v>56.248571191559073</v>
      </c>
      <c r="T413">
        <f t="shared" si="157"/>
        <v>320.16102071787418</v>
      </c>
      <c r="U413">
        <f t="shared" si="158"/>
        <v>0.19284457038301109</v>
      </c>
      <c r="V413">
        <f t="shared" si="159"/>
        <v>0.55675047755600693</v>
      </c>
      <c r="W413">
        <f t="shared" si="160"/>
        <v>28.020690723655939</v>
      </c>
      <c r="X413">
        <f t="shared" si="161"/>
        <v>16.959733478591229</v>
      </c>
      <c r="Y413">
        <f t="shared" si="162"/>
        <v>0.75116548895172952</v>
      </c>
      <c r="Z413">
        <f t="shared" si="145"/>
        <v>43.03861223281497</v>
      </c>
      <c r="AA413">
        <f t="shared" si="163"/>
        <v>-0.11481288963203794</v>
      </c>
      <c r="AB413">
        <f t="shared" si="146"/>
        <v>-6.5782940096171005</v>
      </c>
      <c r="AC413">
        <f t="shared" si="147"/>
        <v>0.86597837858376747</v>
      </c>
      <c r="AD413">
        <f t="shared" si="148"/>
        <v>49.616906242432073</v>
      </c>
      <c r="AE413">
        <f t="shared" si="149"/>
        <v>71.975060127202568</v>
      </c>
    </row>
    <row r="414" spans="5:31">
      <c r="E414">
        <f t="shared" si="164"/>
        <v>0.39400000000000029</v>
      </c>
      <c r="F414">
        <f t="shared" si="165"/>
        <v>7.0744849689220859E-2</v>
      </c>
      <c r="G414">
        <f t="shared" si="144"/>
        <v>4.0533813094797484</v>
      </c>
      <c r="H414">
        <f t="shared" si="150"/>
        <v>-2.8204201822103889</v>
      </c>
      <c r="K414">
        <f t="shared" si="151"/>
        <v>-169.22521093262333</v>
      </c>
      <c r="L414">
        <f t="shared" si="152"/>
        <v>-19.878838908236464</v>
      </c>
      <c r="M414">
        <f t="shared" si="153"/>
        <v>-3.8892137567420493E-2</v>
      </c>
      <c r="N414">
        <f t="shared" si="154"/>
        <v>-0.97712389260277399</v>
      </c>
      <c r="O414">
        <f t="shared" si="155"/>
        <v>-26.850718536398542</v>
      </c>
      <c r="P414">
        <f t="shared" si="156"/>
        <v>-3.5773787786708082</v>
      </c>
      <c r="Q414">
        <f t="shared" si="166"/>
        <v>-6</v>
      </c>
      <c r="S414">
        <f t="shared" si="167"/>
        <v>56.29390530212121</v>
      </c>
      <c r="T414">
        <f t="shared" si="157"/>
        <v>320.98285718830095</v>
      </c>
      <c r="U414">
        <f t="shared" si="158"/>
        <v>0.19333959223391964</v>
      </c>
      <c r="V414">
        <f t="shared" si="159"/>
        <v>0.55724549940691548</v>
      </c>
      <c r="W414">
        <f t="shared" si="160"/>
        <v>28.023588493497087</v>
      </c>
      <c r="X414">
        <f t="shared" si="161"/>
        <v>16.985176730931286</v>
      </c>
      <c r="Y414">
        <f t="shared" si="162"/>
        <v>0.75192298794182133</v>
      </c>
      <c r="Z414">
        <f t="shared" si="145"/>
        <v>43.082013727932654</v>
      </c>
      <c r="AA414">
        <f t="shared" si="163"/>
        <v>-0.11199280076380945</v>
      </c>
      <c r="AB414">
        <f t="shared" si="146"/>
        <v>-6.416714819615783</v>
      </c>
      <c r="AC414">
        <f t="shared" si="147"/>
        <v>0.86391578870563079</v>
      </c>
      <c r="AD414">
        <f t="shared" si="148"/>
        <v>49.498728547548431</v>
      </c>
      <c r="AE414">
        <f t="shared" si="149"/>
        <v>72.159816314077105</v>
      </c>
    </row>
    <row r="415" spans="5:31">
      <c r="E415">
        <f t="shared" si="164"/>
        <v>0.3950000000000003</v>
      </c>
      <c r="F415">
        <f t="shared" si="165"/>
        <v>6.792442950701047E-2</v>
      </c>
      <c r="G415">
        <f t="shared" si="144"/>
        <v>3.8917831365855746</v>
      </c>
      <c r="H415">
        <f t="shared" si="150"/>
        <v>-2.8207437489857177</v>
      </c>
      <c r="K415">
        <f t="shared" si="151"/>
        <v>-169.24462493914305</v>
      </c>
      <c r="L415">
        <f t="shared" si="152"/>
        <v>-19.414006519732808</v>
      </c>
      <c r="M415">
        <f t="shared" si="153"/>
        <v>-3.7982711957457616E-2</v>
      </c>
      <c r="N415">
        <f t="shared" si="154"/>
        <v>-0.97695437843115451</v>
      </c>
      <c r="O415">
        <f t="shared" si="155"/>
        <v>-26.846060399037924</v>
      </c>
      <c r="P415">
        <f t="shared" si="156"/>
        <v>-3.5777990617409392</v>
      </c>
      <c r="Q415">
        <f t="shared" si="166"/>
        <v>-6</v>
      </c>
      <c r="S415">
        <f t="shared" si="167"/>
        <v>56.338299988421817</v>
      </c>
      <c r="T415">
        <f t="shared" si="157"/>
        <v>321.80334380906942</v>
      </c>
      <c r="U415">
        <f t="shared" si="158"/>
        <v>0.19383380102152384</v>
      </c>
      <c r="V415">
        <f t="shared" si="159"/>
        <v>0.55773970819451968</v>
      </c>
      <c r="W415">
        <f t="shared" si="160"/>
        <v>28.026414827470067</v>
      </c>
      <c r="X415">
        <f t="shared" si="161"/>
        <v>17.0106310446326</v>
      </c>
      <c r="Y415">
        <f t="shared" si="162"/>
        <v>0.75268173344382705</v>
      </c>
      <c r="Z415">
        <f t="shared" si="145"/>
        <v>43.12548664292212</v>
      </c>
      <c r="AA415">
        <f t="shared" si="163"/>
        <v>-0.10917238058159909</v>
      </c>
      <c r="AB415">
        <f t="shared" si="146"/>
        <v>-6.2551166467216115</v>
      </c>
      <c r="AC415">
        <f t="shared" si="147"/>
        <v>0.86185411402542611</v>
      </c>
      <c r="AD415">
        <f t="shared" si="148"/>
        <v>49.380603289643723</v>
      </c>
      <c r="AE415">
        <f t="shared" si="149"/>
        <v>72.344269042678988</v>
      </c>
    </row>
    <row r="416" spans="5:31">
      <c r="E416">
        <f t="shared" si="164"/>
        <v>0.3960000000000003</v>
      </c>
      <c r="F416">
        <f t="shared" si="165"/>
        <v>6.5103685758024749E-2</v>
      </c>
      <c r="G416">
        <f t="shared" si="144"/>
        <v>3.730166424680784</v>
      </c>
      <c r="H416">
        <f t="shared" si="150"/>
        <v>-2.8210597357582037</v>
      </c>
      <c r="K416">
        <f t="shared" si="151"/>
        <v>-169.26358414549222</v>
      </c>
      <c r="L416">
        <f t="shared" si="152"/>
        <v>-18.959206349166994</v>
      </c>
      <c r="M416">
        <f t="shared" si="153"/>
        <v>-3.7092913972727071E-2</v>
      </c>
      <c r="N416">
        <f t="shared" si="154"/>
        <v>-0.97678882805629619</v>
      </c>
      <c r="O416">
        <f t="shared" si="155"/>
        <v>-26.84151118419161</v>
      </c>
      <c r="P416">
        <f t="shared" si="156"/>
        <v>-3.5782095172157948</v>
      </c>
      <c r="Q416">
        <f t="shared" si="166"/>
        <v>-6</v>
      </c>
      <c r="S416">
        <f t="shared" si="167"/>
        <v>56.38175484501415</v>
      </c>
      <c r="T416">
        <f t="shared" si="157"/>
        <v>322.62247514583527</v>
      </c>
      <c r="U416">
        <f t="shared" si="158"/>
        <v>0.19432719347252139</v>
      </c>
      <c r="V416">
        <f t="shared" si="159"/>
        <v>0.55823310064551723</v>
      </c>
      <c r="W416">
        <f t="shared" si="160"/>
        <v>28.029169670324467</v>
      </c>
      <c r="X416">
        <f t="shared" si="161"/>
        <v>17.036096150070449</v>
      </c>
      <c r="Y416">
        <f t="shared" si="162"/>
        <v>0.75344171866599186</v>
      </c>
      <c r="Z416">
        <f t="shared" si="145"/>
        <v>43.169030588644468</v>
      </c>
      <c r="AA416">
        <f t="shared" si="163"/>
        <v>-0.10635163683261334</v>
      </c>
      <c r="AB416">
        <f t="shared" si="146"/>
        <v>-6.0934999348168182</v>
      </c>
      <c r="AC416">
        <f t="shared" si="147"/>
        <v>0.85979335549860525</v>
      </c>
      <c r="AD416">
        <f t="shared" si="148"/>
        <v>49.262530523461287</v>
      </c>
      <c r="AE416">
        <f t="shared" si="149"/>
        <v>72.528417091319014</v>
      </c>
    </row>
    <row r="417" spans="5:31">
      <c r="E417">
        <f t="shared" si="164"/>
        <v>0.3970000000000003</v>
      </c>
      <c r="F417">
        <f t="shared" si="165"/>
        <v>6.2282626022266543E-2</v>
      </c>
      <c r="G417">
        <f t="shared" si="144"/>
        <v>3.5685316080675471</v>
      </c>
      <c r="H417">
        <f t="shared" si="150"/>
        <v>-2.8213683090564934</v>
      </c>
      <c r="K417">
        <f t="shared" si="151"/>
        <v>-169.28209854338959</v>
      </c>
      <c r="L417">
        <f t="shared" si="152"/>
        <v>-18.514397897366973</v>
      </c>
      <c r="M417">
        <f t="shared" si="153"/>
        <v>-3.6222664378250502E-2</v>
      </c>
      <c r="N417">
        <f t="shared" si="154"/>
        <v>-0.97662715592978588</v>
      </c>
      <c r="O417">
        <f t="shared" si="155"/>
        <v>-26.83706854104577</v>
      </c>
      <c r="P417">
        <f t="shared" si="156"/>
        <v>-3.5786103571988779</v>
      </c>
      <c r="Q417">
        <f t="shared" si="166"/>
        <v>-6</v>
      </c>
      <c r="S417">
        <f t="shared" si="167"/>
        <v>56.424269493092126</v>
      </c>
      <c r="T417">
        <f t="shared" si="157"/>
        <v>323.44024583512197</v>
      </c>
      <c r="U417">
        <f t="shared" si="158"/>
        <v>0.1948197663562963</v>
      </c>
      <c r="V417">
        <f t="shared" si="159"/>
        <v>0.55872567352929214</v>
      </c>
      <c r="W417">
        <f t="shared" si="160"/>
        <v>28.031852968308922</v>
      </c>
      <c r="X417">
        <f t="shared" si="161"/>
        <v>17.061571778842076</v>
      </c>
      <c r="Y417">
        <f t="shared" si="162"/>
        <v>0.75420293686890616</v>
      </c>
      <c r="Z417">
        <f t="shared" si="145"/>
        <v>43.212645178959995</v>
      </c>
      <c r="AA417">
        <f t="shared" si="163"/>
        <v>-0.10353057709685497</v>
      </c>
      <c r="AB417">
        <f t="shared" si="146"/>
        <v>-5.9318651182035733</v>
      </c>
      <c r="AC417">
        <f t="shared" si="147"/>
        <v>0.85773351396576114</v>
      </c>
      <c r="AD417">
        <f t="shared" si="148"/>
        <v>49.144510297163563</v>
      </c>
      <c r="AE417">
        <f t="shared" si="149"/>
        <v>72.712259254239726</v>
      </c>
    </row>
    <row r="418" spans="5:31">
      <c r="E418">
        <f t="shared" si="164"/>
        <v>0.3980000000000003</v>
      </c>
      <c r="F418">
        <f t="shared" si="165"/>
        <v>5.946125771321005E-2</v>
      </c>
      <c r="G418">
        <f t="shared" si="144"/>
        <v>3.4068791115066488</v>
      </c>
      <c r="H418">
        <f t="shared" si="150"/>
        <v>-2.8216696347334493</v>
      </c>
      <c r="K418">
        <f t="shared" si="151"/>
        <v>-169.30017808400697</v>
      </c>
      <c r="L418">
        <f t="shared" si="152"/>
        <v>-18.079540617377379</v>
      </c>
      <c r="M418">
        <f t="shared" si="153"/>
        <v>-3.5371883845563445E-2</v>
      </c>
      <c r="N418">
        <f t="shared" si="154"/>
        <v>-0.97646927684856322</v>
      </c>
      <c r="O418">
        <f t="shared" si="155"/>
        <v>-26.832730128276634</v>
      </c>
      <c r="P418">
        <f t="shared" si="156"/>
        <v>-3.5790017929374467</v>
      </c>
      <c r="Q418">
        <f t="shared" si="166"/>
        <v>-6</v>
      </c>
      <c r="S418">
        <f t="shared" si="167"/>
        <v>56.465843580179985</v>
      </c>
      <c r="T418">
        <f t="shared" si="157"/>
        <v>324.25665058375262</v>
      </c>
      <c r="U418">
        <f t="shared" si="158"/>
        <v>0.19531151648457648</v>
      </c>
      <c r="V418">
        <f t="shared" si="159"/>
        <v>0.55921742365757232</v>
      </c>
      <c r="W418">
        <f t="shared" si="160"/>
        <v>28.034464669150843</v>
      </c>
      <c r="X418">
        <f t="shared" si="161"/>
        <v>17.087057663769805</v>
      </c>
      <c r="Y418">
        <f t="shared" si="162"/>
        <v>0.75496538136568225</v>
      </c>
      <c r="Z418">
        <f t="shared" si="145"/>
        <v>43.256330030738241</v>
      </c>
      <c r="AA418">
        <f t="shared" si="163"/>
        <v>-0.1007092087877987</v>
      </c>
      <c r="AB418">
        <f t="shared" si="146"/>
        <v>-5.7702126216426866</v>
      </c>
      <c r="AC418">
        <f t="shared" si="147"/>
        <v>0.85567459015348091</v>
      </c>
      <c r="AD418">
        <f t="shared" si="148"/>
        <v>49.026542652380925</v>
      </c>
      <c r="AE418">
        <f t="shared" si="149"/>
        <v>72.895794341487601</v>
      </c>
    </row>
    <row r="419" spans="5:31">
      <c r="E419">
        <f t="shared" si="164"/>
        <v>0.3990000000000003</v>
      </c>
      <c r="F419">
        <f t="shared" si="165"/>
        <v>5.6639588078476598E-2</v>
      </c>
      <c r="G419">
        <f t="shared" si="144"/>
        <v>3.2452093502562014</v>
      </c>
      <c r="H419">
        <f t="shared" si="150"/>
        <v>-2.8219638779654046</v>
      </c>
      <c r="K419">
        <f t="shared" si="151"/>
        <v>-169.31783267792429</v>
      </c>
      <c r="L419">
        <f t="shared" si="152"/>
        <v>-17.65459391730225</v>
      </c>
      <c r="M419">
        <f t="shared" si="153"/>
        <v>-3.4540492958276992E-2</v>
      </c>
      <c r="N419">
        <f t="shared" si="154"/>
        <v>-0.97631510595532511</v>
      </c>
      <c r="O419">
        <f t="shared" si="155"/>
        <v>-26.828493614061621</v>
      </c>
      <c r="P419">
        <f t="shared" si="156"/>
        <v>-3.579384034821508</v>
      </c>
      <c r="Q419">
        <f t="shared" si="166"/>
        <v>-6</v>
      </c>
      <c r="S419">
        <f t="shared" si="167"/>
        <v>56.50647677982289</v>
      </c>
      <c r="T419">
        <f t="shared" si="157"/>
        <v>325.07168416828392</v>
      </c>
      <c r="U419">
        <f t="shared" si="158"/>
        <v>0.19580244071109301</v>
      </c>
      <c r="V419">
        <f t="shared" si="159"/>
        <v>0.55970834788408885</v>
      </c>
      <c r="W419">
        <f t="shared" si="160"/>
        <v>28.03700472203619</v>
      </c>
      <c r="X419">
        <f t="shared" si="161"/>
        <v>17.112553538904002</v>
      </c>
      <c r="Y419">
        <f t="shared" si="162"/>
        <v>0.75572904552212561</v>
      </c>
      <c r="Z419">
        <f t="shared" si="145"/>
        <v>43.300084763867858</v>
      </c>
      <c r="AA419">
        <f t="shared" si="163"/>
        <v>-9.7887539153065112E-2</v>
      </c>
      <c r="AB419">
        <f t="shared" si="146"/>
        <v>-5.6085428603922312</v>
      </c>
      <c r="AC419">
        <f t="shared" si="147"/>
        <v>0.85361658467519075</v>
      </c>
      <c r="AD419">
        <f t="shared" si="148"/>
        <v>48.908627624260092</v>
      </c>
      <c r="AE419">
        <f t="shared" si="149"/>
        <v>73.079021178785894</v>
      </c>
    </row>
    <row r="420" spans="5:31">
      <c r="E420">
        <f t="shared" si="164"/>
        <v>0.4000000000000003</v>
      </c>
      <c r="F420">
        <f t="shared" si="165"/>
        <v>5.3817624200511192E-2</v>
      </c>
      <c r="G420">
        <f t="shared" si="144"/>
        <v>3.0835227301104129</v>
      </c>
      <c r="H420">
        <f t="shared" si="150"/>
        <v>-2.8222512032514571</v>
      </c>
      <c r="K420">
        <f t="shared" si="151"/>
        <v>-169.33507219508743</v>
      </c>
      <c r="L420">
        <f t="shared" si="152"/>
        <v>-17.239517163135098</v>
      </c>
      <c r="M420">
        <f t="shared" si="153"/>
        <v>-3.3728412217614689E-2</v>
      </c>
      <c r="N420">
        <f t="shared" si="154"/>
        <v>-0.97616455873891128</v>
      </c>
      <c r="O420">
        <f t="shared" si="155"/>
        <v>-26.824356676089916</v>
      </c>
      <c r="P420">
        <f t="shared" si="156"/>
        <v>-3.5797572923828649</v>
      </c>
      <c r="Q420">
        <f t="shared" si="166"/>
        <v>-6</v>
      </c>
      <c r="S420">
        <f t="shared" si="167"/>
        <v>56.546168791277793</v>
      </c>
      <c r="T420">
        <f t="shared" si="157"/>
        <v>325.88534143443673</v>
      </c>
      <c r="U420">
        <f t="shared" si="158"/>
        <v>0.19629253593123699</v>
      </c>
      <c r="V420">
        <f t="shared" si="159"/>
        <v>0.56019844310423283</v>
      </c>
      <c r="W420">
        <f t="shared" si="160"/>
        <v>28.039473077589275</v>
      </c>
      <c r="X420">
        <f t="shared" si="161"/>
        <v>17.138059139525808</v>
      </c>
      <c r="Y420">
        <f t="shared" si="162"/>
        <v>0.75649392275689775</v>
      </c>
      <c r="Z420">
        <f t="shared" si="145"/>
        <v>43.343909001265942</v>
      </c>
      <c r="AA420">
        <f t="shared" si="163"/>
        <v>-9.5065575275099873E-2</v>
      </c>
      <c r="AB420">
        <f t="shared" si="146"/>
        <v>-5.4468562402464524</v>
      </c>
      <c r="AC420">
        <f t="shared" si="147"/>
        <v>0.8515594980319976</v>
      </c>
      <c r="AD420">
        <f t="shared" si="148"/>
        <v>48.790765241512396</v>
      </c>
      <c r="AE420">
        <f t="shared" si="149"/>
        <v>73.261938607406563</v>
      </c>
    </row>
    <row r="421" spans="5:31">
      <c r="E421">
        <f t="shared" si="164"/>
        <v>0.4010000000000003</v>
      </c>
      <c r="F421">
        <f t="shared" si="165"/>
        <v>5.0995372997259737E-2</v>
      </c>
      <c r="G421">
        <f t="shared" si="144"/>
        <v>2.9218196474383857</v>
      </c>
      <c r="H421">
        <f t="shared" si="150"/>
        <v>-2.8225317744128167</v>
      </c>
      <c r="K421">
        <f t="shared" si="151"/>
        <v>-169.351906464769</v>
      </c>
      <c r="L421">
        <f t="shared" si="152"/>
        <v>-16.834269681570799</v>
      </c>
      <c r="M421">
        <f t="shared" si="153"/>
        <v>-3.2935562047913924E-2</v>
      </c>
      <c r="N421">
        <f t="shared" si="154"/>
        <v>-0.97601755103466237</v>
      </c>
      <c r="O421">
        <f t="shared" si="155"/>
        <v>-26.820317001572334</v>
      </c>
      <c r="P421">
        <f t="shared" si="156"/>
        <v>-3.5801217742942257</v>
      </c>
      <c r="Q421">
        <f t="shared" si="166"/>
        <v>-6</v>
      </c>
      <c r="S421">
        <f t="shared" si="167"/>
        <v>56.584919339204909</v>
      </c>
      <c r="T421">
        <f t="shared" si="157"/>
        <v>326.69761729652447</v>
      </c>
      <c r="U421">
        <f t="shared" si="158"/>
        <v>0.19678179908171536</v>
      </c>
      <c r="V421">
        <f t="shared" si="159"/>
        <v>0.5606877062547112</v>
      </c>
      <c r="W421">
        <f t="shared" si="160"/>
        <v>28.041869687852554</v>
      </c>
      <c r="X421">
        <f t="shared" si="161"/>
        <v>17.163574202149736</v>
      </c>
      <c r="Y421">
        <f t="shared" si="162"/>
        <v>0.75726000654167636</v>
      </c>
      <c r="Z421">
        <f t="shared" si="145"/>
        <v>43.387802368887165</v>
      </c>
      <c r="AA421">
        <f t="shared" si="163"/>
        <v>-9.2243324071848307E-2</v>
      </c>
      <c r="AB421">
        <f t="shared" si="146"/>
        <v>-5.2851531575744195</v>
      </c>
      <c r="AC421">
        <f t="shared" si="147"/>
        <v>0.84950333061352468</v>
      </c>
      <c r="AD421">
        <f t="shared" si="148"/>
        <v>48.672955526461593</v>
      </c>
      <c r="AE421">
        <f t="shared" si="149"/>
        <v>73.444545484041811</v>
      </c>
    </row>
    <row r="422" spans="5:31">
      <c r="E422">
        <f t="shared" si="164"/>
        <v>0.4020000000000003</v>
      </c>
      <c r="F422">
        <f t="shared" si="165"/>
        <v>4.8172841222846922E-2</v>
      </c>
      <c r="G422">
        <f t="shared" si="144"/>
        <v>2.7601004892229604</v>
      </c>
      <c r="H422">
        <f t="shared" si="150"/>
        <v>-2.8228057545921965</v>
      </c>
      <c r="K422">
        <f t="shared" si="151"/>
        <v>-169.36834527553179</v>
      </c>
      <c r="L422">
        <f t="shared" si="152"/>
        <v>-16.438810762794525</v>
      </c>
      <c r="M422">
        <f t="shared" si="153"/>
        <v>-3.2161862802082331E-2</v>
      </c>
      <c r="N422">
        <f t="shared" si="154"/>
        <v>-0.97587399902475547</v>
      </c>
      <c r="O422">
        <f t="shared" si="155"/>
        <v>-26.816372287250513</v>
      </c>
      <c r="P422">
        <f t="shared" si="156"/>
        <v>-3.5804776883683749</v>
      </c>
      <c r="Q422">
        <f t="shared" si="166"/>
        <v>-6</v>
      </c>
      <c r="S422">
        <f t="shared" si="167"/>
        <v>56.622728173360386</v>
      </c>
      <c r="T422">
        <f t="shared" si="157"/>
        <v>327.50850673688427</v>
      </c>
      <c r="U422">
        <f t="shared" si="158"/>
        <v>0.19727022714020817</v>
      </c>
      <c r="V422">
        <f t="shared" si="159"/>
        <v>0.56117613431320401</v>
      </c>
      <c r="W422">
        <f t="shared" si="160"/>
        <v>28.04419450626656</v>
      </c>
      <c r="X422">
        <f t="shared" si="161"/>
        <v>17.189098464526037</v>
      </c>
      <c r="Y422">
        <f t="shared" si="162"/>
        <v>0.75802729040130434</v>
      </c>
      <c r="Z422">
        <f t="shared" si="145"/>
        <v>43.431764495732352</v>
      </c>
      <c r="AA422">
        <f t="shared" si="163"/>
        <v>-8.9420792297435658E-2</v>
      </c>
      <c r="AB422">
        <f t="shared" si="146"/>
        <v>-5.1234339993590039</v>
      </c>
      <c r="AC422">
        <f t="shared" si="147"/>
        <v>0.84744808269874006</v>
      </c>
      <c r="AD422">
        <f t="shared" si="148"/>
        <v>48.555198495091368</v>
      </c>
      <c r="AE422">
        <f t="shared" si="149"/>
        <v>73.626840680676125</v>
      </c>
    </row>
    <row r="423" spans="5:31">
      <c r="E423">
        <f t="shared" si="164"/>
        <v>0.4030000000000003</v>
      </c>
      <c r="F423">
        <f t="shared" si="165"/>
        <v>4.5350035468254724E-2</v>
      </c>
      <c r="G423">
        <f t="shared" si="144"/>
        <v>2.5983656330995859</v>
      </c>
      <c r="H423">
        <f t="shared" si="150"/>
        <v>-2.8230733062532507</v>
      </c>
      <c r="K423">
        <f t="shared" si="151"/>
        <v>-169.38439837519505</v>
      </c>
      <c r="L423">
        <f t="shared" si="152"/>
        <v>-16.053099663256301</v>
      </c>
      <c r="M423">
        <f t="shared" si="153"/>
        <v>-3.1407234767026115E-2</v>
      </c>
      <c r="N423">
        <f t="shared" si="154"/>
        <v>-0.97573381923851499</v>
      </c>
      <c r="O423">
        <f t="shared" si="155"/>
        <v>-26.812520239405472</v>
      </c>
      <c r="P423">
        <f t="shared" si="156"/>
        <v>-3.5808252415574011</v>
      </c>
      <c r="Q423">
        <f t="shared" si="166"/>
        <v>-6</v>
      </c>
      <c r="S423">
        <f t="shared" si="167"/>
        <v>56.659595068289335</v>
      </c>
      <c r="T423">
        <f t="shared" si="157"/>
        <v>328.31800480530552</v>
      </c>
      <c r="U423">
        <f t="shared" si="158"/>
        <v>0.19775781712502441</v>
      </c>
      <c r="V423">
        <f t="shared" si="159"/>
        <v>0.56166372429802025</v>
      </c>
      <c r="W423">
        <f t="shared" si="160"/>
        <v>28.046447487649804</v>
      </c>
      <c r="X423">
        <f t="shared" si="161"/>
        <v>17.214631665642926</v>
      </c>
      <c r="Y423">
        <f t="shared" si="162"/>
        <v>0.75879576791393588</v>
      </c>
      <c r="Z423">
        <f t="shared" si="145"/>
        <v>43.475795013856853</v>
      </c>
      <c r="AA423">
        <f t="shared" si="163"/>
        <v>-8.6597986542843425E-2</v>
      </c>
      <c r="AB423">
        <f t="shared" si="146"/>
        <v>-4.9616991432356272</v>
      </c>
      <c r="AC423">
        <f t="shared" si="147"/>
        <v>0.84539375445677933</v>
      </c>
      <c r="AD423">
        <f t="shared" si="148"/>
        <v>48.437494157092488</v>
      </c>
      <c r="AE423">
        <f t="shared" si="149"/>
        <v>73.808823084457927</v>
      </c>
    </row>
    <row r="424" spans="5:31">
      <c r="E424">
        <f t="shared" si="164"/>
        <v>0.4040000000000003</v>
      </c>
      <c r="F424">
        <f t="shared" si="165"/>
        <v>4.2526962162001469E-2</v>
      </c>
      <c r="G424">
        <f t="shared" si="144"/>
        <v>2.4366154473952308</v>
      </c>
      <c r="H424">
        <f t="shared" si="150"/>
        <v>-2.8233345911800578</v>
      </c>
      <c r="K424">
        <f t="shared" si="151"/>
        <v>-169.40007547080347</v>
      </c>
      <c r="L424">
        <f t="shared" si="152"/>
        <v>-15.677095608424652</v>
      </c>
      <c r="M424">
        <f t="shared" si="153"/>
        <v>-3.0671598169037417E-2</v>
      </c>
      <c r="N424">
        <f t="shared" si="154"/>
        <v>-0.9755969285527003</v>
      </c>
      <c r="O424">
        <f t="shared" si="155"/>
        <v>-26.808758573865525</v>
      </c>
      <c r="P424">
        <f t="shared" si="156"/>
        <v>-3.5811646399519828</v>
      </c>
      <c r="Q424">
        <f t="shared" si="166"/>
        <v>-6</v>
      </c>
      <c r="S424">
        <f t="shared" si="167"/>
        <v>56.695519823019772</v>
      </c>
      <c r="T424">
        <f t="shared" si="157"/>
        <v>329.12610661845696</v>
      </c>
      <c r="U424">
        <f t="shared" si="158"/>
        <v>0.19824456609475685</v>
      </c>
      <c r="V424">
        <f t="shared" si="159"/>
        <v>0.56215047326775269</v>
      </c>
      <c r="W424">
        <f t="shared" si="160"/>
        <v>28.048628588178744</v>
      </c>
      <c r="X424">
        <f t="shared" si="161"/>
        <v>17.240173545728595</v>
      </c>
      <c r="Y424">
        <f t="shared" si="162"/>
        <v>0.75956543271117494</v>
      </c>
      <c r="Z424">
        <f t="shared" si="145"/>
        <v>43.519893558378449</v>
      </c>
      <c r="AA424">
        <f t="shared" si="163"/>
        <v>-8.3774913236589962E-2</v>
      </c>
      <c r="AB424">
        <f t="shared" si="146"/>
        <v>-4.7999489575312602</v>
      </c>
      <c r="AC424">
        <f t="shared" si="147"/>
        <v>0.84334034594776486</v>
      </c>
      <c r="AD424">
        <f t="shared" si="148"/>
        <v>48.319842515909706</v>
      </c>
      <c r="AE424">
        <f t="shared" si="149"/>
        <v>73.990491597570681</v>
      </c>
    </row>
    <row r="425" spans="5:31">
      <c r="E425">
        <f t="shared" si="164"/>
        <v>0.4050000000000003</v>
      </c>
      <c r="F425">
        <f t="shared" si="165"/>
        <v>3.9703627570821409E-2</v>
      </c>
      <c r="G425">
        <f t="shared" si="144"/>
        <v>2.2748502911673198</v>
      </c>
      <c r="H425">
        <f t="shared" si="150"/>
        <v>-2.8235897704766502</v>
      </c>
      <c r="K425">
        <f t="shared" si="151"/>
        <v>-169.415386228599</v>
      </c>
      <c r="L425">
        <f t="shared" si="152"/>
        <v>-15.310757795524484</v>
      </c>
      <c r="M425">
        <f t="shared" si="153"/>
        <v>-2.9954873179150909E-2</v>
      </c>
      <c r="N425">
        <f t="shared" si="154"/>
        <v>-0.975463244191771</v>
      </c>
      <c r="O425">
        <f t="shared" si="155"/>
        <v>-26.805085016013543</v>
      </c>
      <c r="P425">
        <f t="shared" si="156"/>
        <v>-3.581496088780733</v>
      </c>
      <c r="Q425">
        <f t="shared" si="166"/>
        <v>-6</v>
      </c>
      <c r="S425">
        <f t="shared" si="167"/>
        <v>56.730502260757206</v>
      </c>
      <c r="T425">
        <f t="shared" si="157"/>
        <v>329.93280735931341</v>
      </c>
      <c r="U425">
        <f t="shared" si="158"/>
        <v>0.19873047114793699</v>
      </c>
      <c r="V425">
        <f t="shared" si="159"/>
        <v>0.56263637832093283</v>
      </c>
      <c r="W425">
        <f t="shared" si="160"/>
        <v>28.050737765367799</v>
      </c>
      <c r="X425">
        <f t="shared" si="161"/>
        <v>17.265723846253053</v>
      </c>
      <c r="Y425">
        <f t="shared" si="162"/>
        <v>0.76033627847820784</v>
      </c>
      <c r="Z425">
        <f t="shared" si="145"/>
        <v>43.564059767484956</v>
      </c>
      <c r="AA425">
        <f t="shared" si="163"/>
        <v>-8.0951578645409944E-2</v>
      </c>
      <c r="AB425">
        <f t="shared" si="146"/>
        <v>-4.6381838013033514</v>
      </c>
      <c r="AC425">
        <f t="shared" si="147"/>
        <v>0.84128785712361775</v>
      </c>
      <c r="AD425">
        <f t="shared" si="148"/>
        <v>48.202243568788305</v>
      </c>
      <c r="AE425">
        <f t="shared" si="149"/>
        <v>74.171845137104043</v>
      </c>
    </row>
    <row r="426" spans="5:31">
      <c r="E426">
        <f t="shared" si="164"/>
        <v>0.40600000000000031</v>
      </c>
      <c r="F426">
        <f t="shared" si="165"/>
        <v>3.688003780034476E-2</v>
      </c>
      <c r="G426">
        <f t="shared" si="144"/>
        <v>2.1130705142426951</v>
      </c>
      <c r="H426">
        <f t="shared" si="150"/>
        <v>-2.8238390045665875</v>
      </c>
      <c r="K426">
        <f t="shared" si="151"/>
        <v>-169.43034027399526</v>
      </c>
      <c r="L426">
        <f t="shared" si="152"/>
        <v>-14.954045396249301</v>
      </c>
      <c r="M426">
        <f t="shared" si="153"/>
        <v>-2.925697991845011E-2</v>
      </c>
      <c r="N426">
        <f t="shared" si="154"/>
        <v>-0.97533268372812643</v>
      </c>
      <c r="O426">
        <f t="shared" si="155"/>
        <v>-26.801497300793557</v>
      </c>
      <c r="P426">
        <f t="shared" si="156"/>
        <v>-3.581819792409604</v>
      </c>
      <c r="Q426">
        <f t="shared" si="166"/>
        <v>-6</v>
      </c>
      <c r="S426">
        <f t="shared" si="167"/>
        <v>56.764542228580581</v>
      </c>
      <c r="T426">
        <f t="shared" si="157"/>
        <v>330.73810227658419</v>
      </c>
      <c r="U426">
        <f t="shared" si="158"/>
        <v>0.19921552942269041</v>
      </c>
      <c r="V426">
        <f t="shared" si="159"/>
        <v>0.56312143659568625</v>
      </c>
      <c r="W426">
        <f t="shared" si="160"/>
        <v>28.052774978049428</v>
      </c>
      <c r="X426">
        <f t="shared" si="161"/>
        <v>17.291282309929802</v>
      </c>
      <c r="Y426">
        <f t="shared" si="162"/>
        <v>0.76110829895392973</v>
      </c>
      <c r="Z426">
        <f t="shared" si="145"/>
        <v>43.608293282441501</v>
      </c>
      <c r="AA426">
        <f t="shared" si="163"/>
        <v>-7.8127988874933343E-2</v>
      </c>
      <c r="AB426">
        <f t="shared" si="146"/>
        <v>-4.4764040243787289</v>
      </c>
      <c r="AC426">
        <f t="shared" si="147"/>
        <v>0.83923628782886306</v>
      </c>
      <c r="AD426">
        <f t="shared" si="148"/>
        <v>48.084697306820232</v>
      </c>
      <c r="AE426">
        <f t="shared" si="149"/>
        <v>74.352882634925393</v>
      </c>
    </row>
    <row r="427" spans="5:31">
      <c r="E427">
        <f t="shared" si="164"/>
        <v>0.40700000000000031</v>
      </c>
      <c r="F427">
        <f t="shared" si="165"/>
        <v>3.4056198795778175E-2</v>
      </c>
      <c r="G427">
        <f t="shared" si="144"/>
        <v>1.9512764572566061</v>
      </c>
      <c r="H427">
        <f t="shared" si="150"/>
        <v>-2.8240824531925788</v>
      </c>
      <c r="K427">
        <f t="shared" si="151"/>
        <v>-169.44494719155472</v>
      </c>
      <c r="L427">
        <f t="shared" si="152"/>
        <v>-14.606917559460859</v>
      </c>
      <c r="M427">
        <f t="shared" si="153"/>
        <v>-2.8577838463349159E-2</v>
      </c>
      <c r="N427">
        <f t="shared" si="154"/>
        <v>-0.97520516508232358</v>
      </c>
      <c r="O427">
        <f t="shared" si="155"/>
        <v>-26.797993172716744</v>
      </c>
      <c r="P427">
        <f t="shared" si="156"/>
        <v>-3.5821359543413465</v>
      </c>
      <c r="Q427">
        <f t="shared" si="166"/>
        <v>-6</v>
      </c>
      <c r="S427">
        <f t="shared" si="167"/>
        <v>56.797639597138463</v>
      </c>
      <c r="T427">
        <f t="shared" si="157"/>
        <v>331.54198668413767</v>
      </c>
      <c r="U427">
        <f t="shared" si="158"/>
        <v>0.19969973809639044</v>
      </c>
      <c r="V427">
        <f t="shared" si="159"/>
        <v>0.56360564526938628</v>
      </c>
      <c r="W427">
        <f t="shared" si="160"/>
        <v>28.054740186354248</v>
      </c>
      <c r="X427">
        <f t="shared" si="161"/>
        <v>17.31684868071731</v>
      </c>
      <c r="Y427">
        <f t="shared" si="162"/>
        <v>0.76188148793106458</v>
      </c>
      <c r="Z427">
        <f t="shared" si="145"/>
        <v>43.652593747597372</v>
      </c>
      <c r="AA427">
        <f t="shared" si="163"/>
        <v>-7.530414987036689E-2</v>
      </c>
      <c r="AB427">
        <f t="shared" si="146"/>
        <v>-4.3146099673926486</v>
      </c>
      <c r="AC427">
        <f t="shared" si="147"/>
        <v>0.83718563780143151</v>
      </c>
      <c r="AD427">
        <f t="shared" si="148"/>
        <v>47.967203714990021</v>
      </c>
      <c r="AE427">
        <f t="shared" si="149"/>
        <v>74.533603037550449</v>
      </c>
    </row>
    <row r="428" spans="5:31">
      <c r="E428">
        <f t="shared" si="164"/>
        <v>0.40800000000000031</v>
      </c>
      <c r="F428">
        <f t="shared" si="165"/>
        <v>3.1232116342585596E-2</v>
      </c>
      <c r="G428">
        <f t="shared" si="144"/>
        <v>1.7894684516917194</v>
      </c>
      <c r="H428">
        <f t="shared" si="150"/>
        <v>-2.8243202754161429</v>
      </c>
      <c r="K428">
        <f t="shared" si="151"/>
        <v>-169.45921652496858</v>
      </c>
      <c r="L428">
        <f t="shared" si="152"/>
        <v>-14.269333413866022</v>
      </c>
      <c r="M428">
        <f t="shared" si="153"/>
        <v>-2.791736885082996E-2</v>
      </c>
      <c r="N428">
        <f t="shared" si="154"/>
        <v>-0.97508060652327311</v>
      </c>
      <c r="O428">
        <f t="shared" si="155"/>
        <v>-26.794570385866802</v>
      </c>
      <c r="P428">
        <f t="shared" si="156"/>
        <v>-3.5824447772150254</v>
      </c>
      <c r="Q428">
        <f t="shared" si="166"/>
        <v>-6</v>
      </c>
      <c r="S428">
        <f t="shared" si="167"/>
        <v>56.829794260346588</v>
      </c>
      <c r="T428">
        <f t="shared" si="157"/>
        <v>332.34445596042701</v>
      </c>
      <c r="U428">
        <f t="shared" si="158"/>
        <v>0.20018309438531215</v>
      </c>
      <c r="V428">
        <f t="shared" si="159"/>
        <v>0.56408900155830799</v>
      </c>
      <c r="W428">
        <f t="shared" si="160"/>
        <v>28.056633351691197</v>
      </c>
      <c r="X428">
        <f t="shared" si="161"/>
        <v>17.342422703820329</v>
      </c>
      <c r="Y428">
        <f t="shared" si="162"/>
        <v>0.76265583925628033</v>
      </c>
      <c r="Z428">
        <f t="shared" si="145"/>
        <v>43.696960810392596</v>
      </c>
      <c r="AA428">
        <f t="shared" si="163"/>
        <v>-7.2480067417174235E-2</v>
      </c>
      <c r="AB428">
        <f t="shared" si="146"/>
        <v>-4.1528019618277572</v>
      </c>
      <c r="AC428">
        <f t="shared" si="147"/>
        <v>0.83513590667345461</v>
      </c>
      <c r="AD428">
        <f t="shared" si="148"/>
        <v>47.849762772220345</v>
      </c>
      <c r="AE428">
        <f t="shared" si="149"/>
        <v>74.714005306014158</v>
      </c>
    </row>
    <row r="429" spans="5:31">
      <c r="E429">
        <f t="shared" si="164"/>
        <v>0.40900000000000031</v>
      </c>
      <c r="F429">
        <f t="shared" si="165"/>
        <v>2.8407796067169453E-2</v>
      </c>
      <c r="G429">
        <f t="shared" si="144"/>
        <v>1.6276468199171483</v>
      </c>
      <c r="H429">
        <f t="shared" si="150"/>
        <v>-2.8245526296173211</v>
      </c>
      <c r="K429">
        <f t="shared" si="151"/>
        <v>-169.47315777703926</v>
      </c>
      <c r="L429">
        <f t="shared" si="152"/>
        <v>-13.941252070673</v>
      </c>
      <c r="M429">
        <f t="shared" si="153"/>
        <v>-2.7275491083639025E-2</v>
      </c>
      <c r="N429">
        <f t="shared" si="154"/>
        <v>-0.97495892666840922</v>
      </c>
      <c r="O429">
        <f t="shared" si="155"/>
        <v>-26.791226703904634</v>
      </c>
      <c r="P429">
        <f t="shared" si="156"/>
        <v>-3.5827464628055972</v>
      </c>
      <c r="Q429">
        <f t="shared" si="166"/>
        <v>-6</v>
      </c>
      <c r="S429">
        <f t="shared" si="167"/>
        <v>56.861006135086214</v>
      </c>
      <c r="T429">
        <f t="shared" si="157"/>
        <v>333.1455055479156</v>
      </c>
      <c r="U429">
        <f t="shared" si="158"/>
        <v>0.20066559554428634</v>
      </c>
      <c r="V429">
        <f t="shared" si="159"/>
        <v>0.56457150271728218</v>
      </c>
      <c r="W429">
        <f t="shared" si="160"/>
        <v>28.058454436727754</v>
      </c>
      <c r="X429">
        <f t="shared" si="161"/>
        <v>17.368004125691009</v>
      </c>
      <c r="Y429">
        <f t="shared" si="162"/>
        <v>0.76343134683029679</v>
      </c>
      <c r="Z429">
        <f t="shared" si="145"/>
        <v>43.741394121364166</v>
      </c>
      <c r="AA429">
        <f t="shared" si="163"/>
        <v>-6.9655747141758317E-2</v>
      </c>
      <c r="AB429">
        <f t="shared" si="146"/>
        <v>-3.990980330053199</v>
      </c>
      <c r="AC429">
        <f t="shared" si="147"/>
        <v>0.83308709397205516</v>
      </c>
      <c r="AD429">
        <f t="shared" si="148"/>
        <v>47.732374451417364</v>
      </c>
      <c r="AE429">
        <f t="shared" si="149"/>
        <v>74.894088415741521</v>
      </c>
    </row>
    <row r="430" spans="5:31">
      <c r="E430">
        <f t="shared" si="164"/>
        <v>0.41000000000000031</v>
      </c>
      <c r="F430">
        <f t="shared" si="165"/>
        <v>2.5583243437552132E-2</v>
      </c>
      <c r="G430">
        <f t="shared" si="144"/>
        <v>1.4658118752274971</v>
      </c>
      <c r="H430">
        <f t="shared" si="150"/>
        <v>-2.824779673494425</v>
      </c>
      <c r="K430">
        <f t="shared" si="151"/>
        <v>-169.4867804096655</v>
      </c>
      <c r="L430">
        <f t="shared" si="152"/>
        <v>-13.622632626229278</v>
      </c>
      <c r="M430">
        <f t="shared" si="153"/>
        <v>-2.6652125135448457E-2</v>
      </c>
      <c r="N430">
        <f t="shared" si="154"/>
        <v>-0.97484004448384043</v>
      </c>
      <c r="O430">
        <f t="shared" si="155"/>
        <v>-26.787959900072476</v>
      </c>
      <c r="P430">
        <f t="shared" si="156"/>
        <v>-3.5830412120235362</v>
      </c>
      <c r="Q430">
        <f t="shared" si="166"/>
        <v>-6</v>
      </c>
      <c r="S430">
        <f t="shared" si="167"/>
        <v>56.891275160903518</v>
      </c>
      <c r="T430">
        <f t="shared" si="157"/>
        <v>333.9451309525017</v>
      </c>
      <c r="U430">
        <f t="shared" si="158"/>
        <v>0.2011472388663528</v>
      </c>
      <c r="V430">
        <f t="shared" si="159"/>
        <v>0.56505314603934864</v>
      </c>
      <c r="W430">
        <f t="shared" si="160"/>
        <v>28.060203405370231</v>
      </c>
      <c r="X430">
        <f t="shared" si="161"/>
        <v>17.39359269402987</v>
      </c>
      <c r="Y430">
        <f t="shared" si="162"/>
        <v>0.76420800460798888</v>
      </c>
      <c r="Z430">
        <f t="shared" si="145"/>
        <v>43.785893334151936</v>
      </c>
      <c r="AA430">
        <f t="shared" si="163"/>
        <v>-6.6831194512140937E-2</v>
      </c>
      <c r="AB430">
        <f t="shared" si="146"/>
        <v>-3.8291453853635447</v>
      </c>
      <c r="AC430">
        <f t="shared" si="147"/>
        <v>0.8310391991201298</v>
      </c>
      <c r="AD430">
        <f t="shared" si="148"/>
        <v>47.615038719515475</v>
      </c>
      <c r="AE430">
        <f t="shared" si="149"/>
        <v>75.073851356418288</v>
      </c>
    </row>
    <row r="431" spans="5:31">
      <c r="E431">
        <f t="shared" si="164"/>
        <v>0.41100000000000031</v>
      </c>
      <c r="F431">
        <f t="shared" si="165"/>
        <v>2.2758463764057706E-2</v>
      </c>
      <c r="G431">
        <f t="shared" si="144"/>
        <v>1.3039639218819239</v>
      </c>
      <c r="H431">
        <f t="shared" si="150"/>
        <v>-2.8250015640638355</v>
      </c>
      <c r="K431">
        <f t="shared" si="151"/>
        <v>-169.50009384383014</v>
      </c>
      <c r="L431">
        <f t="shared" si="152"/>
        <v>-13.313434164638927</v>
      </c>
      <c r="M431">
        <f t="shared" si="153"/>
        <v>-2.6047190955976629E-2</v>
      </c>
      <c r="N431">
        <f t="shared" si="154"/>
        <v>-0.97472387928447579</v>
      </c>
      <c r="O431">
        <f t="shared" si="155"/>
        <v>-26.784767757197372</v>
      </c>
      <c r="P431">
        <f t="shared" si="156"/>
        <v>-3.583329224914523</v>
      </c>
      <c r="Q431">
        <f t="shared" si="166"/>
        <v>-6</v>
      </c>
      <c r="S431">
        <f t="shared" si="167"/>
        <v>56.920601299709951</v>
      </c>
      <c r="T431">
        <f t="shared" si="157"/>
        <v>334.74332774294226</v>
      </c>
      <c r="U431">
        <f t="shared" si="158"/>
        <v>0.20162802168241348</v>
      </c>
      <c r="V431">
        <f t="shared" si="159"/>
        <v>0.56553392885540932</v>
      </c>
      <c r="W431">
        <f t="shared" si="160"/>
        <v>28.061880222744115</v>
      </c>
      <c r="X431">
        <f t="shared" si="161"/>
        <v>17.419188157786564</v>
      </c>
      <c r="Y431">
        <f t="shared" si="162"/>
        <v>0.76498580659848325</v>
      </c>
      <c r="Z431">
        <f t="shared" si="145"/>
        <v>43.830458105504135</v>
      </c>
      <c r="AA431">
        <f t="shared" si="163"/>
        <v>-6.4006414838646622E-2</v>
      </c>
      <c r="AB431">
        <f t="shared" si="146"/>
        <v>-3.6672974320179774</v>
      </c>
      <c r="AC431">
        <f t="shared" si="147"/>
        <v>0.82899222143712992</v>
      </c>
      <c r="AD431">
        <f t="shared" si="148"/>
        <v>47.49775553752211</v>
      </c>
      <c r="AE431">
        <f t="shared" si="149"/>
        <v>75.253293131861426</v>
      </c>
    </row>
    <row r="432" spans="5:31">
      <c r="E432">
        <f t="shared" si="164"/>
        <v>0.41200000000000031</v>
      </c>
      <c r="F432">
        <f t="shared" si="165"/>
        <v>1.9933462199993871E-2</v>
      </c>
      <c r="G432">
        <f t="shared" si="144"/>
        <v>1.1421032551432098</v>
      </c>
      <c r="H432">
        <f t="shared" si="150"/>
        <v>-2.825218457659842</v>
      </c>
      <c r="K432">
        <f t="shared" si="151"/>
        <v>-169.51310745959051</v>
      </c>
      <c r="L432">
        <f t="shared" si="152"/>
        <v>-13.013615760359626</v>
      </c>
      <c r="M432">
        <f t="shared" si="153"/>
        <v>-2.5460608476069124E-2</v>
      </c>
      <c r="N432">
        <f t="shared" si="154"/>
        <v>-0.97461035073412872</v>
      </c>
      <c r="O432">
        <f t="shared" si="155"/>
        <v>-26.781648067694032</v>
      </c>
      <c r="P432">
        <f t="shared" si="156"/>
        <v>-3.5836107006591851</v>
      </c>
      <c r="Q432">
        <f t="shared" si="166"/>
        <v>-6</v>
      </c>
      <c r="S432">
        <f t="shared" si="167"/>
        <v>56.948984535483575</v>
      </c>
      <c r="T432">
        <f t="shared" si="157"/>
        <v>335.54009155027717</v>
      </c>
      <c r="U432">
        <f t="shared" si="158"/>
        <v>0.20210794136088564</v>
      </c>
      <c r="V432">
        <f t="shared" si="159"/>
        <v>0.56601384853388148</v>
      </c>
      <c r="W432">
        <f t="shared" si="160"/>
        <v>28.063484855174448</v>
      </c>
      <c r="X432">
        <f t="shared" si="161"/>
        <v>17.444790267160496</v>
      </c>
      <c r="Y432">
        <f t="shared" si="162"/>
        <v>0.76576474686524987</v>
      </c>
      <c r="Z432">
        <f t="shared" si="145"/>
        <v>43.875088095282656</v>
      </c>
      <c r="AA432">
        <f t="shared" si="163"/>
        <v>-6.1181413274582777E-2</v>
      </c>
      <c r="AB432">
        <f t="shared" si="146"/>
        <v>-3.5054367652792631</v>
      </c>
      <c r="AC432">
        <f t="shared" si="147"/>
        <v>0.82694616013983269</v>
      </c>
      <c r="AD432">
        <f t="shared" si="148"/>
        <v>47.38052486056192</v>
      </c>
      <c r="AE432">
        <f t="shared" si="149"/>
        <v>75.432412759889601</v>
      </c>
    </row>
    <row r="433" spans="5:31">
      <c r="E433">
        <f t="shared" si="164"/>
        <v>0.41300000000000031</v>
      </c>
      <c r="F433">
        <f t="shared" si="165"/>
        <v>1.710824374233403E-2</v>
      </c>
      <c r="G433">
        <f t="shared" si="144"/>
        <v>0.98023016131684093</v>
      </c>
      <c r="H433">
        <f t="shared" si="150"/>
        <v>-2.8254305099345216</v>
      </c>
      <c r="K433">
        <f t="shared" si="151"/>
        <v>-169.5258305960713</v>
      </c>
      <c r="L433">
        <f t="shared" si="152"/>
        <v>-12.723136480779274</v>
      </c>
      <c r="M433">
        <f t="shared" si="153"/>
        <v>-2.4892297612739811E-2</v>
      </c>
      <c r="N433">
        <f t="shared" si="154"/>
        <v>-0.97449937884560045</v>
      </c>
      <c r="O433">
        <f t="shared" si="155"/>
        <v>-26.778598633567121</v>
      </c>
      <c r="P433">
        <f t="shared" si="156"/>
        <v>-3.5838858375728915</v>
      </c>
      <c r="Q433">
        <f t="shared" si="166"/>
        <v>-6</v>
      </c>
      <c r="S433">
        <f t="shared" si="167"/>
        <v>56.976424873971638</v>
      </c>
      <c r="T433">
        <f t="shared" si="157"/>
        <v>336.3354180672527</v>
      </c>
      <c r="U433">
        <f t="shared" si="158"/>
        <v>0.20258699530735438</v>
      </c>
      <c r="V433">
        <f t="shared" si="159"/>
        <v>0.56649290248035022</v>
      </c>
      <c r="W433">
        <f t="shared" si="160"/>
        <v>28.065017270166294</v>
      </c>
      <c r="X433">
        <f t="shared" si="161"/>
        <v>17.470398773601243</v>
      </c>
      <c r="Y433">
        <f t="shared" si="162"/>
        <v>0.76654481952618814</v>
      </c>
      <c r="Z433">
        <f t="shared" si="145"/>
        <v>43.919782966467956</v>
      </c>
      <c r="AA433">
        <f t="shared" si="163"/>
        <v>-5.8356194816922842E-2</v>
      </c>
      <c r="AB433">
        <f t="shared" si="146"/>
        <v>-3.3435636714528885</v>
      </c>
      <c r="AC433">
        <f t="shared" si="147"/>
        <v>0.82490101434311103</v>
      </c>
      <c r="AD433">
        <f t="shared" si="148"/>
        <v>47.263346637920847</v>
      </c>
      <c r="AE433">
        <f t="shared" si="149"/>
        <v>75.61120927219369</v>
      </c>
    </row>
    <row r="434" spans="5:31">
      <c r="E434">
        <f t="shared" si="164"/>
        <v>0.41400000000000031</v>
      </c>
      <c r="F434">
        <f t="shared" si="165"/>
        <v>1.4282813232399508E-2</v>
      </c>
      <c r="G434">
        <f t="shared" si="144"/>
        <v>0.81834491779009677</v>
      </c>
      <c r="H434">
        <f t="shared" si="150"/>
        <v>-2.8256378758576677</v>
      </c>
      <c r="K434">
        <f t="shared" si="151"/>
        <v>-169.53827255146007</v>
      </c>
      <c r="L434">
        <f t="shared" si="152"/>
        <v>-12.441955388770173</v>
      </c>
      <c r="M434">
        <f t="shared" si="153"/>
        <v>-2.4342178274167958E-2</v>
      </c>
      <c r="N434">
        <f t="shared" si="154"/>
        <v>-0.97439088398073948</v>
      </c>
      <c r="O434">
        <f t="shared" si="155"/>
        <v>-26.775617266412883</v>
      </c>
      <c r="P434">
        <f t="shared" si="156"/>
        <v>-3.5841548331056048</v>
      </c>
      <c r="Q434">
        <f t="shared" si="166"/>
        <v>-6</v>
      </c>
      <c r="S434">
        <f t="shared" si="167"/>
        <v>57.002922342394292</v>
      </c>
      <c r="T434">
        <f t="shared" si="157"/>
        <v>337.12930304774591</v>
      </c>
      <c r="U434">
        <f t="shared" si="158"/>
        <v>0.20306518096422624</v>
      </c>
      <c r="V434">
        <f t="shared" si="159"/>
        <v>0.56697108813722208</v>
      </c>
      <c r="W434">
        <f t="shared" si="160"/>
        <v>28.06647743638527</v>
      </c>
      <c r="X434">
        <f t="shared" si="161"/>
        <v>17.496013429808823</v>
      </c>
      <c r="Y434">
        <f t="shared" si="162"/>
        <v>0.76732601875370599</v>
      </c>
      <c r="Z434">
        <f t="shared" si="145"/>
        <v>43.964542385163611</v>
      </c>
      <c r="AA434">
        <f t="shared" si="163"/>
        <v>-5.5530764306988174E-2</v>
      </c>
      <c r="AB434">
        <f t="shared" si="146"/>
        <v>-3.1816784279261365</v>
      </c>
      <c r="AC434">
        <f t="shared" si="147"/>
        <v>0.82285678306069421</v>
      </c>
      <c r="AD434">
        <f t="shared" si="148"/>
        <v>47.146220813089748</v>
      </c>
      <c r="AE434">
        <f t="shared" si="149"/>
        <v>75.789681714207276</v>
      </c>
    </row>
    <row r="435" spans="5:31">
      <c r="E435">
        <f t="shared" si="164"/>
        <v>0.41500000000000031</v>
      </c>
      <c r="F435">
        <f t="shared" si="165"/>
        <v>1.1457175356541839E-2</v>
      </c>
      <c r="G435">
        <f t="shared" si="144"/>
        <v>0.65644779307114154</v>
      </c>
      <c r="H435">
        <f t="shared" si="150"/>
        <v>-2.8258407097167551</v>
      </c>
      <c r="K435">
        <f t="shared" si="151"/>
        <v>-169.55044258300529</v>
      </c>
      <c r="L435">
        <f t="shared" si="152"/>
        <v>-12.170031545226381</v>
      </c>
      <c r="M435">
        <f t="shared" si="153"/>
        <v>-2.3810170364662486E-2</v>
      </c>
      <c r="N435">
        <f t="shared" si="154"/>
        <v>-0.97428478685047992</v>
      </c>
      <c r="O435">
        <f t="shared" si="155"/>
        <v>-26.772701787420214</v>
      </c>
      <c r="P435">
        <f t="shared" si="156"/>
        <v>-3.5844178838417853</v>
      </c>
      <c r="Q435">
        <f t="shared" si="166"/>
        <v>-6</v>
      </c>
      <c r="S435">
        <f t="shared" si="167"/>
        <v>57.028476989149048</v>
      </c>
      <c r="T435">
        <f t="shared" si="157"/>
        <v>337.92174230618571</v>
      </c>
      <c r="U435">
        <f t="shared" si="158"/>
        <v>0.20354249581038023</v>
      </c>
      <c r="V435">
        <f t="shared" si="159"/>
        <v>0.56744840298337607</v>
      </c>
      <c r="W435">
        <f t="shared" si="160"/>
        <v>28.067865323638095</v>
      </c>
      <c r="X435">
        <f t="shared" si="161"/>
        <v>17.521633989733782</v>
      </c>
      <c r="Y435">
        <f t="shared" si="162"/>
        <v>0.76810833877479645</v>
      </c>
      <c r="Z435">
        <f t="shared" si="145"/>
        <v>44.00936602060068</v>
      </c>
      <c r="AA435">
        <f t="shared" si="163"/>
        <v>-5.2705126431130365E-2</v>
      </c>
      <c r="AB435">
        <f t="shared" si="146"/>
        <v>-3.0197813032071728</v>
      </c>
      <c r="AC435">
        <f t="shared" si="147"/>
        <v>0.8208134652059268</v>
      </c>
      <c r="AD435">
        <f t="shared" si="148"/>
        <v>47.029147323807855</v>
      </c>
      <c r="AE435">
        <f t="shared" si="149"/>
        <v>75.967829144976562</v>
      </c>
    </row>
    <row r="436" spans="5:31">
      <c r="E436">
        <f t="shared" si="164"/>
        <v>0.41600000000000031</v>
      </c>
      <c r="F436">
        <f t="shared" si="165"/>
        <v>8.631334646825084E-3</v>
      </c>
      <c r="G436">
        <f t="shared" si="144"/>
        <v>0.49453904682811828</v>
      </c>
      <c r="H436">
        <f t="shared" si="150"/>
        <v>-2.8260391651169479</v>
      </c>
      <c r="K436">
        <f t="shared" si="151"/>
        <v>-169.56234990701688</v>
      </c>
      <c r="L436">
        <f t="shared" si="152"/>
        <v>-11.907324011574746</v>
      </c>
      <c r="M436">
        <f t="shared" si="153"/>
        <v>-2.3296193789574704E-2</v>
      </c>
      <c r="N436">
        <f t="shared" si="154"/>
        <v>-0.97418100851485911</v>
      </c>
      <c r="O436">
        <f t="shared" si="155"/>
        <v>-26.769850027371128</v>
      </c>
      <c r="P436">
        <f t="shared" si="156"/>
        <v>-3.5846751855003496</v>
      </c>
      <c r="Q436">
        <f t="shared" si="166"/>
        <v>-6</v>
      </c>
      <c r="S436">
        <f t="shared" si="167"/>
        <v>57.053088883517063</v>
      </c>
      <c r="T436">
        <f t="shared" si="157"/>
        <v>338.71273171697891</v>
      </c>
      <c r="U436">
        <f t="shared" si="158"/>
        <v>0.20401893736082224</v>
      </c>
      <c r="V436">
        <f t="shared" si="159"/>
        <v>0.56792484453381809</v>
      </c>
      <c r="W436">
        <f t="shared" si="160"/>
        <v>28.069180902853279</v>
      </c>
      <c r="X436">
        <f t="shared" si="161"/>
        <v>17.547260208577114</v>
      </c>
      <c r="Y436">
        <f t="shared" si="162"/>
        <v>0.7688917738711053</v>
      </c>
      <c r="Z436">
        <f t="shared" si="145"/>
        <v>44.054253545141606</v>
      </c>
      <c r="AA436">
        <f t="shared" si="163"/>
        <v>-4.9879285721413924E-2</v>
      </c>
      <c r="AB436">
        <f t="shared" si="146"/>
        <v>-2.8578725569641676</v>
      </c>
      <c r="AC436">
        <f t="shared" si="147"/>
        <v>0.81877105959251928</v>
      </c>
      <c r="AD436">
        <f t="shared" si="148"/>
        <v>46.912126102105773</v>
      </c>
      <c r="AE436">
        <f t="shared" si="149"/>
        <v>76.145650637031295</v>
      </c>
    </row>
    <row r="437" spans="5:31">
      <c r="E437">
        <f t="shared" si="164"/>
        <v>0.41700000000000031</v>
      </c>
      <c r="F437">
        <f t="shared" si="165"/>
        <v>5.8052954817081354E-3</v>
      </c>
      <c r="G437">
        <f t="shared" si="144"/>
        <v>0.33261892992824238</v>
      </c>
      <c r="H437">
        <f t="shared" si="150"/>
        <v>-2.8262333949811524</v>
      </c>
      <c r="K437">
        <f t="shared" si="151"/>
        <v>-169.57400369886915</v>
      </c>
      <c r="L437">
        <f t="shared" si="152"/>
        <v>-11.653791852270512</v>
      </c>
      <c r="M437">
        <f t="shared" si="153"/>
        <v>-2.2800168460180847E-2</v>
      </c>
      <c r="N437">
        <f t="shared" si="154"/>
        <v>-0.9740794703830119</v>
      </c>
      <c r="O437">
        <f t="shared" si="155"/>
        <v>-26.767059826640615</v>
      </c>
      <c r="P437">
        <f t="shared" si="156"/>
        <v>-3.5849269329346813</v>
      </c>
      <c r="Q437">
        <f t="shared" si="166"/>
        <v>-6</v>
      </c>
      <c r="S437">
        <f t="shared" si="167"/>
        <v>57.076758115369863</v>
      </c>
      <c r="T437">
        <f t="shared" si="157"/>
        <v>339.50226721393091</v>
      </c>
      <c r="U437">
        <f t="shared" si="158"/>
        <v>0.20449450316633613</v>
      </c>
      <c r="V437">
        <f t="shared" si="159"/>
        <v>0.56840041033933197</v>
      </c>
      <c r="W437">
        <f t="shared" si="160"/>
        <v>28.070424146061804</v>
      </c>
      <c r="X437">
        <f t="shared" si="161"/>
        <v>17.572891842790028</v>
      </c>
      <c r="Y437">
        <f t="shared" si="162"/>
        <v>0.76967631837899719</v>
      </c>
      <c r="Z437">
        <f t="shared" si="145"/>
        <v>44.099204634283979</v>
      </c>
      <c r="AA437">
        <f t="shared" si="163"/>
        <v>-4.7053246556296613E-2</v>
      </c>
      <c r="AB437">
        <f t="shared" si="146"/>
        <v>-2.6959524400642709</v>
      </c>
      <c r="AC437">
        <f t="shared" si="147"/>
        <v>0.81672956493529381</v>
      </c>
      <c r="AD437">
        <f t="shared" si="148"/>
        <v>46.795157074348246</v>
      </c>
      <c r="AE437">
        <f t="shared" si="149"/>
        <v>76.323145276254593</v>
      </c>
    </row>
    <row r="438" spans="5:31">
      <c r="E438">
        <f t="shared" si="164"/>
        <v>0.41800000000000032</v>
      </c>
      <c r="F438">
        <f t="shared" si="165"/>
        <v>2.979062086726983E-3</v>
      </c>
      <c r="G438">
        <f t="shared" si="144"/>
        <v>0.17068768447689217</v>
      </c>
      <c r="H438">
        <f t="shared" si="150"/>
        <v>-2.826423551550107</v>
      </c>
      <c r="K438">
        <f t="shared" si="151"/>
        <v>-169.58541309300642</v>
      </c>
      <c r="L438">
        <f t="shared" si="152"/>
        <v>-11.409394137268006</v>
      </c>
      <c r="M438">
        <f t="shared" si="153"/>
        <v>-2.232201429851588E-2</v>
      </c>
      <c r="N438">
        <f t="shared" si="154"/>
        <v>-0.97398009421314691</v>
      </c>
      <c r="O438">
        <f t="shared" si="155"/>
        <v>-26.764329035195978</v>
      </c>
      <c r="P438">
        <f t="shared" si="156"/>
        <v>-3.5851733201326939</v>
      </c>
      <c r="Q438">
        <f t="shared" si="166"/>
        <v>-6</v>
      </c>
      <c r="S438">
        <f t="shared" si="167"/>
        <v>57.09948479487786</v>
      </c>
      <c r="T438">
        <f t="shared" si="157"/>
        <v>340.29034478966884</v>
      </c>
      <c r="U438">
        <f t="shared" si="158"/>
        <v>0.20496919081313617</v>
      </c>
      <c r="V438">
        <f t="shared" si="159"/>
        <v>0.56887509798613201</v>
      </c>
      <c r="W438">
        <f t="shared" si="160"/>
        <v>28.07159502637791</v>
      </c>
      <c r="X438">
        <f t="shared" si="161"/>
        <v>17.598528650073501</v>
      </c>
      <c r="Y438">
        <f t="shared" si="162"/>
        <v>0.77046196668961253</v>
      </c>
      <c r="Z438">
        <f t="shared" si="145"/>
        <v>44.144218966663814</v>
      </c>
      <c r="AA438">
        <f t="shared" si="163"/>
        <v>-4.4227013161315665E-2</v>
      </c>
      <c r="AB438">
        <f t="shared" si="146"/>
        <v>-2.5340211946129321</v>
      </c>
      <c r="AC438">
        <f t="shared" si="147"/>
        <v>0.81468897985092825</v>
      </c>
      <c r="AD438">
        <f t="shared" si="148"/>
        <v>46.678240161276754</v>
      </c>
      <c r="AE438">
        <f t="shared" si="149"/>
        <v>76.500312161753186</v>
      </c>
    </row>
    <row r="439" spans="5:31">
      <c r="E439">
        <f t="shared" si="164"/>
        <v>0.41900000000000032</v>
      </c>
      <c r="F439">
        <f t="shared" si="165"/>
        <v>1.5263853517687598E-4</v>
      </c>
      <c r="G439">
        <f t="shared" si="144"/>
        <v>8.7455438566941459E-3</v>
      </c>
      <c r="H439">
        <f t="shared" si="150"/>
        <v>-2.8266097863825146</v>
      </c>
      <c r="K439">
        <f t="shared" si="151"/>
        <v>-169.59658718295088</v>
      </c>
      <c r="L439">
        <f t="shared" si="152"/>
        <v>-11.174089944468674</v>
      </c>
      <c r="M439">
        <f t="shared" si="153"/>
        <v>-2.1861651242162994E-2</v>
      </c>
      <c r="N439">
        <f t="shared" si="154"/>
        <v>-0.97388280211249711</v>
      </c>
      <c r="O439">
        <f t="shared" si="155"/>
        <v>-26.761655512595478</v>
      </c>
      <c r="P439">
        <f t="shared" si="156"/>
        <v>-3.5854145402169495</v>
      </c>
      <c r="Q439">
        <f t="shared" si="166"/>
        <v>-6</v>
      </c>
      <c r="S439">
        <f t="shared" si="167"/>
        <v>57.12126905222005</v>
      </c>
      <c r="T439">
        <f t="shared" si="157"/>
        <v>341.07696049506677</v>
      </c>
      <c r="U439">
        <f t="shared" si="158"/>
        <v>0.20544299792252088</v>
      </c>
      <c r="V439">
        <f t="shared" si="159"/>
        <v>0.56934890509551672</v>
      </c>
      <c r="W439">
        <f t="shared" si="160"/>
        <v>28.072693517979971</v>
      </c>
      <c r="X439">
        <f t="shared" si="161"/>
        <v>17.624170389377731</v>
      </c>
      <c r="Y439">
        <f t="shared" si="162"/>
        <v>0.77124871324892263</v>
      </c>
      <c r="Z439">
        <f t="shared" si="145"/>
        <v>44.189296224058722</v>
      </c>
      <c r="AA439">
        <f t="shared" si="163"/>
        <v>-4.1400589609765739E-2</v>
      </c>
      <c r="AB439">
        <f t="shared" si="146"/>
        <v>-2.3720790539927448</v>
      </c>
      <c r="AC439">
        <f t="shared" si="147"/>
        <v>0.81264930285868842</v>
      </c>
      <c r="AD439">
        <f t="shared" si="148"/>
        <v>46.561375278051479</v>
      </c>
      <c r="AE439">
        <f t="shared" si="149"/>
        <v>76.67715040572827</v>
      </c>
    </row>
    <row r="440" spans="5:31">
      <c r="E440">
        <f t="shared" si="164"/>
        <v>0.42000000000000032</v>
      </c>
      <c r="F440">
        <f t="shared" si="165"/>
        <v>-2.6739712512056386E-3</v>
      </c>
      <c r="G440">
        <f t="shared" si="144"/>
        <v>-0.15320726723339914</v>
      </c>
      <c r="H440">
        <f t="shared" si="150"/>
        <v>-2.8267922503552172</v>
      </c>
      <c r="K440">
        <f t="shared" si="151"/>
        <v>-169.60753502131303</v>
      </c>
      <c r="L440">
        <f t="shared" si="152"/>
        <v>-10.947838362152858</v>
      </c>
      <c r="M440">
        <f t="shared" si="153"/>
        <v>-2.141899924901125E-2</v>
      </c>
      <c r="N440">
        <f t="shared" si="154"/>
        <v>-0.97378751653725382</v>
      </c>
      <c r="O440">
        <f t="shared" si="155"/>
        <v>-26.75903712798652</v>
      </c>
      <c r="P440">
        <f t="shared" si="156"/>
        <v>-3.5856507854448254</v>
      </c>
      <c r="Q440">
        <f t="shared" si="166"/>
        <v>-6</v>
      </c>
      <c r="S440">
        <f t="shared" si="167"/>
        <v>57.142111037294555</v>
      </c>
      <c r="T440">
        <f t="shared" si="157"/>
        <v>341.86211043866575</v>
      </c>
      <c r="U440">
        <f t="shared" si="158"/>
        <v>0.20591592215052371</v>
      </c>
      <c r="V440">
        <f t="shared" si="159"/>
        <v>0.56982182932351955</v>
      </c>
      <c r="W440">
        <f t="shared" si="160"/>
        <v>28.073719596091376</v>
      </c>
      <c r="X440">
        <f t="shared" si="161"/>
        <v>17.649816820901378</v>
      </c>
      <c r="Y440">
        <f t="shared" si="162"/>
        <v>0.77203655255777837</v>
      </c>
      <c r="Z440">
        <f t="shared" si="145"/>
        <v>44.234436091390663</v>
      </c>
      <c r="AA440">
        <f t="shared" si="163"/>
        <v>-3.8573979823383113E-2</v>
      </c>
      <c r="AB440">
        <f t="shared" si="146"/>
        <v>-2.2101262429026449</v>
      </c>
      <c r="AC440">
        <f t="shared" si="147"/>
        <v>0.81061053238116143</v>
      </c>
      <c r="AD440">
        <f t="shared" si="148"/>
        <v>46.444562334293302</v>
      </c>
      <c r="AE440">
        <f t="shared" si="149"/>
        <v>76.853659133345062</v>
      </c>
    </row>
    <row r="441" spans="5:31">
      <c r="E441">
        <f t="shared" si="164"/>
        <v>0.42100000000000032</v>
      </c>
      <c r="F441">
        <f t="shared" si="165"/>
        <v>-5.5007635015608559E-3</v>
      </c>
      <c r="G441">
        <f t="shared" si="144"/>
        <v>-0.31517053273904144</v>
      </c>
      <c r="H441">
        <f t="shared" si="150"/>
        <v>-2.8269710936634072</v>
      </c>
      <c r="K441">
        <f t="shared" si="151"/>
        <v>-169.61826561980442</v>
      </c>
      <c r="L441">
        <f t="shared" si="152"/>
        <v>-10.730598491385607</v>
      </c>
      <c r="M441">
        <f t="shared" si="153"/>
        <v>-2.0993978301962479E-2</v>
      </c>
      <c r="N441">
        <f t="shared" si="154"/>
        <v>-0.97369416029247757</v>
      </c>
      <c r="O441">
        <f t="shared" si="155"/>
        <v>-26.756471760103206</v>
      </c>
      <c r="P441">
        <f t="shared" si="156"/>
        <v>-3.5858822472087333</v>
      </c>
      <c r="Q441">
        <f t="shared" si="166"/>
        <v>-6</v>
      </c>
      <c r="S441">
        <f t="shared" si="167"/>
        <v>57.162010919430905</v>
      </c>
      <c r="T441">
        <f t="shared" si="157"/>
        <v>342.64579078609819</v>
      </c>
      <c r="U441">
        <f t="shared" si="158"/>
        <v>0.20638796118756622</v>
      </c>
      <c r="V441">
        <f t="shared" si="159"/>
        <v>0.57029386836056206</v>
      </c>
      <c r="W441">
        <f t="shared" si="160"/>
        <v>28.074673236961551</v>
      </c>
      <c r="X441">
        <f t="shared" si="161"/>
        <v>17.675467706090647</v>
      </c>
      <c r="Y441">
        <f t="shared" si="162"/>
        <v>0.7728254791719531</v>
      </c>
      <c r="Z441">
        <f t="shared" si="145"/>
        <v>44.279638256728418</v>
      </c>
      <c r="AA441">
        <f t="shared" si="163"/>
        <v>-3.5747187573027785E-2</v>
      </c>
      <c r="AB441">
        <f t="shared" si="146"/>
        <v>-2.0481629773969963</v>
      </c>
      <c r="AC441">
        <f t="shared" si="147"/>
        <v>0.80857266674498085</v>
      </c>
      <c r="AD441">
        <f t="shared" si="148"/>
        <v>46.32780123412541</v>
      </c>
      <c r="AE441">
        <f t="shared" si="149"/>
        <v>77.029837482603455</v>
      </c>
    </row>
    <row r="442" spans="5:31">
      <c r="E442">
        <f t="shared" si="164"/>
        <v>0.42200000000000032</v>
      </c>
      <c r="F442">
        <f t="shared" si="165"/>
        <v>-8.3277345952242621E-3</v>
      </c>
      <c r="G442">
        <f t="shared" si="144"/>
        <v>-0.47714404521143722</v>
      </c>
      <c r="H442">
        <f t="shared" si="150"/>
        <v>-2.8271464658208805</v>
      </c>
      <c r="K442">
        <f t="shared" si="151"/>
        <v>-169.62878794925282</v>
      </c>
      <c r="L442">
        <f t="shared" si="152"/>
        <v>-10.522329448401001</v>
      </c>
      <c r="M442">
        <f t="shared" si="153"/>
        <v>-2.0586508413596105E-2</v>
      </c>
      <c r="N442">
        <f t="shared" si="154"/>
        <v>-0.97360265653198896</v>
      </c>
      <c r="O442">
        <f t="shared" si="155"/>
        <v>-26.753957297263334</v>
      </c>
      <c r="P442">
        <f t="shared" si="156"/>
        <v>-3.5861091160363912</v>
      </c>
      <c r="Q442">
        <f t="shared" si="166"/>
        <v>-6</v>
      </c>
      <c r="S442">
        <f t="shared" si="167"/>
        <v>57.180968887103575</v>
      </c>
      <c r="T442">
        <f t="shared" si="157"/>
        <v>343.4279977595113</v>
      </c>
      <c r="U442">
        <f t="shared" si="158"/>
        <v>0.206859112758111</v>
      </c>
      <c r="V442">
        <f t="shared" si="159"/>
        <v>0.57076501993110684</v>
      </c>
      <c r="W442">
        <f t="shared" si="160"/>
        <v>28.075554417847002</v>
      </c>
      <c r="X442">
        <f t="shared" si="161"/>
        <v>17.701122807638221</v>
      </c>
      <c r="Y442">
        <f t="shared" si="162"/>
        <v>0.77361548770218203</v>
      </c>
      <c r="Z442">
        <f t="shared" si="145"/>
        <v>44.324902411289877</v>
      </c>
      <c r="AA442">
        <f t="shared" si="163"/>
        <v>-3.2920216479364529E-2</v>
      </c>
      <c r="AB442">
        <f t="shared" si="146"/>
        <v>-1.8861894649246094</v>
      </c>
      <c r="AC442">
        <f t="shared" si="147"/>
        <v>0.80653570418154652</v>
      </c>
      <c r="AD442">
        <f t="shared" si="148"/>
        <v>46.211091876214475</v>
      </c>
      <c r="AE442">
        <f t="shared" si="149"/>
        <v>77.205684604208358</v>
      </c>
    </row>
    <row r="443" spans="5:31">
      <c r="E443">
        <f t="shared" si="164"/>
        <v>0.42300000000000032</v>
      </c>
      <c r="F443">
        <f t="shared" si="165"/>
        <v>-1.1154881061045143E-2</v>
      </c>
      <c r="G443">
        <f t="shared" si="144"/>
        <v>-0.6391276057683003</v>
      </c>
      <c r="H443">
        <f t="shared" si="150"/>
        <v>-2.82731851566033</v>
      </c>
      <c r="K443">
        <f t="shared" si="151"/>
        <v>-169.6391109396198</v>
      </c>
      <c r="L443">
        <f t="shared" si="152"/>
        <v>-10.322990366966563</v>
      </c>
      <c r="M443">
        <f t="shared" si="153"/>
        <v>-2.0196509630795001E-2</v>
      </c>
      <c r="N443">
        <f t="shared" si="154"/>
        <v>-0.97351292875823969</v>
      </c>
      <c r="O443">
        <f t="shared" si="155"/>
        <v>-26.75149163736485</v>
      </c>
      <c r="P443">
        <f t="shared" si="156"/>
        <v>-3.5863315815911414</v>
      </c>
      <c r="Q443">
        <f t="shared" si="166"/>
        <v>-6</v>
      </c>
      <c r="S443">
        <f t="shared" si="167"/>
        <v>57.198985147646681</v>
      </c>
      <c r="T443">
        <f t="shared" si="157"/>
        <v>344.20872763698986</v>
      </c>
      <c r="U443">
        <f t="shared" si="158"/>
        <v>0.20732937462031378</v>
      </c>
      <c r="V443">
        <f t="shared" si="159"/>
        <v>0.57123528179330962</v>
      </c>
      <c r="W443">
        <f t="shared" si="160"/>
        <v>28.076363116992475</v>
      </c>
      <c r="X443">
        <f t="shared" si="161"/>
        <v>17.726781889482037</v>
      </c>
      <c r="Y443">
        <f t="shared" si="162"/>
        <v>0.774406572814196</v>
      </c>
      <c r="Z443">
        <f t="shared" si="145"/>
        <v>44.370228249443905</v>
      </c>
      <c r="AA443">
        <f t="shared" si="163"/>
        <v>-3.0093070013543662E-2</v>
      </c>
      <c r="AB443">
        <f t="shared" si="146"/>
        <v>-1.7242059043677469</v>
      </c>
      <c r="AC443">
        <f t="shared" si="147"/>
        <v>0.80449964282773967</v>
      </c>
      <c r="AD443">
        <f t="shared" si="148"/>
        <v>46.094434153811655</v>
      </c>
      <c r="AE443">
        <f t="shared" si="149"/>
        <v>77.38119966143995</v>
      </c>
    </row>
    <row r="444" spans="5:31">
      <c r="E444">
        <f t="shared" si="164"/>
        <v>0.42400000000000032</v>
      </c>
      <c r="F444">
        <f t="shared" si="165"/>
        <v>-1.3982199576705472E-2</v>
      </c>
      <c r="G444">
        <f t="shared" si="144"/>
        <v>-0.80112102405482966</v>
      </c>
      <c r="H444">
        <f t="shared" si="150"/>
        <v>-2.8274873913336753</v>
      </c>
      <c r="K444">
        <f t="shared" si="151"/>
        <v>-169.64924348002052</v>
      </c>
      <c r="L444">
        <f t="shared" si="152"/>
        <v>-10.132540400724489</v>
      </c>
      <c r="M444">
        <f t="shared" si="153"/>
        <v>-1.9823902039326047E-2</v>
      </c>
      <c r="N444">
        <f t="shared" si="154"/>
        <v>-0.97342490082216304</v>
      </c>
      <c r="O444">
        <f t="shared" si="155"/>
        <v>-26.749072687881753</v>
      </c>
      <c r="P444">
        <f t="shared" si="156"/>
        <v>-3.5865498326723233</v>
      </c>
      <c r="Q444">
        <f t="shared" si="166"/>
        <v>-6</v>
      </c>
      <c r="S444">
        <f t="shared" si="167"/>
        <v>57.216059926970217</v>
      </c>
      <c r="T444">
        <f t="shared" si="157"/>
        <v>344.98797675197983</v>
      </c>
      <c r="U444">
        <f t="shared" si="158"/>
        <v>0.2077987445656764</v>
      </c>
      <c r="V444">
        <f t="shared" si="159"/>
        <v>0.57170465173867224</v>
      </c>
      <c r="W444">
        <f t="shared" si="160"/>
        <v>28.077099313612138</v>
      </c>
      <c r="X444">
        <f t="shared" si="161"/>
        <v>17.752444716803879</v>
      </c>
      <c r="Y444">
        <f t="shared" si="162"/>
        <v>0.77519872922875077</v>
      </c>
      <c r="Z444">
        <f t="shared" si="145"/>
        <v>44.415615468712112</v>
      </c>
      <c r="AA444">
        <f t="shared" si="163"/>
        <v>-2.7265751497883295E-2</v>
      </c>
      <c r="AB444">
        <f t="shared" si="146"/>
        <v>-1.5622124860812154</v>
      </c>
      <c r="AC444">
        <f t="shared" si="147"/>
        <v>0.80246448072663412</v>
      </c>
      <c r="AD444">
        <f t="shared" si="148"/>
        <v>45.977827954793327</v>
      </c>
      <c r="AE444">
        <f t="shared" si="149"/>
        <v>77.556381830024108</v>
      </c>
    </row>
    <row r="445" spans="5:31">
      <c r="E445">
        <f t="shared" si="164"/>
        <v>0.42500000000000032</v>
      </c>
      <c r="F445">
        <f t="shared" si="165"/>
        <v>-1.6809686968039146E-2</v>
      </c>
      <c r="G445">
        <f t="shared" si="144"/>
        <v>-0.96312411820470423</v>
      </c>
      <c r="H445">
        <f t="shared" si="150"/>
        <v>-2.8276532403124341</v>
      </c>
      <c r="K445">
        <f t="shared" si="151"/>
        <v>-169.65919441874604</v>
      </c>
      <c r="L445">
        <f t="shared" si="152"/>
        <v>-9.9509387255101007</v>
      </c>
      <c r="M445">
        <f t="shared" si="153"/>
        <v>-1.9468605768376057E-2</v>
      </c>
      <c r="N445">
        <f t="shared" si="154"/>
        <v>-0.97333849692300367</v>
      </c>
      <c r="O445">
        <f t="shared" si="155"/>
        <v>-26.746698365859398</v>
      </c>
      <c r="P445">
        <f t="shared" si="156"/>
        <v>-3.5867640572156936</v>
      </c>
      <c r="Q445">
        <f t="shared" si="166"/>
        <v>-6</v>
      </c>
      <c r="S445">
        <f t="shared" si="167"/>
        <v>57.232193469277654</v>
      </c>
      <c r="T445">
        <f t="shared" si="157"/>
        <v>345.76574149271244</v>
      </c>
      <c r="U445">
        <f t="shared" si="158"/>
        <v>0.20826722041869974</v>
      </c>
      <c r="V445">
        <f t="shared" si="159"/>
        <v>0.57217312759169559</v>
      </c>
      <c r="W445">
        <f t="shared" si="160"/>
        <v>28.077762987870919</v>
      </c>
      <c r="X445">
        <f t="shared" si="161"/>
        <v>17.778111056027829</v>
      </c>
      <c r="Y445">
        <f t="shared" si="162"/>
        <v>0.77599195172165014</v>
      </c>
      <c r="Z445">
        <f t="shared" si="145"/>
        <v>44.461063769770085</v>
      </c>
      <c r="AA445">
        <f t="shared" si="163"/>
        <v>-2.4438264106549465E-2</v>
      </c>
      <c r="AB445">
        <f t="shared" si="146"/>
        <v>-1.4002093919313319</v>
      </c>
      <c r="AC445">
        <f t="shared" si="147"/>
        <v>0.80043021582819962</v>
      </c>
      <c r="AD445">
        <f t="shared" si="148"/>
        <v>45.861273161701419</v>
      </c>
      <c r="AE445">
        <f t="shared" si="149"/>
        <v>77.731230298002899</v>
      </c>
    </row>
    <row r="446" spans="5:31">
      <c r="E446">
        <f t="shared" si="164"/>
        <v>0.42600000000000032</v>
      </c>
      <c r="F446">
        <f t="shared" si="165"/>
        <v>-1.9637340208351582E-2</v>
      </c>
      <c r="G446">
        <f t="shared" si="144"/>
        <v>-1.1251367148010984</v>
      </c>
      <c r="H446">
        <f t="shared" si="150"/>
        <v>-2.8278162093881281</v>
      </c>
      <c r="K446">
        <f t="shared" si="151"/>
        <v>-169.6689725632877</v>
      </c>
      <c r="L446">
        <f t="shared" si="152"/>
        <v>-9.7781445416494517</v>
      </c>
      <c r="M446">
        <f t="shared" si="153"/>
        <v>-1.9130540995046963E-2</v>
      </c>
      <c r="N446">
        <f t="shared" si="154"/>
        <v>-0.97325364160812922</v>
      </c>
      <c r="O446">
        <f t="shared" si="155"/>
        <v>-26.744366597909337</v>
      </c>
      <c r="P446">
        <f t="shared" si="156"/>
        <v>-3.5869744422938945</v>
      </c>
      <c r="Q446">
        <f t="shared" si="166"/>
        <v>-6</v>
      </c>
      <c r="S446">
        <f t="shared" si="167"/>
        <v>57.247386036784938</v>
      </c>
      <c r="T446">
        <f t="shared" si="157"/>
        <v>346.54201830162765</v>
      </c>
      <c r="U446">
        <f t="shared" si="158"/>
        <v>0.20873480003653669</v>
      </c>
      <c r="V446">
        <f t="shared" si="159"/>
        <v>0.57264070720953253</v>
      </c>
      <c r="W446">
        <f t="shared" si="160"/>
        <v>28.078354120865832</v>
      </c>
      <c r="X446">
        <f t="shared" si="161"/>
        <v>17.803780674818555</v>
      </c>
      <c r="Y446">
        <f t="shared" si="162"/>
        <v>0.77678623512376732</v>
      </c>
      <c r="Z446">
        <f t="shared" si="145"/>
        <v>44.506572856448699</v>
      </c>
      <c r="AA446">
        <f t="shared" si="163"/>
        <v>-2.16106108662368E-2</v>
      </c>
      <c r="AB446">
        <f t="shared" si="146"/>
        <v>-1.2381967953349247</v>
      </c>
      <c r="AC446">
        <f t="shared" si="147"/>
        <v>0.79839684599000416</v>
      </c>
      <c r="AD446">
        <f t="shared" si="148"/>
        <v>45.744769651783628</v>
      </c>
      <c r="AE446">
        <f t="shared" si="149"/>
        <v>77.905744265605037</v>
      </c>
    </row>
    <row r="447" spans="5:31">
      <c r="E447">
        <f t="shared" si="164"/>
        <v>0.42700000000000032</v>
      </c>
      <c r="F447">
        <f t="shared" si="165"/>
        <v>-2.2465156417739711E-2</v>
      </c>
      <c r="G447">
        <f t="shared" si="144"/>
        <v>-1.2871586488377207</v>
      </c>
      <c r="H447">
        <f t="shared" si="150"/>
        <v>-2.8279764446727325</v>
      </c>
      <c r="K447">
        <f t="shared" si="151"/>
        <v>-169.67858668036394</v>
      </c>
      <c r="L447">
        <f t="shared" si="152"/>
        <v>-9.6141170762348018</v>
      </c>
      <c r="M447">
        <f t="shared" si="153"/>
        <v>-1.8809627948807695E-2</v>
      </c>
      <c r="N447">
        <f t="shared" si="154"/>
        <v>-0.97317025977282168</v>
      </c>
      <c r="O447">
        <f t="shared" si="155"/>
        <v>-26.742075320203572</v>
      </c>
      <c r="P447">
        <f t="shared" si="156"/>
        <v>-3.5871811741169712</v>
      </c>
      <c r="Q447">
        <f t="shared" si="166"/>
        <v>-6</v>
      </c>
      <c r="S447">
        <f t="shared" si="167"/>
        <v>57.261637909440836</v>
      </c>
      <c r="T447">
        <f t="shared" si="157"/>
        <v>347.31680367479828</v>
      </c>
      <c r="U447">
        <f t="shared" si="158"/>
        <v>0.20920148130864505</v>
      </c>
      <c r="V447">
        <f t="shared" si="159"/>
        <v>0.57310738848164089</v>
      </c>
      <c r="W447">
        <f t="shared" si="160"/>
        <v>28.078872694607433</v>
      </c>
      <c r="X447">
        <f t="shared" si="161"/>
        <v>17.829453342079439</v>
      </c>
      <c r="Y447">
        <f t="shared" si="162"/>
        <v>0.77758157432105879</v>
      </c>
      <c r="Z447">
        <f t="shared" si="145"/>
        <v>44.552142435734822</v>
      </c>
      <c r="AA447">
        <f t="shared" si="163"/>
        <v>-1.8782794656848921E-2</v>
      </c>
      <c r="AB447">
        <f t="shared" si="146"/>
        <v>-1.0761748612983166</v>
      </c>
      <c r="AC447">
        <f t="shared" si="147"/>
        <v>0.79636436897790774</v>
      </c>
      <c r="AD447">
        <f t="shared" si="148"/>
        <v>45.628317297033142</v>
      </c>
      <c r="AE447">
        <f t="shared" si="149"/>
        <v>78.079922945116351</v>
      </c>
    </row>
    <row r="448" spans="5:31">
      <c r="E448">
        <f t="shared" si="164"/>
        <v>0.42800000000000032</v>
      </c>
      <c r="F448">
        <f t="shared" si="165"/>
        <v>-2.5293132862412443E-2</v>
      </c>
      <c r="G448">
        <f t="shared" si="144"/>
        <v>-1.4491897636798803</v>
      </c>
      <c r="H448">
        <f t="shared" si="150"/>
        <v>-2.8281340915991549</v>
      </c>
      <c r="K448">
        <f t="shared" si="151"/>
        <v>-169.6880454959493</v>
      </c>
      <c r="L448">
        <f t="shared" si="152"/>
        <v>-9.4588155853750226</v>
      </c>
      <c r="M448">
        <f t="shared" si="153"/>
        <v>-1.8505786915896993E-2</v>
      </c>
      <c r="N448">
        <f t="shared" si="154"/>
        <v>-0.97308827666004749</v>
      </c>
      <c r="O448">
        <f t="shared" si="155"/>
        <v>-26.739822478468248</v>
      </c>
      <c r="P448">
        <f t="shared" si="156"/>
        <v>-3.5873844380329403</v>
      </c>
      <c r="Q448">
        <f t="shared" si="166"/>
        <v>-6</v>
      </c>
      <c r="S448">
        <f t="shared" si="167"/>
        <v>57.274949384649027</v>
      </c>
      <c r="T448">
        <f t="shared" si="157"/>
        <v>348.09009416135564</v>
      </c>
      <c r="U448">
        <f t="shared" si="158"/>
        <v>0.20966726215644174</v>
      </c>
      <c r="V448">
        <f t="shared" si="159"/>
        <v>0.57357316932943758</v>
      </c>
      <c r="W448">
        <f t="shared" si="160"/>
        <v>28.079318692001362</v>
      </c>
      <c r="X448">
        <f t="shared" si="161"/>
        <v>17.855128827950573</v>
      </c>
      <c r="Y448">
        <f t="shared" si="162"/>
        <v>0.77837796425457551</v>
      </c>
      <c r="Z448">
        <f t="shared" si="145"/>
        <v>44.597772217772039</v>
      </c>
      <c r="AA448">
        <f t="shared" si="163"/>
        <v>-1.5954818212176161E-2</v>
      </c>
      <c r="AB448">
        <f t="shared" si="146"/>
        <v>-0.9141437464561557</v>
      </c>
      <c r="AC448">
        <f t="shared" si="147"/>
        <v>0.79433278246675165</v>
      </c>
      <c r="AD448">
        <f t="shared" si="148"/>
        <v>45.511915964228187</v>
      </c>
      <c r="AE448">
        <f t="shared" si="149"/>
        <v>78.253765560750693</v>
      </c>
    </row>
    <row r="449" spans="5:31">
      <c r="E449">
        <f t="shared" si="164"/>
        <v>0.42900000000000033</v>
      </c>
      <c r="F449">
        <f t="shared" si="165"/>
        <v>-2.8121266954011598E-2</v>
      </c>
      <c r="G449">
        <f t="shared" si="144"/>
        <v>-1.6112299110255766</v>
      </c>
      <c r="H449">
        <f t="shared" si="150"/>
        <v>-2.828289294921762</v>
      </c>
      <c r="K449">
        <f t="shared" si="151"/>
        <v>-169.69735769530573</v>
      </c>
      <c r="L449">
        <f t="shared" si="152"/>
        <v>-9.3121993564274934</v>
      </c>
      <c r="M449">
        <f t="shared" si="153"/>
        <v>-1.821893824369003E-2</v>
      </c>
      <c r="N449">
        <f t="shared" si="154"/>
        <v>-0.97300761786021217</v>
      </c>
      <c r="O449">
        <f t="shared" si="155"/>
        <v>-26.737606027976906</v>
      </c>
      <c r="P449">
        <f t="shared" si="156"/>
        <v>-3.5875844185283996</v>
      </c>
      <c r="Q449">
        <f t="shared" si="166"/>
        <v>-6</v>
      </c>
      <c r="S449">
        <f t="shared" si="167"/>
        <v>57.287320776991329</v>
      </c>
      <c r="T449">
        <f t="shared" si="157"/>
        <v>348.86188636291354</v>
      </c>
      <c r="U449">
        <f t="shared" si="158"/>
        <v>0.21013214053295573</v>
      </c>
      <c r="V449">
        <f t="shared" si="159"/>
        <v>0.57403804770595157</v>
      </c>
      <c r="W449">
        <f t="shared" si="160"/>
        <v>28.079692096829945</v>
      </c>
      <c r="X449">
        <f t="shared" si="161"/>
        <v>17.880806903806551</v>
      </c>
      <c r="Y449">
        <f t="shared" si="162"/>
        <v>0.77917539992046803</v>
      </c>
      <c r="Z449">
        <f t="shared" si="145"/>
        <v>44.643461915860883</v>
      </c>
      <c r="AA449">
        <f t="shared" si="163"/>
        <v>-1.3126684120576946E-2</v>
      </c>
      <c r="AB449">
        <f t="shared" si="146"/>
        <v>-0.75210359911045566</v>
      </c>
      <c r="AC449">
        <f t="shared" si="147"/>
        <v>0.79230208404104496</v>
      </c>
      <c r="AD449">
        <f t="shared" si="148"/>
        <v>45.395565514971331</v>
      </c>
      <c r="AE449">
        <f t="shared" si="149"/>
        <v>78.427271348520492</v>
      </c>
    </row>
    <row r="450" spans="5:31">
      <c r="E450">
        <f t="shared" si="164"/>
        <v>0.43000000000000033</v>
      </c>
      <c r="F450">
        <f t="shared" si="165"/>
        <v>-3.094955624893336E-2</v>
      </c>
      <c r="G450">
        <f t="shared" si="144"/>
        <v>-1.7732789508666251</v>
      </c>
      <c r="H450">
        <f t="shared" si="150"/>
        <v>-2.8284421987169321</v>
      </c>
      <c r="K450">
        <f t="shared" si="151"/>
        <v>-169.70653192301592</v>
      </c>
      <c r="L450">
        <f t="shared" si="152"/>
        <v>-9.1742277102032119</v>
      </c>
      <c r="M450">
        <f t="shared" si="153"/>
        <v>-1.7949002345012621E-2</v>
      </c>
      <c r="N450">
        <f t="shared" si="154"/>
        <v>-0.97292820931089252</v>
      </c>
      <c r="O450">
        <f t="shared" si="155"/>
        <v>-26.735423933543121</v>
      </c>
      <c r="P450">
        <f t="shared" si="156"/>
        <v>-3.5877812992291922</v>
      </c>
      <c r="Q450">
        <f t="shared" si="166"/>
        <v>-6</v>
      </c>
      <c r="S450">
        <f t="shared" si="167"/>
        <v>57.298752417952791</v>
      </c>
      <c r="T450">
        <f t="shared" si="157"/>
        <v>349.63217693299424</v>
      </c>
      <c r="U450">
        <f t="shared" si="158"/>
        <v>0.21059611442248241</v>
      </c>
      <c r="V450">
        <f t="shared" si="159"/>
        <v>0.57450202159547825</v>
      </c>
      <c r="W450">
        <f t="shared" si="160"/>
        <v>28.07999289373387</v>
      </c>
      <c r="X450">
        <f t="shared" si="161"/>
        <v>17.90648734225416</v>
      </c>
      <c r="Y450">
        <f t="shared" si="162"/>
        <v>0.7799738763699896</v>
      </c>
      <c r="Z450">
        <f t="shared" si="145"/>
        <v>44.689211246459053</v>
      </c>
      <c r="AA450">
        <f t="shared" si="163"/>
        <v>-1.0298394825655102E-2</v>
      </c>
      <c r="AB450">
        <f t="shared" si="146"/>
        <v>-0.59005455926940265</v>
      </c>
      <c r="AC450">
        <f t="shared" si="147"/>
        <v>0.79027227119564469</v>
      </c>
      <c r="AD450">
        <f t="shared" si="148"/>
        <v>45.279265805728464</v>
      </c>
      <c r="AE450">
        <f t="shared" si="149"/>
        <v>78.600439556107602</v>
      </c>
    </row>
    <row r="451" spans="5:31">
      <c r="E451">
        <f t="shared" si="164"/>
        <v>0.43100000000000033</v>
      </c>
      <c r="F451">
        <f t="shared" si="165"/>
        <v>-3.3777998447650295E-2</v>
      </c>
      <c r="G451">
        <f t="shared" si="144"/>
        <v>-1.9353367514498083</v>
      </c>
      <c r="H451">
        <f t="shared" si="150"/>
        <v>-2.828592946383651</v>
      </c>
      <c r="K451">
        <f t="shared" si="151"/>
        <v>-169.71557678301906</v>
      </c>
      <c r="L451">
        <f t="shared" si="152"/>
        <v>-9.0448600031534667</v>
      </c>
      <c r="M451">
        <f t="shared" si="153"/>
        <v>-1.769589970241936E-2</v>
      </c>
      <c r="N451">
        <f t="shared" si="154"/>
        <v>-0.97284997729655198</v>
      </c>
      <c r="O451">
        <f t="shared" si="155"/>
        <v>-26.73327416951269</v>
      </c>
      <c r="P451">
        <f t="shared" si="156"/>
        <v>-3.5879752629011108</v>
      </c>
      <c r="Q451">
        <f t="shared" si="166"/>
        <v>-6</v>
      </c>
      <c r="S451">
        <f t="shared" si="167"/>
        <v>57.309244655647959</v>
      </c>
      <c r="T451">
        <f t="shared" si="157"/>
        <v>350.40096257645428</v>
      </c>
      <c r="U451">
        <f t="shared" si="158"/>
        <v>0.21105918184023756</v>
      </c>
      <c r="V451">
        <f t="shared" si="159"/>
        <v>0.5749650890132334</v>
      </c>
      <c r="W451">
        <f t="shared" si="160"/>
        <v>28.080221068193996</v>
      </c>
      <c r="X451">
        <f t="shared" si="161"/>
        <v>17.932169917129883</v>
      </c>
      <c r="Y451">
        <f t="shared" si="162"/>
        <v>0.78077338870949142</v>
      </c>
      <c r="Z451">
        <f t="shared" si="145"/>
        <v>44.735019929181135</v>
      </c>
      <c r="AA451">
        <f t="shared" si="163"/>
        <v>-7.4699526269382012E-3</v>
      </c>
      <c r="AB451">
        <f t="shared" si="146"/>
        <v>-0.42799675868622122</v>
      </c>
      <c r="AC451">
        <f t="shared" si="147"/>
        <v>0.78824334133642959</v>
      </c>
      <c r="AD451">
        <f t="shared" si="148"/>
        <v>45.163016687867362</v>
      </c>
      <c r="AE451">
        <f t="shared" si="149"/>
        <v>78.773269442734332</v>
      </c>
    </row>
    <row r="452" spans="5:31">
      <c r="E452">
        <f t="shared" si="164"/>
        <v>0.43200000000000033</v>
      </c>
      <c r="F452">
        <f t="shared" si="165"/>
        <v>-3.6606591394033945E-2</v>
      </c>
      <c r="G452">
        <f t="shared" si="144"/>
        <v>-2.097403189238066</v>
      </c>
      <c r="H452">
        <f t="shared" si="150"/>
        <v>-2.8287416806441432</v>
      </c>
      <c r="K452">
        <f t="shared" si="151"/>
        <v>-169.72450083864859</v>
      </c>
      <c r="L452">
        <f t="shared" si="152"/>
        <v>-8.9240556295304128</v>
      </c>
      <c r="M452">
        <f t="shared" si="153"/>
        <v>-1.7459550872420682E-2</v>
      </c>
      <c r="N452">
        <f t="shared" si="154"/>
        <v>-0.9727728484482363</v>
      </c>
      <c r="O452">
        <f t="shared" si="155"/>
        <v>-26.731154719755253</v>
      </c>
      <c r="P452">
        <f t="shared" si="156"/>
        <v>-3.5881664914506541</v>
      </c>
      <c r="Q452">
        <f t="shared" si="166"/>
        <v>-6</v>
      </c>
      <c r="S452">
        <f t="shared" si="167"/>
        <v>57.31879785454894</v>
      </c>
      <c r="T452">
        <f t="shared" si="157"/>
        <v>351.16824004891055</v>
      </c>
      <c r="U452">
        <f t="shared" si="158"/>
        <v>0.21152134083201182</v>
      </c>
      <c r="V452">
        <f t="shared" si="159"/>
        <v>0.57542724800500766</v>
      </c>
      <c r="W452">
        <f t="shared" si="160"/>
        <v>28.080376606513177</v>
      </c>
      <c r="X452">
        <f t="shared" si="161"/>
        <v>17.957854403497276</v>
      </c>
      <c r="Y452">
        <f t="shared" si="162"/>
        <v>0.78157393210041726</v>
      </c>
      <c r="Z452">
        <f t="shared" si="145"/>
        <v>44.780887686798287</v>
      </c>
      <c r="AA452">
        <f t="shared" si="163"/>
        <v>-4.6413596805548107E-3</v>
      </c>
      <c r="AB452">
        <f t="shared" si="146"/>
        <v>-0.26593032089797863</v>
      </c>
      <c r="AC452">
        <f t="shared" si="147"/>
        <v>0.78621529178097205</v>
      </c>
      <c r="AD452">
        <f t="shared" si="148"/>
        <v>45.04681800769626</v>
      </c>
      <c r="AE452">
        <f t="shared" si="149"/>
        <v>78.945760279034332</v>
      </c>
    </row>
    <row r="453" spans="5:31">
      <c r="E453">
        <f t="shared" si="164"/>
        <v>0.43300000000000033</v>
      </c>
      <c r="F453">
        <f t="shared" si="165"/>
        <v>-3.9435333074678086E-2</v>
      </c>
      <c r="G453">
        <f t="shared" ref="G453:G516" si="168">F453*180/PI()</f>
        <v>-2.2594781488717186</v>
      </c>
      <c r="H453">
        <f t="shared" si="150"/>
        <v>-2.8288885435445352</v>
      </c>
      <c r="K453">
        <f t="shared" si="151"/>
        <v>-169.73331261267211</v>
      </c>
      <c r="L453">
        <f t="shared" si="152"/>
        <v>-8.8117740235257234</v>
      </c>
      <c r="M453">
        <f t="shared" si="153"/>
        <v>-1.7239876489667072E-2</v>
      </c>
      <c r="N453">
        <f t="shared" si="154"/>
        <v>-0.97269674974325082</v>
      </c>
      <c r="O453">
        <f t="shared" si="155"/>
        <v>-26.729063577655445</v>
      </c>
      <c r="P453">
        <f t="shared" si="156"/>
        <v>-3.5883551659258246</v>
      </c>
      <c r="Q453">
        <f t="shared" si="166"/>
        <v>-6</v>
      </c>
      <c r="S453">
        <f t="shared" si="167"/>
        <v>57.327412395215028</v>
      </c>
      <c r="T453">
        <f t="shared" si="157"/>
        <v>351.93400615616781</v>
      </c>
      <c r="U453">
        <f t="shared" si="158"/>
        <v>0.21198258947382578</v>
      </c>
      <c r="V453">
        <f t="shared" si="159"/>
        <v>0.57588849664682162</v>
      </c>
      <c r="W453">
        <f t="shared" si="160"/>
        <v>28.080459495798216</v>
      </c>
      <c r="X453">
        <f t="shared" si="161"/>
        <v>17.983540577644185</v>
      </c>
      <c r="Y453">
        <f t="shared" si="162"/>
        <v>0.78237550175929238</v>
      </c>
      <c r="Z453">
        <f t="shared" ref="Z453:Z516" si="169">Y453*180/PI()</f>
        <v>44.826814245237564</v>
      </c>
      <c r="AA453">
        <f t="shared" si="163"/>
        <v>-1.8126179999102534E-3</v>
      </c>
      <c r="AB453">
        <f t="shared" ref="AB453:AB516" si="170">AA453*180/PI()</f>
        <v>-0.10385536126430216</v>
      </c>
      <c r="AC453">
        <f t="shared" ref="AC453:AC516" si="171">Y453-AA453</f>
        <v>0.78418811975920266</v>
      </c>
      <c r="AD453">
        <f t="shared" ref="AD453:AD516" si="172">AC453*180/PI()</f>
        <v>44.930669606501866</v>
      </c>
      <c r="AE453">
        <f t="shared" ref="AE453:AE516" si="173">T453/4.44822165</f>
        <v>79.117911346923961</v>
      </c>
    </row>
    <row r="454" spans="5:31">
      <c r="E454">
        <f t="shared" si="164"/>
        <v>0.43400000000000033</v>
      </c>
      <c r="F454">
        <f t="shared" si="165"/>
        <v>-4.2264221618222624E-2</v>
      </c>
      <c r="G454">
        <f t="shared" si="168"/>
        <v>-2.4215615231297307</v>
      </c>
      <c r="H454">
        <f t="shared" si="150"/>
        <v>-2.8290336764555581</v>
      </c>
      <c r="K454">
        <f t="shared" si="151"/>
        <v>-169.74202058733349</v>
      </c>
      <c r="L454">
        <f t="shared" si="152"/>
        <v>-8.7079746613882669</v>
      </c>
      <c r="M454">
        <f t="shared" si="153"/>
        <v>-1.7036797271092197E-2</v>
      </c>
      <c r="N454">
        <f t="shared" si="154"/>
        <v>-0.97262160850482193</v>
      </c>
      <c r="O454">
        <f t="shared" si="155"/>
        <v>-26.726998746103579</v>
      </c>
      <c r="P454">
        <f t="shared" si="156"/>
        <v>-3.5885414665169706</v>
      </c>
      <c r="Q454">
        <f t="shared" si="166"/>
        <v>-6</v>
      </c>
      <c r="S454">
        <f t="shared" si="167"/>
        <v>57.335088674023787</v>
      </c>
      <c r="T454">
        <f t="shared" si="157"/>
        <v>352.69825775364546</v>
      </c>
      <c r="U454">
        <f t="shared" si="158"/>
        <v>0.21244292587158478</v>
      </c>
      <c r="V454">
        <f t="shared" si="159"/>
        <v>0.57634883304458062</v>
      </c>
      <c r="W454">
        <f t="shared" si="160"/>
        <v>28.080469723941917</v>
      </c>
      <c r="X454">
        <f t="shared" si="161"/>
        <v>18.009228217079787</v>
      </c>
      <c r="Y454">
        <f t="shared" si="162"/>
        <v>0.78317809295770613</v>
      </c>
      <c r="Z454">
        <f t="shared" si="169"/>
        <v>44.872799333581021</v>
      </c>
      <c r="AA454">
        <f t="shared" si="163"/>
        <v>1.0162705436338999E-3</v>
      </c>
      <c r="AB454">
        <f t="shared" si="170"/>
        <v>5.8228012993688238E-2</v>
      </c>
      <c r="AC454">
        <f t="shared" si="171"/>
        <v>0.78216182241407228</v>
      </c>
      <c r="AD454">
        <f t="shared" si="172"/>
        <v>44.814571320587334</v>
      </c>
      <c r="AE454">
        <f t="shared" si="173"/>
        <v>79.289721939473381</v>
      </c>
    </row>
    <row r="455" spans="5:31">
      <c r="E455">
        <f t="shared" si="164"/>
        <v>0.43500000000000033</v>
      </c>
      <c r="F455">
        <f t="shared" si="165"/>
        <v>-4.5093255294678183E-2</v>
      </c>
      <c r="G455">
        <f t="shared" si="168"/>
        <v>-2.5836532128910137</v>
      </c>
      <c r="H455">
        <f t="shared" si="150"/>
        <v>-2.8291772200732832</v>
      </c>
      <c r="K455">
        <f t="shared" si="151"/>
        <v>-169.75063320439699</v>
      </c>
      <c r="L455">
        <f t="shared" si="152"/>
        <v>-8.6126170635167423</v>
      </c>
      <c r="M455">
        <f t="shared" si="153"/>
        <v>-1.6850234020007071E-2</v>
      </c>
      <c r="N455">
        <f t="shared" si="154"/>
        <v>-0.97254735240173551</v>
      </c>
      <c r="O455">
        <f t="shared" si="155"/>
        <v>-26.724958237485708</v>
      </c>
      <c r="P455">
        <f t="shared" si="156"/>
        <v>-3.5887255725576805</v>
      </c>
      <c r="Q455">
        <f t="shared" si="166"/>
        <v>-6</v>
      </c>
      <c r="S455">
        <f t="shared" si="167"/>
        <v>57.341827102903707</v>
      </c>
      <c r="T455">
        <f t="shared" si="157"/>
        <v>353.4609917458057</v>
      </c>
      <c r="U455">
        <f t="shared" si="158"/>
        <v>0.21290234816073431</v>
      </c>
      <c r="V455">
        <f t="shared" si="159"/>
        <v>0.57680825533373015</v>
      </c>
      <c r="W455">
        <f t="shared" si="160"/>
        <v>28.080407279605179</v>
      </c>
      <c r="X455">
        <f t="shared" si="161"/>
        <v>18.034917100531562</v>
      </c>
      <c r="Y455">
        <f t="shared" si="162"/>
        <v>0.78398170102229514</v>
      </c>
      <c r="Z455">
        <f t="shared" si="169"/>
        <v>44.91884268406465</v>
      </c>
      <c r="AA455">
        <f t="shared" si="163"/>
        <v>3.8453042200897788E-3</v>
      </c>
      <c r="AB455">
        <f t="shared" si="170"/>
        <v>0.22031970275498894</v>
      </c>
      <c r="AC455">
        <f t="shared" si="171"/>
        <v>0.78013639680220537</v>
      </c>
      <c r="AD455">
        <f t="shared" si="172"/>
        <v>44.698522981309658</v>
      </c>
      <c r="AE455">
        <f t="shared" si="173"/>
        <v>79.461191360778017</v>
      </c>
    </row>
    <row r="456" spans="5:31">
      <c r="E456">
        <f t="shared" si="164"/>
        <v>0.43600000000000033</v>
      </c>
      <c r="F456">
        <f t="shared" si="165"/>
        <v>-4.7922432514751465E-2</v>
      </c>
      <c r="G456">
        <f t="shared" si="168"/>
        <v>-2.7457531270957674</v>
      </c>
      <c r="H456">
        <f t="shared" si="150"/>
        <v>-2.8293193144198918</v>
      </c>
      <c r="K456">
        <f t="shared" si="151"/>
        <v>-169.75915886519351</v>
      </c>
      <c r="L456">
        <f t="shared" si="152"/>
        <v>-8.525660796528836</v>
      </c>
      <c r="M456">
        <f t="shared" si="153"/>
        <v>-1.6680107630148266E-2</v>
      </c>
      <c r="N456">
        <f t="shared" si="154"/>
        <v>-0.97247390944796253</v>
      </c>
      <c r="O456">
        <f t="shared" si="155"/>
        <v>-26.72294007367335</v>
      </c>
      <c r="P456">
        <f t="shared" si="156"/>
        <v>-3.5889076625257128</v>
      </c>
      <c r="Q456">
        <f t="shared" si="166"/>
        <v>-6</v>
      </c>
      <c r="S456">
        <f t="shared" si="167"/>
        <v>57.347628109068857</v>
      </c>
      <c r="T456">
        <f t="shared" si="157"/>
        <v>354.22220508558252</v>
      </c>
      <c r="U456">
        <f t="shared" si="158"/>
        <v>0.21336085450591627</v>
      </c>
      <c r="V456">
        <f t="shared" si="159"/>
        <v>0.57726676167891211</v>
      </c>
      <c r="W456">
        <f t="shared" si="160"/>
        <v>28.080272152199218</v>
      </c>
      <c r="X456">
        <f t="shared" si="161"/>
        <v>18.060607007942007</v>
      </c>
      <c r="Y456">
        <f t="shared" si="162"/>
        <v>0.78478632133471748</v>
      </c>
      <c r="Z456">
        <f t="shared" si="169"/>
        <v>44.96494403207695</v>
      </c>
      <c r="AA456">
        <f t="shared" si="163"/>
        <v>6.6744814401625933E-3</v>
      </c>
      <c r="AB456">
        <f t="shared" si="170"/>
        <v>0.3824196169597161</v>
      </c>
      <c r="AC456">
        <f t="shared" si="171"/>
        <v>0.7781118398945549</v>
      </c>
      <c r="AD456">
        <f t="shared" si="172"/>
        <v>44.582524415117227</v>
      </c>
      <c r="AE456">
        <f t="shared" si="173"/>
        <v>79.632318925830177</v>
      </c>
    </row>
    <row r="457" spans="5:31">
      <c r="E457">
        <f t="shared" si="164"/>
        <v>0.43700000000000033</v>
      </c>
      <c r="F457">
        <f t="shared" si="165"/>
        <v>-5.0751751829171354E-2</v>
      </c>
      <c r="G457">
        <f t="shared" si="168"/>
        <v>-2.9078611827068745</v>
      </c>
      <c r="H457">
        <f t="shared" si="150"/>
        <v>-2.8294600988444802</v>
      </c>
      <c r="K457">
        <f t="shared" si="151"/>
        <v>-169.76760593066882</v>
      </c>
      <c r="L457">
        <f t="shared" si="152"/>
        <v>-8.4470654753095946</v>
      </c>
      <c r="M457">
        <f t="shared" si="153"/>
        <v>-1.6526339089685482E-2</v>
      </c>
      <c r="N457">
        <f t="shared" si="154"/>
        <v>-0.97240120800226426</v>
      </c>
      <c r="O457">
        <f t="shared" si="155"/>
        <v>-26.720942286012633</v>
      </c>
      <c r="P457">
        <f t="shared" si="156"/>
        <v>-3.5890879140439731</v>
      </c>
      <c r="Q457">
        <f t="shared" si="166"/>
        <v>-6</v>
      </c>
      <c r="S457">
        <f t="shared" si="167"/>
        <v>57.352492134754726</v>
      </c>
      <c r="T457">
        <f t="shared" si="157"/>
        <v>354.98189477381135</v>
      </c>
      <c r="U457">
        <f t="shared" si="158"/>
        <v>0.21381844310062528</v>
      </c>
      <c r="V457">
        <f t="shared" si="159"/>
        <v>0.57772435027362112</v>
      </c>
      <c r="W457">
        <f t="shared" si="160"/>
        <v>28.080064331867852</v>
      </c>
      <c r="X457">
        <f t="shared" si="161"/>
        <v>18.086297720465328</v>
      </c>
      <c r="Y457">
        <f t="shared" si="162"/>
        <v>0.78559194933162724</v>
      </c>
      <c r="Z457">
        <f t="shared" si="169"/>
        <v>45.01110311615745</v>
      </c>
      <c r="AA457">
        <f t="shared" si="163"/>
        <v>9.503800754582804E-3</v>
      </c>
      <c r="AB457">
        <f t="shared" si="170"/>
        <v>0.54452767257084178</v>
      </c>
      <c r="AC457">
        <f t="shared" si="171"/>
        <v>0.77608814857704445</v>
      </c>
      <c r="AD457">
        <f t="shared" si="172"/>
        <v>44.466575443586613</v>
      </c>
      <c r="AE457">
        <f t="shared" si="173"/>
        <v>79.803103960390857</v>
      </c>
    </row>
    <row r="458" spans="5:31">
      <c r="E458">
        <f t="shared" si="164"/>
        <v>0.43800000000000033</v>
      </c>
      <c r="F458">
        <f t="shared" si="165"/>
        <v>-5.3581211928015834E-2</v>
      </c>
      <c r="G458">
        <f t="shared" si="168"/>
        <v>-3.0699773046713319</v>
      </c>
      <c r="H458">
        <f t="shared" si="150"/>
        <v>-2.8295997120238976</v>
      </c>
      <c r="K458">
        <f t="shared" si="151"/>
        <v>-169.77598272143385</v>
      </c>
      <c r="L458">
        <f t="shared" si="152"/>
        <v>-8.3767907650356932</v>
      </c>
      <c r="M458">
        <f t="shared" si="153"/>
        <v>-1.6388849485181933E-2</v>
      </c>
      <c r="N458">
        <f t="shared" si="154"/>
        <v>-0.97232917676778041</v>
      </c>
      <c r="O458">
        <f t="shared" si="155"/>
        <v>-26.718962915312975</v>
      </c>
      <c r="P458">
        <f t="shared" si="156"/>
        <v>-3.5892665038815363</v>
      </c>
      <c r="Q458">
        <f t="shared" si="166"/>
        <v>-6</v>
      </c>
      <c r="S458">
        <f t="shared" si="167"/>
        <v>57.356419636955906</v>
      </c>
      <c r="T458">
        <f t="shared" si="157"/>
        <v>355.74005785865751</v>
      </c>
      <c r="U458">
        <f t="shared" si="158"/>
        <v>0.21427511216686448</v>
      </c>
      <c r="V458">
        <f t="shared" si="159"/>
        <v>0.57818101933986032</v>
      </c>
      <c r="W458">
        <f t="shared" si="160"/>
        <v>28.079783809469905</v>
      </c>
      <c r="X458">
        <f t="shared" si="161"/>
        <v>18.111989020463874</v>
      </c>
      <c r="Y458">
        <f t="shared" si="162"/>
        <v>0.7863985805046414</v>
      </c>
      <c r="Z458">
        <f t="shared" si="169"/>
        <v>45.057319677994855</v>
      </c>
      <c r="AA458">
        <f t="shared" si="163"/>
        <v>1.2333260853427491E-2</v>
      </c>
      <c r="AB458">
        <f t="shared" si="170"/>
        <v>0.70664379453531101</v>
      </c>
      <c r="AC458">
        <f t="shared" si="171"/>
        <v>0.77406531965121395</v>
      </c>
      <c r="AD458">
        <f t="shared" si="172"/>
        <v>44.350675883459544</v>
      </c>
      <c r="AE458">
        <f t="shared" si="173"/>
        <v>79.973545800861231</v>
      </c>
    </row>
    <row r="459" spans="5:31">
      <c r="E459">
        <f t="shared" si="164"/>
        <v>0.43900000000000033</v>
      </c>
      <c r="F459">
        <f t="shared" si="165"/>
        <v>-5.6410811640039735E-2</v>
      </c>
      <c r="G459">
        <f t="shared" si="168"/>
        <v>-3.2321014258817344</v>
      </c>
      <c r="H459">
        <f t="shared" si="150"/>
        <v>-2.8297382919636171</v>
      </c>
      <c r="K459">
        <f t="shared" si="151"/>
        <v>-169.78429751781704</v>
      </c>
      <c r="L459">
        <f t="shared" si="152"/>
        <v>-8.3147963831748957</v>
      </c>
      <c r="M459">
        <f t="shared" si="153"/>
        <v>-1.6267560005506221E-2</v>
      </c>
      <c r="N459">
        <f t="shared" si="154"/>
        <v>-0.9722577447916011</v>
      </c>
      <c r="O459">
        <f t="shared" si="155"/>
        <v>-26.717000011835321</v>
      </c>
      <c r="P459">
        <f t="shared" si="156"/>
        <v>-3.5894436079547081</v>
      </c>
      <c r="Q459">
        <f t="shared" si="166"/>
        <v>-6</v>
      </c>
      <c r="S459">
        <f t="shared" si="167"/>
        <v>57.359411087165689</v>
      </c>
      <c r="T459">
        <f t="shared" si="157"/>
        <v>356.496691435049</v>
      </c>
      <c r="U459">
        <f t="shared" si="158"/>
        <v>0.21473085995480382</v>
      </c>
      <c r="V459">
        <f t="shared" si="159"/>
        <v>0.57863676712779966</v>
      </c>
      <c r="W459">
        <f t="shared" si="160"/>
        <v>28.079430576561681</v>
      </c>
      <c r="X459">
        <f t="shared" si="161"/>
        <v>18.137680691504507</v>
      </c>
      <c r="Y459">
        <f t="shared" si="162"/>
        <v>0.78720621040030558</v>
      </c>
      <c r="Z459">
        <f t="shared" si="169"/>
        <v>45.103593462425003</v>
      </c>
      <c r="AA459">
        <f t="shared" si="163"/>
        <v>1.5162860565451169E-2</v>
      </c>
      <c r="AB459">
        <f t="shared" si="170"/>
        <v>0.86876791574570089</v>
      </c>
      <c r="AC459">
        <f t="shared" si="171"/>
        <v>0.77204334983485445</v>
      </c>
      <c r="AD459">
        <f t="shared" si="172"/>
        <v>44.234825546679303</v>
      </c>
      <c r="AE459">
        <f t="shared" si="173"/>
        <v>80.143643794155139</v>
      </c>
    </row>
    <row r="460" spans="5:31">
      <c r="E460">
        <f t="shared" si="164"/>
        <v>0.44000000000000034</v>
      </c>
      <c r="F460">
        <f t="shared" si="165"/>
        <v>-5.9240549932003353E-2</v>
      </c>
      <c r="G460">
        <f t="shared" si="168"/>
        <v>-3.3942334871378081</v>
      </c>
      <c r="H460">
        <f t="shared" si="150"/>
        <v>-2.8298759759986418</v>
      </c>
      <c r="K460">
        <f t="shared" si="151"/>
        <v>-169.79255855991852</v>
      </c>
      <c r="L460">
        <f t="shared" si="152"/>
        <v>-8.2610421014664581</v>
      </c>
      <c r="M460">
        <f t="shared" si="153"/>
        <v>-1.61623919457069E-2</v>
      </c>
      <c r="N460">
        <f t="shared" si="154"/>
        <v>-0.97218684146432</v>
      </c>
      <c r="O460">
        <f t="shared" si="155"/>
        <v>-26.715051635279867</v>
      </c>
      <c r="P460">
        <f t="shared" si="156"/>
        <v>-3.5896194013281324</v>
      </c>
      <c r="Q460">
        <f t="shared" si="166"/>
        <v>-6</v>
      </c>
      <c r="S460">
        <f t="shared" si="167"/>
        <v>57.361466971116783</v>
      </c>
      <c r="T460">
        <f t="shared" si="157"/>
        <v>357.25179264410593</v>
      </c>
      <c r="U460">
        <f t="shared" si="158"/>
        <v>0.21518568474243652</v>
      </c>
      <c r="V460">
        <f t="shared" si="159"/>
        <v>0.57909159191543236</v>
      </c>
      <c r="W460">
        <f t="shared" si="160"/>
        <v>28.079004625379518</v>
      </c>
      <c r="X460">
        <f t="shared" si="161"/>
        <v>18.163372518354816</v>
      </c>
      <c r="Y460">
        <f t="shared" si="162"/>
        <v>0.78801483462005517</v>
      </c>
      <c r="Z460">
        <f t="shared" si="169"/>
        <v>45.149924217428712</v>
      </c>
      <c r="AA460">
        <f t="shared" si="163"/>
        <v>1.799259885741504E-2</v>
      </c>
      <c r="AB460">
        <f t="shared" si="170"/>
        <v>1.030899977001789</v>
      </c>
      <c r="AC460">
        <f t="shared" si="171"/>
        <v>0.77002223576264017</v>
      </c>
      <c r="AD460">
        <f t="shared" si="172"/>
        <v>44.119024240426924</v>
      </c>
      <c r="AE460">
        <f t="shared" si="173"/>
        <v>80.313397297570802</v>
      </c>
    </row>
    <row r="461" spans="5:31">
      <c r="E461">
        <f t="shared" si="164"/>
        <v>0.44100000000000034</v>
      </c>
      <c r="F461">
        <f t="shared" si="165"/>
        <v>-6.2070425908001992E-2</v>
      </c>
      <c r="G461">
        <f t="shared" si="168"/>
        <v>-3.5563734371079945</v>
      </c>
      <c r="H461">
        <f t="shared" si="150"/>
        <v>-2.8300129007944395</v>
      </c>
      <c r="K461">
        <f t="shared" si="151"/>
        <v>-169.80077404766638</v>
      </c>
      <c r="L461">
        <f t="shared" si="152"/>
        <v>-8.2154877478724053</v>
      </c>
      <c r="M461">
        <f t="shared" si="153"/>
        <v>-1.6073266710830092E-2</v>
      </c>
      <c r="N461">
        <f t="shared" si="154"/>
        <v>-0.97211639651957171</v>
      </c>
      <c r="O461">
        <f t="shared" si="155"/>
        <v>-26.713115854773356</v>
      </c>
      <c r="P461">
        <f t="shared" si="156"/>
        <v>-3.5897940582159378</v>
      </c>
      <c r="Q461">
        <f t="shared" si="166"/>
        <v>-6</v>
      </c>
      <c r="S461">
        <f t="shared" si="167"/>
        <v>57.3625877885245</v>
      </c>
      <c r="T461">
        <f t="shared" si="157"/>
        <v>358.00535867257446</v>
      </c>
      <c r="U461">
        <f t="shared" si="158"/>
        <v>0.21563958483523796</v>
      </c>
      <c r="V461">
        <f t="shared" si="159"/>
        <v>0.5795454920082338</v>
      </c>
      <c r="W461">
        <f t="shared" si="160"/>
        <v>28.078505948822489</v>
      </c>
      <c r="X461">
        <f t="shared" si="161"/>
        <v>18.189064286979153</v>
      </c>
      <c r="Y461">
        <f t="shared" si="162"/>
        <v>0.78882444882017189</v>
      </c>
      <c r="Z461">
        <f t="shared" si="169"/>
        <v>45.196311694129264</v>
      </c>
      <c r="AA461">
        <f t="shared" si="163"/>
        <v>2.0822474833413686E-2</v>
      </c>
      <c r="AB461">
        <f t="shared" si="170"/>
        <v>1.1930399269719763</v>
      </c>
      <c r="AC461">
        <f t="shared" si="171"/>
        <v>0.76800197398675818</v>
      </c>
      <c r="AD461">
        <f t="shared" si="172"/>
        <v>44.00327176715728</v>
      </c>
      <c r="AE461">
        <f t="shared" si="173"/>
        <v>80.482805678663624</v>
      </c>
    </row>
    <row r="462" spans="5:31">
      <c r="E462">
        <f t="shared" si="164"/>
        <v>0.44200000000000034</v>
      </c>
      <c r="F462">
        <f t="shared" si="165"/>
        <v>-6.4900438808796437E-2</v>
      </c>
      <c r="G462">
        <f t="shared" si="168"/>
        <v>-3.7185212322910921</v>
      </c>
      <c r="H462">
        <f t="shared" si="150"/>
        <v>-2.8301492023479144</v>
      </c>
      <c r="K462">
        <f t="shared" si="151"/>
        <v>-169.80895214087488</v>
      </c>
      <c r="L462">
        <f t="shared" si="152"/>
        <v>-8.1780932085108411</v>
      </c>
      <c r="M462">
        <f t="shared" si="153"/>
        <v>-1.6000105819701904E-2</v>
      </c>
      <c r="N462">
        <f t="shared" si="154"/>
        <v>-0.97204634003355395</v>
      </c>
      <c r="O462">
        <f t="shared" si="155"/>
        <v>-26.711190748855923</v>
      </c>
      <c r="P462">
        <f t="shared" si="156"/>
        <v>-3.5899677519829245</v>
      </c>
      <c r="Q462">
        <f t="shared" si="166"/>
        <v>-6</v>
      </c>
      <c r="S462">
        <f t="shared" si="167"/>
        <v>57.362774052831121</v>
      </c>
      <c r="T462">
        <f t="shared" si="157"/>
        <v>358.75738675225909</v>
      </c>
      <c r="U462">
        <f t="shared" si="158"/>
        <v>0.21609255856582379</v>
      </c>
      <c r="V462">
        <f t="shared" si="159"/>
        <v>0.57999846573881964</v>
      </c>
      <c r="W462">
        <f t="shared" si="160"/>
        <v>28.07793454043513</v>
      </c>
      <c r="X462">
        <f t="shared" si="161"/>
        <v>18.214755784534582</v>
      </c>
      <c r="Y462">
        <f t="shared" si="162"/>
        <v>0.78963504871173773</v>
      </c>
      <c r="Z462">
        <f t="shared" si="169"/>
        <v>45.242755646789746</v>
      </c>
      <c r="AA462">
        <f t="shared" si="163"/>
        <v>2.3652487734207809E-2</v>
      </c>
      <c r="AB462">
        <f t="shared" si="170"/>
        <v>1.3551877221550546</v>
      </c>
      <c r="AC462">
        <f t="shared" si="171"/>
        <v>0.76598256097752992</v>
      </c>
      <c r="AD462">
        <f t="shared" si="172"/>
        <v>43.887567924634695</v>
      </c>
      <c r="AE462">
        <f t="shared" si="173"/>
        <v>80.651868315118492</v>
      </c>
    </row>
    <row r="463" spans="5:31">
      <c r="E463">
        <f t="shared" si="164"/>
        <v>0.44300000000000034</v>
      </c>
      <c r="F463">
        <f t="shared" si="165"/>
        <v>-6.7730588011144358E-2</v>
      </c>
      <c r="G463">
        <f t="shared" si="168"/>
        <v>-3.8806768369779441</v>
      </c>
      <c r="H463">
        <f t="shared" si="150"/>
        <v>-2.8302850159884074</v>
      </c>
      <c r="K463">
        <f t="shared" si="151"/>
        <v>-169.81710095930444</v>
      </c>
      <c r="L463">
        <f t="shared" si="152"/>
        <v>-8.1488184295641002</v>
      </c>
      <c r="M463">
        <f t="shared" si="153"/>
        <v>-1.5942830908661665E-2</v>
      </c>
      <c r="N463">
        <f t="shared" si="154"/>
        <v>-0.9719766024245281</v>
      </c>
      <c r="O463">
        <f t="shared" si="155"/>
        <v>-26.709274405467404</v>
      </c>
      <c r="P463">
        <f t="shared" si="156"/>
        <v>-3.5901406551457984</v>
      </c>
      <c r="Q463">
        <f t="shared" si="166"/>
        <v>-6</v>
      </c>
      <c r="S463">
        <f t="shared" si="167"/>
        <v>57.362026290951988</v>
      </c>
      <c r="T463">
        <f t="shared" si="157"/>
        <v>359.50787415945609</v>
      </c>
      <c r="U463">
        <f t="shared" si="158"/>
        <v>0.21654460429360869</v>
      </c>
      <c r="V463">
        <f t="shared" si="159"/>
        <v>0.58045051146660454</v>
      </c>
      <c r="W463">
        <f t="shared" si="160"/>
        <v>28.07729039439031</v>
      </c>
      <c r="X463">
        <f t="shared" si="161"/>
        <v>18.240446799366659</v>
      </c>
      <c r="Y463">
        <f t="shared" si="162"/>
        <v>0.79044663006058546</v>
      </c>
      <c r="Z463">
        <f t="shared" si="169"/>
        <v>45.289255832810255</v>
      </c>
      <c r="AA463">
        <f t="shared" si="163"/>
        <v>2.6482636936555472E-2</v>
      </c>
      <c r="AB463">
        <f t="shared" si="170"/>
        <v>1.5173433268418921</v>
      </c>
      <c r="AC463">
        <f t="shared" si="171"/>
        <v>0.76396399312402996</v>
      </c>
      <c r="AD463">
        <f t="shared" si="172"/>
        <v>43.771912505968359</v>
      </c>
      <c r="AE463">
        <f t="shared" si="173"/>
        <v>80.82058459462246</v>
      </c>
    </row>
    <row r="464" spans="5:31">
      <c r="E464">
        <f t="shared" si="164"/>
        <v>0.44400000000000034</v>
      </c>
      <c r="F464">
        <f t="shared" si="165"/>
        <v>-7.0560873027132764E-2</v>
      </c>
      <c r="G464">
        <f t="shared" si="168"/>
        <v>-4.0428402232131964</v>
      </c>
      <c r="H464">
        <f t="shared" si="150"/>
        <v>-2.8304204763787268</v>
      </c>
      <c r="K464">
        <f t="shared" si="151"/>
        <v>-169.82522858272361</v>
      </c>
      <c r="L464">
        <f t="shared" si="152"/>
        <v>-8.1276234191619388</v>
      </c>
      <c r="M464">
        <f t="shared" si="153"/>
        <v>-1.590136373524631E-2</v>
      </c>
      <c r="N464">
        <f t="shared" si="154"/>
        <v>-0.97190711445231093</v>
      </c>
      <c r="O464">
        <f t="shared" si="155"/>
        <v>-26.707364921933337</v>
      </c>
      <c r="P464">
        <f t="shared" si="156"/>
        <v>-3.590312939374436</v>
      </c>
      <c r="Q464">
        <f t="shared" si="166"/>
        <v>-6</v>
      </c>
      <c r="S464">
        <f t="shared" si="167"/>
        <v>57.360345043023877</v>
      </c>
      <c r="T464">
        <f t="shared" si="157"/>
        <v>360.25681821438951</v>
      </c>
      <c r="U464">
        <f t="shared" si="158"/>
        <v>0.2169957204044666</v>
      </c>
      <c r="V464">
        <f t="shared" si="159"/>
        <v>0.58090162757746244</v>
      </c>
      <c r="W464">
        <f t="shared" si="160"/>
        <v>28.076573505472172</v>
      </c>
      <c r="X464">
        <f t="shared" si="161"/>
        <v>18.266137121005087</v>
      </c>
      <c r="Y464">
        <f t="shared" si="162"/>
        <v>0.79125918868724454</v>
      </c>
      <c r="Z464">
        <f t="shared" si="169"/>
        <v>45.335812012724766</v>
      </c>
      <c r="AA464">
        <f t="shared" si="163"/>
        <v>2.9312921952543997E-2</v>
      </c>
      <c r="AB464">
        <f t="shared" si="170"/>
        <v>1.6795067130771515</v>
      </c>
      <c r="AC464">
        <f t="shared" si="171"/>
        <v>0.76194626673470056</v>
      </c>
      <c r="AD464">
        <f t="shared" si="172"/>
        <v>43.656305299647613</v>
      </c>
      <c r="AE464">
        <f t="shared" si="173"/>
        <v>80.988953914737934</v>
      </c>
    </row>
    <row r="465" spans="5:31">
      <c r="E465">
        <f t="shared" si="164"/>
        <v>0.44500000000000034</v>
      </c>
      <c r="F465">
        <f t="shared" si="165"/>
        <v>-7.3391293503511493E-2</v>
      </c>
      <c r="G465">
        <f t="shared" si="168"/>
        <v>-4.2050113707571057</v>
      </c>
      <c r="H465">
        <f t="shared" si="150"/>
        <v>-2.8305557175162139</v>
      </c>
      <c r="K465">
        <f t="shared" si="151"/>
        <v>-169.83334305097284</v>
      </c>
      <c r="L465">
        <f t="shared" si="152"/>
        <v>-8.1144682492444158</v>
      </c>
      <c r="M465">
        <f t="shared" si="153"/>
        <v>-1.5875626181835023E-2</v>
      </c>
      <c r="N465">
        <f t="shared" si="154"/>
        <v>-0.9718378072177436</v>
      </c>
      <c r="O465">
        <f t="shared" si="155"/>
        <v>-26.705460404950394</v>
      </c>
      <c r="P465">
        <f t="shared" si="156"/>
        <v>-3.5904847754931977</v>
      </c>
      <c r="Q465">
        <f t="shared" si="166"/>
        <v>-6</v>
      </c>
      <c r="S465">
        <f t="shared" si="167"/>
        <v>57.357730862154511</v>
      </c>
      <c r="T465">
        <f t="shared" si="157"/>
        <v>361.0042162806451</v>
      </c>
      <c r="U465">
        <f t="shared" si="158"/>
        <v>0.21744590531038979</v>
      </c>
      <c r="V465">
        <f t="shared" si="159"/>
        <v>0.58135181248338563</v>
      </c>
      <c r="W465">
        <f t="shared" si="160"/>
        <v>28.075783869059187</v>
      </c>
      <c r="X465">
        <f t="shared" si="161"/>
        <v>18.291826540159228</v>
      </c>
      <c r="Y465">
        <f t="shared" si="162"/>
        <v>0.79207272046688382</v>
      </c>
      <c r="Z465">
        <f t="shared" si="169"/>
        <v>45.382423950197861</v>
      </c>
      <c r="AA465">
        <f t="shared" si="163"/>
        <v>3.2143342428922909E-2</v>
      </c>
      <c r="AB465">
        <f t="shared" si="170"/>
        <v>1.8416778606210711</v>
      </c>
      <c r="AC465">
        <f t="shared" si="171"/>
        <v>0.7599293780379609</v>
      </c>
      <c r="AD465">
        <f t="shared" si="172"/>
        <v>43.540746089576793</v>
      </c>
      <c r="AE465">
        <f t="shared" si="173"/>
        <v>81.156975682775411</v>
      </c>
    </row>
    <row r="466" spans="5:31">
      <c r="E466">
        <f t="shared" si="164"/>
        <v>0.44600000000000034</v>
      </c>
      <c r="F466">
        <f t="shared" si="165"/>
        <v>-7.6221849221027704E-2</v>
      </c>
      <c r="G466">
        <f t="shared" si="168"/>
        <v>-4.367190267047409</v>
      </c>
      <c r="H466">
        <f t="shared" si="150"/>
        <v>-2.8306908727338373</v>
      </c>
      <c r="K466">
        <f t="shared" si="151"/>
        <v>-169.84145236403023</v>
      </c>
      <c r="L466">
        <f t="shared" si="152"/>
        <v>-8.1093130573989409</v>
      </c>
      <c r="M466">
        <f t="shared" si="153"/>
        <v>-1.586554025924336E-2</v>
      </c>
      <c r="N466">
        <f t="shared" si="154"/>
        <v>-0.9717686121621496</v>
      </c>
      <c r="O466">
        <f t="shared" si="155"/>
        <v>-26.703558970571468</v>
      </c>
      <c r="P466">
        <f t="shared" si="156"/>
        <v>-3.5906563334822739</v>
      </c>
      <c r="Q466">
        <f t="shared" si="166"/>
        <v>-6</v>
      </c>
      <c r="S466">
        <f t="shared" si="167"/>
        <v>57.354184314174375</v>
      </c>
      <c r="T466">
        <f t="shared" si="157"/>
        <v>361.75006576460828</v>
      </c>
      <c r="U466">
        <f t="shared" si="158"/>
        <v>0.21789515744915036</v>
      </c>
      <c r="V466">
        <f t="shared" si="159"/>
        <v>0.5818010646221462</v>
      </c>
      <c r="W466">
        <f t="shared" si="160"/>
        <v>28.0749214811073</v>
      </c>
      <c r="X466">
        <f t="shared" si="161"/>
        <v>18.317514848713486</v>
      </c>
      <c r="Y466">
        <f t="shared" si="162"/>
        <v>0.79288722132925127</v>
      </c>
      <c r="Z466">
        <f t="shared" si="169"/>
        <v>45.429091412021279</v>
      </c>
      <c r="AA466">
        <f t="shared" si="163"/>
        <v>3.4973898146438906E-2</v>
      </c>
      <c r="AB466">
        <f t="shared" si="170"/>
        <v>2.0038567569113619</v>
      </c>
      <c r="AC466">
        <f t="shared" si="171"/>
        <v>0.75791332318281235</v>
      </c>
      <c r="AD466">
        <f t="shared" si="172"/>
        <v>43.425234655109918</v>
      </c>
      <c r="AE466">
        <f t="shared" si="173"/>
        <v>81.324649315667145</v>
      </c>
    </row>
    <row r="467" spans="5:31">
      <c r="E467">
        <f t="shared" si="164"/>
        <v>0.44700000000000034</v>
      </c>
      <c r="F467">
        <f t="shared" si="165"/>
        <v>-7.9052540093761545E-2</v>
      </c>
      <c r="G467">
        <f t="shared" si="168"/>
        <v>-4.5293769071612617</v>
      </c>
      <c r="H467">
        <f t="shared" si="150"/>
        <v>-2.830826074701315</v>
      </c>
      <c r="K467">
        <f t="shared" si="151"/>
        <v>-169.8495644820789</v>
      </c>
      <c r="L467">
        <f t="shared" si="152"/>
        <v>-8.1121180486741871</v>
      </c>
      <c r="M467">
        <f t="shared" si="153"/>
        <v>-1.5871028110272078E-2</v>
      </c>
      <c r="N467">
        <f t="shared" si="154"/>
        <v>-0.97169946106677252</v>
      </c>
      <c r="O467">
        <f t="shared" si="155"/>
        <v>-26.701658744190237</v>
      </c>
      <c r="P467">
        <f t="shared" si="156"/>
        <v>-3.5908277824790766</v>
      </c>
      <c r="Q467">
        <f t="shared" si="166"/>
        <v>-6</v>
      </c>
      <c r="S467">
        <f t="shared" si="167"/>
        <v>57.349705977390023</v>
      </c>
      <c r="T467">
        <f t="shared" si="157"/>
        <v>362.49436411490137</v>
      </c>
      <c r="U467">
        <f t="shared" si="158"/>
        <v>0.21834347528396117</v>
      </c>
      <c r="V467">
        <f t="shared" si="159"/>
        <v>0.58224938245695701</v>
      </c>
      <c r="W467">
        <f t="shared" si="160"/>
        <v>28.073986338133167</v>
      </c>
      <c r="X467">
        <f t="shared" si="161"/>
        <v>18.343201839722582</v>
      </c>
      <c r="Y467">
        <f t="shared" si="162"/>
        <v>0.79370268725861126</v>
      </c>
      <c r="Z467">
        <f t="shared" si="169"/>
        <v>45.475814168110318</v>
      </c>
      <c r="AA467">
        <f t="shared" si="163"/>
        <v>3.780458901917317E-2</v>
      </c>
      <c r="AB467">
        <f t="shared" si="170"/>
        <v>2.1660433970252391</v>
      </c>
      <c r="AC467">
        <f t="shared" si="171"/>
        <v>0.7558980982394381</v>
      </c>
      <c r="AD467">
        <f t="shared" si="172"/>
        <v>43.309770771085091</v>
      </c>
      <c r="AE467">
        <f t="shared" si="173"/>
        <v>81.49197423984063</v>
      </c>
    </row>
    <row r="468" spans="5:31">
      <c r="E468">
        <f t="shared" si="164"/>
        <v>0.44800000000000034</v>
      </c>
      <c r="F468">
        <f t="shared" si="165"/>
        <v>-8.1883366168462854E-2</v>
      </c>
      <c r="G468">
        <f t="shared" si="168"/>
        <v>-4.6915712937772325</v>
      </c>
      <c r="H468">
        <f t="shared" ref="H468:H531" si="174">K468/$B$100</f>
        <v>-2.8309614554262712</v>
      </c>
      <c r="K468">
        <f t="shared" ref="K468:K531" si="175">K467+$B$20*L468</f>
        <v>-169.85768732557628</v>
      </c>
      <c r="L468">
        <f t="shared" ref="L468:L531" si="176">M468/$B$103</f>
        <v>-8.122843497373557</v>
      </c>
      <c r="M468">
        <f t="shared" ref="M468:M531" si="177">N468+S468/$B$100</f>
        <v>-1.5892012013215995E-2</v>
      </c>
      <c r="N468">
        <f t="shared" ref="N468:N531" si="178">$B$96*O468*$B$99</f>
        <v>-0.97163028605220303</v>
      </c>
      <c r="O468">
        <f t="shared" ref="O468:O531" si="179">IF(E468&gt;0,IF(F468&gt;$B$26,(Q468-P468)/$B$97,0),0)</f>
        <v>-26.699757860525413</v>
      </c>
      <c r="P468">
        <f t="shared" ref="P468:P531" si="180">$B$98*K467</f>
        <v>-3.5909992907796622</v>
      </c>
      <c r="Q468">
        <f t="shared" si="166"/>
        <v>-6</v>
      </c>
      <c r="S468">
        <f t="shared" si="167"/>
        <v>57.344296442339221</v>
      </c>
      <c r="T468">
        <f t="shared" ref="T468:T531" si="181">IF(U468&gt;0,U468*$B$92,0)</f>
        <v>363.23710882182075</v>
      </c>
      <c r="U468">
        <f t="shared" ref="U468:U531" si="182">V468-$B$32-$B$29</f>
        <v>0.21879085730313688</v>
      </c>
      <c r="V468">
        <f t="shared" ref="V468:V531" si="183">0.01*2.54*SQRT(($B$40-(W468))^2+($B$42-(X468))^2)</f>
        <v>0.58269676447613272</v>
      </c>
      <c r="W468">
        <f t="shared" ref="W468:W531" si="184">$B$34+COS(F468)*$B$80+SIN(F468)*$B$82</f>
        <v>28.072978437197484</v>
      </c>
      <c r="X468">
        <f t="shared" ref="X468:X531" si="185">$B$36+COS(F468)*$B$82-SIN(F468)*$B$80</f>
        <v>18.368887307406631</v>
      </c>
      <c r="Y468">
        <f t="shared" ref="Y468:Y531" si="186">ATAN2((W468-$B$40),(X468-$B$42))</f>
        <v>0.79451911429367517</v>
      </c>
      <c r="Z468">
        <f t="shared" si="169"/>
        <v>45.522591991499866</v>
      </c>
      <c r="AA468">
        <f t="shared" ref="AA468:AA531" si="187">ATAN2(W468-$B$34,X468-$B$36)</f>
        <v>4.0635415093874083E-2</v>
      </c>
      <c r="AB468">
        <f t="shared" si="170"/>
        <v>2.3282377836411872</v>
      </c>
      <c r="AC468">
        <f t="shared" si="171"/>
        <v>0.75388369919980103</v>
      </c>
      <c r="AD468">
        <f t="shared" si="172"/>
        <v>43.19435420785868</v>
      </c>
      <c r="AE468">
        <f t="shared" si="173"/>
        <v>81.65894989109205</v>
      </c>
    </row>
    <row r="469" spans="5:31">
      <c r="E469">
        <f t="shared" ref="E469:E532" si="188">E468+$B$20</f>
        <v>0.44900000000000034</v>
      </c>
      <c r="F469">
        <f t="shared" ref="F469:F532" si="189">IF(F468&gt;$B$26,F468+$B$20*H468,F468)</f>
        <v>-8.4714327623889127E-2</v>
      </c>
      <c r="G469">
        <f t="shared" si="168"/>
        <v>-4.8537734371373711</v>
      </c>
      <c r="H469">
        <f t="shared" si="174"/>
        <v>-2.8310971462554182</v>
      </c>
      <c r="K469">
        <f t="shared" si="175"/>
        <v>-169.8658287753251</v>
      </c>
      <c r="L469">
        <f t="shared" si="176"/>
        <v>-8.1414497488190385</v>
      </c>
      <c r="M469">
        <f t="shared" si="177"/>
        <v>-1.5928414385314893E-2</v>
      </c>
      <c r="N469">
        <f t="shared" si="178"/>
        <v>-0.97156101957778718</v>
      </c>
      <c r="O469">
        <f t="shared" si="179"/>
        <v>-26.697854463604482</v>
      </c>
      <c r="P469">
        <f t="shared" si="180"/>
        <v>-3.5911710258401972</v>
      </c>
      <c r="Q469">
        <f t="shared" ref="Q469:Q532" si="190">IF(E469&gt;0,IF(F469&gt;$B$26,-($B$105-$B$106),0),0)</f>
        <v>-6</v>
      </c>
      <c r="S469">
        <f t="shared" si="167"/>
        <v>57.337956311548339</v>
      </c>
      <c r="T469">
        <f t="shared" si="181"/>
        <v>363.97829741677924</v>
      </c>
      <c r="U469">
        <f t="shared" si="182"/>
        <v>0.21923730201975813</v>
      </c>
      <c r="V469">
        <f t="shared" si="183"/>
        <v>0.58314320919275398</v>
      </c>
      <c r="W469">
        <f t="shared" si="184"/>
        <v>28.071897775888477</v>
      </c>
      <c r="X469">
        <f t="shared" si="185"/>
        <v>18.394571047146187</v>
      </c>
      <c r="Y469">
        <f t="shared" si="186"/>
        <v>0.79533649852753274</v>
      </c>
      <c r="Z469">
        <f t="shared" si="169"/>
        <v>45.569424658340438</v>
      </c>
      <c r="AA469">
        <f t="shared" si="187"/>
        <v>4.3466376549300169E-2</v>
      </c>
      <c r="AB469">
        <f t="shared" si="170"/>
        <v>2.4904399270013147</v>
      </c>
      <c r="AC469">
        <f t="shared" si="171"/>
        <v>0.75187012197823255</v>
      </c>
      <c r="AD469">
        <f t="shared" si="172"/>
        <v>43.078984731339126</v>
      </c>
      <c r="AE469">
        <f t="shared" si="173"/>
        <v>81.825575714460911</v>
      </c>
    </row>
    <row r="470" spans="5:31">
      <c r="E470">
        <f t="shared" si="188"/>
        <v>0.45000000000000034</v>
      </c>
      <c r="F470">
        <f t="shared" si="189"/>
        <v>-8.7545424770144542E-2</v>
      </c>
      <c r="G470">
        <f t="shared" si="168"/>
        <v>-5.0159833550093378</v>
      </c>
      <c r="H470">
        <f t="shared" si="174"/>
        <v>-2.8312332778757701</v>
      </c>
      <c r="K470">
        <f t="shared" si="175"/>
        <v>-169.87399667254621</v>
      </c>
      <c r="L470">
        <f t="shared" si="176"/>
        <v>-8.1678972211004766</v>
      </c>
      <c r="M470">
        <f t="shared" si="177"/>
        <v>-1.5980157786175897E-2</v>
      </c>
      <c r="N470">
        <f t="shared" si="178"/>
        <v>-0.97149159444102118</v>
      </c>
      <c r="O470">
        <f t="shared" si="179"/>
        <v>-26.695946706747069</v>
      </c>
      <c r="P470">
        <f t="shared" si="180"/>
        <v>-3.59134315427846</v>
      </c>
      <c r="Q470">
        <f t="shared" si="190"/>
        <v>-6</v>
      </c>
      <c r="S470">
        <f t="shared" ref="S470:S533" si="191">IF(E470&gt;0,$B$84*T470*SIN(AC470),0)</f>
        <v>57.330686199290717</v>
      </c>
      <c r="T470">
        <f t="shared" si="181"/>
        <v>364.71792747174283</v>
      </c>
      <c r="U470">
        <f t="shared" si="182"/>
        <v>0.21968280797133213</v>
      </c>
      <c r="V470">
        <f t="shared" si="183"/>
        <v>0.58358871514432797</v>
      </c>
      <c r="W470">
        <f t="shared" si="184"/>
        <v>28.070744352305361</v>
      </c>
      <c r="X470">
        <f t="shared" si="185"/>
        <v>18.42025285547707</v>
      </c>
      <c r="Y470">
        <f t="shared" si="186"/>
        <v>0.7961548361075782</v>
      </c>
      <c r="Z470">
        <f t="shared" si="169"/>
        <v>45.61631194789399</v>
      </c>
      <c r="AA470">
        <f t="shared" si="187"/>
        <v>4.6297473695556098E-2</v>
      </c>
      <c r="AB470">
        <f t="shared" si="170"/>
        <v>2.6526498448733107</v>
      </c>
      <c r="AC470">
        <f t="shared" si="171"/>
        <v>0.74985736241202205</v>
      </c>
      <c r="AD470">
        <f t="shared" si="172"/>
        <v>42.963662103020674</v>
      </c>
      <c r="AE470">
        <f t="shared" si="173"/>
        <v>81.991851164103494</v>
      </c>
    </row>
    <row r="471" spans="5:31">
      <c r="E471">
        <f t="shared" si="188"/>
        <v>0.45100000000000035</v>
      </c>
      <c r="F471">
        <f t="shared" si="189"/>
        <v>-9.0376658048020309E-2</v>
      </c>
      <c r="G471">
        <f t="shared" si="168"/>
        <v>-5.1782010726486085</v>
      </c>
      <c r="H471">
        <f t="shared" si="174"/>
        <v>-2.8313699803158836</v>
      </c>
      <c r="K471">
        <f t="shared" si="175"/>
        <v>-169.88219881895301</v>
      </c>
      <c r="L471">
        <f t="shared" si="176"/>
        <v>-8.2021464067907885</v>
      </c>
      <c r="M471">
        <f t="shared" si="177"/>
        <v>-1.6047164921129231E-2</v>
      </c>
      <c r="N471">
        <f t="shared" si="178"/>
        <v>-0.97142194377693047</v>
      </c>
      <c r="O471">
        <f t="shared" si="179"/>
        <v>-26.694032752547884</v>
      </c>
      <c r="P471">
        <f t="shared" si="180"/>
        <v>-3.591515841875379</v>
      </c>
      <c r="Q471">
        <f t="shared" si="190"/>
        <v>-6</v>
      </c>
      <c r="S471">
        <f t="shared" si="191"/>
        <v>57.322486731348071</v>
      </c>
      <c r="T471">
        <f t="shared" si="181"/>
        <v>365.45599659867594</v>
      </c>
      <c r="U471">
        <f t="shared" si="182"/>
        <v>0.22012737371945859</v>
      </c>
      <c r="V471">
        <f t="shared" si="183"/>
        <v>0.58403328089245443</v>
      </c>
      <c r="W471">
        <f t="shared" si="184"/>
        <v>28.069518165042076</v>
      </c>
      <c r="X471">
        <f t="shared" si="185"/>
        <v>18.445932530085102</v>
      </c>
      <c r="Y471">
        <f t="shared" si="186"/>
        <v>0.79697412323543215</v>
      </c>
      <c r="Z471">
        <f t="shared" si="169"/>
        <v>45.663253642529419</v>
      </c>
      <c r="AA471">
        <f t="shared" si="187"/>
        <v>4.912870697343201E-2</v>
      </c>
      <c r="AB471">
        <f t="shared" si="170"/>
        <v>2.8148675625125903</v>
      </c>
      <c r="AC471">
        <f t="shared" si="171"/>
        <v>0.74784541626200018</v>
      </c>
      <c r="AD471">
        <f t="shared" si="172"/>
        <v>42.84838608001683</v>
      </c>
      <c r="AE471">
        <f t="shared" si="173"/>
        <v>82.157775703168014</v>
      </c>
    </row>
    <row r="472" spans="5:31">
      <c r="E472">
        <f t="shared" si="188"/>
        <v>0.45200000000000035</v>
      </c>
      <c r="F472">
        <f t="shared" si="189"/>
        <v>-9.3208028028336193E-2</v>
      </c>
      <c r="G472">
        <f t="shared" si="168"/>
        <v>-5.3404266227607478</v>
      </c>
      <c r="H472">
        <f t="shared" si="174"/>
        <v>-2.831507382947128</v>
      </c>
      <c r="K472">
        <f t="shared" si="175"/>
        <v>-169.89044297682767</v>
      </c>
      <c r="L472">
        <f t="shared" si="176"/>
        <v>-8.2441578746494475</v>
      </c>
      <c r="M472">
        <f t="shared" si="177"/>
        <v>-1.6129358644560998E-2</v>
      </c>
      <c r="N472">
        <f t="shared" si="178"/>
        <v>-0.97135200105743502</v>
      </c>
      <c r="O472">
        <f t="shared" si="179"/>
        <v>-26.692110772859269</v>
      </c>
      <c r="P472">
        <f t="shared" si="180"/>
        <v>-3.5916892535766074</v>
      </c>
      <c r="Q472">
        <f t="shared" si="190"/>
        <v>-6</v>
      </c>
      <c r="S472">
        <f t="shared" si="191"/>
        <v>57.313358544772441</v>
      </c>
      <c r="T472">
        <f t="shared" si="181"/>
        <v>366.19250244898018</v>
      </c>
      <c r="U472">
        <f t="shared" si="182"/>
        <v>0.22057099784949177</v>
      </c>
      <c r="V472">
        <f t="shared" si="183"/>
        <v>0.58447690502248761</v>
      </c>
      <c r="W472">
        <f t="shared" si="184"/>
        <v>28.068219213170952</v>
      </c>
      <c r="X472">
        <f t="shared" si="185"/>
        <v>18.47160986980073</v>
      </c>
      <c r="Y472">
        <f t="shared" si="186"/>
        <v>0.79779435616686289</v>
      </c>
      <c r="Z472">
        <f t="shared" si="169"/>
        <v>45.710249527718048</v>
      </c>
      <c r="AA472">
        <f t="shared" si="187"/>
        <v>5.1960076953747505E-2</v>
      </c>
      <c r="AB472">
        <f t="shared" si="170"/>
        <v>2.9770931126247073</v>
      </c>
      <c r="AC472">
        <f t="shared" si="171"/>
        <v>0.7458342792131154</v>
      </c>
      <c r="AD472">
        <f t="shared" si="172"/>
        <v>42.73315641509334</v>
      </c>
      <c r="AE472">
        <f t="shared" si="173"/>
        <v>82.32334880366858</v>
      </c>
    </row>
    <row r="473" spans="5:31">
      <c r="E473">
        <f t="shared" si="188"/>
        <v>0.45300000000000035</v>
      </c>
      <c r="F473">
        <f t="shared" si="189"/>
        <v>-9.6039535411283322E-2</v>
      </c>
      <c r="G473">
        <f t="shared" si="168"/>
        <v>-5.5026600454637515</v>
      </c>
      <c r="H473">
        <f t="shared" si="174"/>
        <v>-2.8316456144849829</v>
      </c>
      <c r="K473">
        <f t="shared" si="175"/>
        <v>-169.89873686909897</v>
      </c>
      <c r="L473">
        <f t="shared" si="176"/>
        <v>-8.293892271291277</v>
      </c>
      <c r="M473">
        <f t="shared" si="177"/>
        <v>-1.6226661963178124E-2</v>
      </c>
      <c r="N473">
        <f t="shared" si="178"/>
        <v>-0.97128170009069981</v>
      </c>
      <c r="O473">
        <f t="shared" si="179"/>
        <v>-26.690178948773362</v>
      </c>
      <c r="P473">
        <f t="shared" si="180"/>
        <v>-3.5918635534941328</v>
      </c>
      <c r="Q473">
        <f t="shared" si="190"/>
        <v>-6</v>
      </c>
      <c r="S473">
        <f t="shared" si="191"/>
        <v>57.303302287651299</v>
      </c>
      <c r="T473">
        <f t="shared" si="181"/>
        <v>366.92744271294202</v>
      </c>
      <c r="U473">
        <f t="shared" si="182"/>
        <v>0.22101367897020754</v>
      </c>
      <c r="V473">
        <f t="shared" si="183"/>
        <v>0.58491958614320338</v>
      </c>
      <c r="W473">
        <f t="shared" si="184"/>
        <v>28.066847496226604</v>
      </c>
      <c r="X473">
        <f t="shared" si="185"/>
        <v>18.497284674593519</v>
      </c>
      <c r="Y473">
        <f t="shared" si="186"/>
        <v>0.7986155312117037</v>
      </c>
      <c r="Z473">
        <f t="shared" si="169"/>
        <v>45.757299392028891</v>
      </c>
      <c r="AA473">
        <f t="shared" si="187"/>
        <v>5.4791584336694669E-2</v>
      </c>
      <c r="AB473">
        <f t="shared" si="170"/>
        <v>3.1393265353277124</v>
      </c>
      <c r="AC473">
        <f t="shared" si="171"/>
        <v>0.74382394687500908</v>
      </c>
      <c r="AD473">
        <f t="shared" si="172"/>
        <v>42.617972856701179</v>
      </c>
      <c r="AE473">
        <f t="shared" si="173"/>
        <v>82.48856994636094</v>
      </c>
    </row>
    <row r="474" spans="5:31">
      <c r="E474">
        <f t="shared" si="188"/>
        <v>0.45400000000000035</v>
      </c>
      <c r="F474">
        <f t="shared" si="189"/>
        <v>-9.8871181025768307E-2</v>
      </c>
      <c r="G474">
        <f t="shared" si="168"/>
        <v>-5.6649013882504695</v>
      </c>
      <c r="H474">
        <f t="shared" si="174"/>
        <v>-2.8317848029903634</v>
      </c>
      <c r="K474">
        <f t="shared" si="175"/>
        <v>-169.90708817942181</v>
      </c>
      <c r="L474">
        <f t="shared" si="176"/>
        <v>-8.3513103228403853</v>
      </c>
      <c r="M474">
        <f t="shared" si="177"/>
        <v>-1.6338998039244212E-2</v>
      </c>
      <c r="N474">
        <f t="shared" si="178"/>
        <v>-0.97121097502047005</v>
      </c>
      <c r="O474">
        <f t="shared" si="179"/>
        <v>-26.688235470603825</v>
      </c>
      <c r="P474">
        <f t="shared" si="180"/>
        <v>-3.5920389049079255</v>
      </c>
      <c r="Q474">
        <f t="shared" si="190"/>
        <v>-6</v>
      </c>
      <c r="S474">
        <f t="shared" si="191"/>
        <v>57.292318618873551</v>
      </c>
      <c r="T474">
        <f t="shared" si="181"/>
        <v>367.66081511917457</v>
      </c>
      <c r="U474">
        <f t="shared" si="182"/>
        <v>0.22145541571346741</v>
      </c>
      <c r="V474">
        <f t="shared" si="183"/>
        <v>0.58536132288646325</v>
      </c>
      <c r="W474">
        <f t="shared" si="184"/>
        <v>28.065403014189869</v>
      </c>
      <c r="X474">
        <f t="shared" si="185"/>
        <v>18.522956745566489</v>
      </c>
      <c r="Y474">
        <f t="shared" si="186"/>
        <v>0.79943764473376533</v>
      </c>
      <c r="Z474">
        <f t="shared" si="169"/>
        <v>45.804403027123655</v>
      </c>
      <c r="AA474">
        <f t="shared" si="187"/>
        <v>5.7623229951179591E-2</v>
      </c>
      <c r="AB474">
        <f t="shared" si="170"/>
        <v>3.3015678781144273</v>
      </c>
      <c r="AC474">
        <f t="shared" si="171"/>
        <v>0.7418144147825857</v>
      </c>
      <c r="AD474">
        <f t="shared" si="172"/>
        <v>42.502835149009222</v>
      </c>
      <c r="AE474">
        <f t="shared" si="173"/>
        <v>82.653438620616981</v>
      </c>
    </row>
    <row r="475" spans="5:31">
      <c r="E475">
        <f t="shared" si="188"/>
        <v>0.45500000000000035</v>
      </c>
      <c r="F475">
        <f t="shared" si="189"/>
        <v>-0.10170296582875867</v>
      </c>
      <c r="G475">
        <f t="shared" si="168"/>
        <v>-5.8271507059511025</v>
      </c>
      <c r="H475">
        <f t="shared" si="174"/>
        <v>-2.8319250758709726</v>
      </c>
      <c r="K475">
        <f t="shared" si="175"/>
        <v>-169.91550455225837</v>
      </c>
      <c r="L475">
        <f t="shared" si="176"/>
        <v>-8.4163728365555635</v>
      </c>
      <c r="M475">
        <f t="shared" si="177"/>
        <v>-1.6466290193759558E-2</v>
      </c>
      <c r="N475">
        <f t="shared" si="178"/>
        <v>-0.97113976032539406</v>
      </c>
      <c r="O475">
        <f t="shared" si="179"/>
        <v>-26.686278537867235</v>
      </c>
      <c r="P475">
        <f t="shared" si="180"/>
        <v>-3.5922154702676181</v>
      </c>
      <c r="Q475">
        <f t="shared" si="190"/>
        <v>-6</v>
      </c>
      <c r="S475">
        <f t="shared" si="191"/>
        <v>57.28040820789807</v>
      </c>
      <c r="T475">
        <f t="shared" si="181"/>
        <v>368.39261743406507</v>
      </c>
      <c r="U475">
        <f t="shared" si="182"/>
        <v>0.22189620673388558</v>
      </c>
      <c r="V475">
        <f t="shared" si="183"/>
        <v>0.58580211390688142</v>
      </c>
      <c r="W475">
        <f t="shared" si="184"/>
        <v>28.063885767471845</v>
      </c>
      <c r="X475">
        <f t="shared" si="185"/>
        <v>18.548625884950372</v>
      </c>
      <c r="Y475">
        <f t="shared" si="186"/>
        <v>0.80026069315074844</v>
      </c>
      <c r="Z475">
        <f t="shared" si="169"/>
        <v>45.851560227751712</v>
      </c>
      <c r="AA475">
        <f t="shared" si="187"/>
        <v>6.0455014754169999E-2</v>
      </c>
      <c r="AB475">
        <f t="shared" si="170"/>
        <v>3.4638171958150625</v>
      </c>
      <c r="AC475">
        <f t="shared" si="171"/>
        <v>0.7398056783965784</v>
      </c>
      <c r="AD475">
        <f t="shared" si="172"/>
        <v>42.387743031936644</v>
      </c>
      <c r="AE475">
        <f t="shared" si="173"/>
        <v>82.817954324300615</v>
      </c>
    </row>
    <row r="476" spans="5:31">
      <c r="E476">
        <f t="shared" si="188"/>
        <v>0.45600000000000035</v>
      </c>
      <c r="F476">
        <f t="shared" si="189"/>
        <v>-0.10453489090462964</v>
      </c>
      <c r="G476">
        <f t="shared" si="168"/>
        <v>-5.9894080606957747</v>
      </c>
      <c r="H476">
        <f t="shared" si="174"/>
        <v>-2.8320665598826804</v>
      </c>
      <c r="K476">
        <f t="shared" si="175"/>
        <v>-169.92399359296081</v>
      </c>
      <c r="L476">
        <f t="shared" si="176"/>
        <v>-8.4890407024350178</v>
      </c>
      <c r="M476">
        <f t="shared" si="177"/>
        <v>-1.6608461909600747E-2</v>
      </c>
      <c r="N476">
        <f t="shared" si="178"/>
        <v>-0.97106799081833095</v>
      </c>
      <c r="O476">
        <f t="shared" si="179"/>
        <v>-26.684306359264053</v>
      </c>
      <c r="P476">
        <f t="shared" si="180"/>
        <v>-3.5923934111942208</v>
      </c>
      <c r="Q476">
        <f t="shared" si="190"/>
        <v>-6</v>
      </c>
      <c r="S476">
        <f t="shared" si="191"/>
        <v>57.267571734523813</v>
      </c>
      <c r="T476">
        <f t="shared" si="181"/>
        <v>369.12284746122151</v>
      </c>
      <c r="U476">
        <f t="shared" si="182"/>
        <v>0.22233605070849563</v>
      </c>
      <c r="V476">
        <f t="shared" si="183"/>
        <v>0.58624195788149147</v>
      </c>
      <c r="W476">
        <f t="shared" si="184"/>
        <v>28.062295756898074</v>
      </c>
      <c r="X476">
        <f t="shared" si="185"/>
        <v>18.574291896097723</v>
      </c>
      <c r="Y476">
        <f t="shared" si="186"/>
        <v>0.80108467293415142</v>
      </c>
      <c r="Z476">
        <f t="shared" si="169"/>
        <v>45.898770791744802</v>
      </c>
      <c r="AA476">
        <f t="shared" si="187"/>
        <v>6.3286939830040939E-2</v>
      </c>
      <c r="AB476">
        <f t="shared" si="170"/>
        <v>3.6260745505597334</v>
      </c>
      <c r="AC476">
        <f t="shared" si="171"/>
        <v>0.73779773310411045</v>
      </c>
      <c r="AD476">
        <f t="shared" si="172"/>
        <v>42.272696241185066</v>
      </c>
      <c r="AE476">
        <f t="shared" si="173"/>
        <v>82.98211656364326</v>
      </c>
    </row>
    <row r="477" spans="5:31">
      <c r="E477">
        <f t="shared" si="188"/>
        <v>0.45700000000000035</v>
      </c>
      <c r="F477">
        <f t="shared" si="189"/>
        <v>-0.10736695746451232</v>
      </c>
      <c r="G477">
        <f t="shared" si="168"/>
        <v>-6.1516735218771865</v>
      </c>
      <c r="H477">
        <f t="shared" si="174"/>
        <v>-2.832209381130927</v>
      </c>
      <c r="K477">
        <f t="shared" si="175"/>
        <v>-169.93256286785561</v>
      </c>
      <c r="L477">
        <f t="shared" si="176"/>
        <v>-8.5692748947964716</v>
      </c>
      <c r="M477">
        <f t="shared" si="177"/>
        <v>-1.6765436834612069E-2</v>
      </c>
      <c r="N477">
        <f t="shared" si="178"/>
        <v>-0.97099560164564502</v>
      </c>
      <c r="O477">
        <f t="shared" si="179"/>
        <v>-26.682317152659255</v>
      </c>
      <c r="P477">
        <f t="shared" si="180"/>
        <v>-3.5925728884818717</v>
      </c>
      <c r="Q477">
        <f t="shared" si="190"/>
        <v>-6</v>
      </c>
      <c r="S477">
        <f t="shared" si="191"/>
        <v>57.253809888661976</v>
      </c>
      <c r="T477">
        <f t="shared" si="181"/>
        <v>369.85150304092082</v>
      </c>
      <c r="U477">
        <f t="shared" si="182"/>
        <v>0.22277494633641817</v>
      </c>
      <c r="V477">
        <f t="shared" si="183"/>
        <v>0.58668085350941401</v>
      </c>
      <c r="W477">
        <f t="shared" si="184"/>
        <v>28.060632983692766</v>
      </c>
      <c r="X477">
        <f t="shared" si="185"/>
        <v>18.599954583476922</v>
      </c>
      <c r="Y477">
        <f t="shared" si="186"/>
        <v>0.80190958060917572</v>
      </c>
      <c r="Z477">
        <f t="shared" si="169"/>
        <v>45.946034520011644</v>
      </c>
      <c r="AA477">
        <f t="shared" si="187"/>
        <v>6.6119006389923712E-2</v>
      </c>
      <c r="AB477">
        <f t="shared" si="170"/>
        <v>3.7883400117411501</v>
      </c>
      <c r="AC477">
        <f t="shared" si="171"/>
        <v>0.73579057421925198</v>
      </c>
      <c r="AD477">
        <f t="shared" si="172"/>
        <v>42.157694508270502</v>
      </c>
      <c r="AE477">
        <f t="shared" si="173"/>
        <v>83.145924853119865</v>
      </c>
    </row>
    <row r="478" spans="5:31">
      <c r="E478">
        <f t="shared" si="188"/>
        <v>0.45800000000000035</v>
      </c>
      <c r="F478">
        <f t="shared" si="189"/>
        <v>-0.11019916684564324</v>
      </c>
      <c r="G478">
        <f t="shared" si="168"/>
        <v>-6.3139471661133459</v>
      </c>
      <c r="H478">
        <f t="shared" si="174"/>
        <v>-2.8323536650721572</v>
      </c>
      <c r="K478">
        <f t="shared" si="175"/>
        <v>-169.94121990432944</v>
      </c>
      <c r="L478">
        <f t="shared" si="176"/>
        <v>-8.6570364738345287</v>
      </c>
      <c r="M478">
        <f t="shared" si="177"/>
        <v>-1.6937138784652417E-2</v>
      </c>
      <c r="N478">
        <f t="shared" si="178"/>
        <v>-0.97092252828648773</v>
      </c>
      <c r="O478">
        <f t="shared" si="179"/>
        <v>-26.680309145062576</v>
      </c>
      <c r="P478">
        <f t="shared" si="180"/>
        <v>-3.5927540620996172</v>
      </c>
      <c r="Q478">
        <f t="shared" si="190"/>
        <v>-6</v>
      </c>
      <c r="S478">
        <f t="shared" si="191"/>
        <v>57.239123370110121</v>
      </c>
      <c r="T478">
        <f t="shared" si="181"/>
        <v>370.57858204955926</v>
      </c>
      <c r="U478">
        <f t="shared" si="182"/>
        <v>0.22321289233852984</v>
      </c>
      <c r="V478">
        <f t="shared" si="183"/>
        <v>0.58711879951152568</v>
      </c>
      <c r="W478">
        <f t="shared" si="184"/>
        <v>28.058897449463228</v>
      </c>
      <c r="X478">
        <f t="shared" si="185"/>
        <v>18.625613752666055</v>
      </c>
      <c r="Y478">
        <f t="shared" si="186"/>
        <v>0.80273541275462756</v>
      </c>
      <c r="Z478">
        <f t="shared" si="169"/>
        <v>45.993351216532275</v>
      </c>
      <c r="AA478">
        <f t="shared" si="187"/>
        <v>6.8951215771054827E-2</v>
      </c>
      <c r="AB478">
        <f t="shared" si="170"/>
        <v>3.9506136559773219</v>
      </c>
      <c r="AC478">
        <f t="shared" si="171"/>
        <v>0.73378419698357278</v>
      </c>
      <c r="AD478">
        <f t="shared" si="172"/>
        <v>42.042737560554954</v>
      </c>
      <c r="AE478">
        <f t="shared" si="173"/>
        <v>83.309378715325323</v>
      </c>
    </row>
    <row r="479" spans="5:31">
      <c r="E479">
        <f t="shared" si="188"/>
        <v>0.45900000000000035</v>
      </c>
      <c r="F479">
        <f t="shared" si="189"/>
        <v>-0.1130315205107154</v>
      </c>
      <c r="G479">
        <f t="shared" si="168"/>
        <v>-6.476229077210391</v>
      </c>
      <c r="H479">
        <f t="shared" si="174"/>
        <v>-2.832499536515277</v>
      </c>
      <c r="K479">
        <f t="shared" si="175"/>
        <v>-169.94997219091661</v>
      </c>
      <c r="L479">
        <f t="shared" si="176"/>
        <v>-8.7522865871536712</v>
      </c>
      <c r="M479">
        <f t="shared" si="177"/>
        <v>-1.7123491746594555E-2</v>
      </c>
      <c r="N479">
        <f t="shared" si="178"/>
        <v>-0.97084870655206379</v>
      </c>
      <c r="O479">
        <f t="shared" si="179"/>
        <v>-26.678280572608365</v>
      </c>
      <c r="P479">
        <f t="shared" si="180"/>
        <v>-3.5929370911932303</v>
      </c>
      <c r="Q479">
        <f t="shared" si="190"/>
        <v>-6</v>
      </c>
      <c r="S479">
        <f t="shared" si="191"/>
        <v>57.223512888328152</v>
      </c>
      <c r="T479">
        <f t="shared" si="181"/>
        <v>371.30408239910179</v>
      </c>
      <c r="U479">
        <f t="shared" si="182"/>
        <v>0.22364988745713157</v>
      </c>
      <c r="V479">
        <f t="shared" si="183"/>
        <v>0.58755579463012741</v>
      </c>
      <c r="W479">
        <f t="shared" si="184"/>
        <v>28.057089156184272</v>
      </c>
      <c r="X479">
        <f t="shared" si="185"/>
        <v>18.651269210346669</v>
      </c>
      <c r="Y479">
        <f t="shared" si="186"/>
        <v>0.80356216600281916</v>
      </c>
      <c r="Z479">
        <f t="shared" si="169"/>
        <v>46.040720688352387</v>
      </c>
      <c r="AA479">
        <f t="shared" si="187"/>
        <v>7.1783569436127015E-2</v>
      </c>
      <c r="AB479">
        <f t="shared" si="170"/>
        <v>4.1128955670743688</v>
      </c>
      <c r="AC479">
        <f t="shared" si="171"/>
        <v>0.73177859656669209</v>
      </c>
      <c r="AD479">
        <f t="shared" si="172"/>
        <v>41.927825121278012</v>
      </c>
      <c r="AE479">
        <f t="shared" si="173"/>
        <v>83.472477680850687</v>
      </c>
    </row>
    <row r="480" spans="5:31">
      <c r="E480">
        <f t="shared" si="188"/>
        <v>0.46000000000000035</v>
      </c>
      <c r="F480">
        <f t="shared" si="189"/>
        <v>-0.11586402004723068</v>
      </c>
      <c r="G480">
        <f t="shared" si="168"/>
        <v>-6.638519346125479</v>
      </c>
      <c r="H480">
        <f t="shared" si="174"/>
        <v>-2.8326471196231315</v>
      </c>
      <c r="K480">
        <f t="shared" si="175"/>
        <v>-169.95882717738789</v>
      </c>
      <c r="L480">
        <f t="shared" si="176"/>
        <v>-8.8549864712797088</v>
      </c>
      <c r="M480">
        <f t="shared" si="177"/>
        <v>-1.7324419881282194E-2</v>
      </c>
      <c r="N480">
        <f t="shared" si="178"/>
        <v>-0.97077407258488657</v>
      </c>
      <c r="O480">
        <f t="shared" si="179"/>
        <v>-26.676229680535105</v>
      </c>
      <c r="P480">
        <f t="shared" si="180"/>
        <v>-3.5931221340870585</v>
      </c>
      <c r="Q480">
        <f t="shared" si="190"/>
        <v>-6</v>
      </c>
      <c r="S480">
        <f t="shared" si="191"/>
        <v>57.206979162216264</v>
      </c>
      <c r="T480">
        <f t="shared" si="181"/>
        <v>372.02800203653476</v>
      </c>
      <c r="U480">
        <f t="shared" si="182"/>
        <v>0.22408593045561889</v>
      </c>
      <c r="V480">
        <f t="shared" si="183"/>
        <v>0.58799183762861473</v>
      </c>
      <c r="W480">
        <f t="shared" si="184"/>
        <v>28.055208106182832</v>
      </c>
      <c r="X480">
        <f t="shared" si="185"/>
        <v>18.676920764297424</v>
      </c>
      <c r="Y480">
        <f t="shared" si="186"/>
        <v>0.80438983703946487</v>
      </c>
      <c r="Z480">
        <f t="shared" si="169"/>
        <v>46.088142745577393</v>
      </c>
      <c r="AA480">
        <f t="shared" si="187"/>
        <v>7.4616068972641864E-2</v>
      </c>
      <c r="AB480">
        <f t="shared" si="170"/>
        <v>4.275185835989431</v>
      </c>
      <c r="AC480">
        <f t="shared" si="171"/>
        <v>0.72977376806682304</v>
      </c>
      <c r="AD480">
        <f t="shared" si="172"/>
        <v>41.812956909587967</v>
      </c>
      <c r="AE480">
        <f t="shared" si="173"/>
        <v>83.635221288160125</v>
      </c>
    </row>
    <row r="481" spans="5:31">
      <c r="E481">
        <f t="shared" si="188"/>
        <v>0.46100000000000035</v>
      </c>
      <c r="F481">
        <f t="shared" si="189"/>
        <v>-0.11869666716685381</v>
      </c>
      <c r="G481">
        <f t="shared" si="168"/>
        <v>-6.8008180709297745</v>
      </c>
      <c r="H481">
        <f t="shared" si="174"/>
        <v>-2.832796537914017</v>
      </c>
      <c r="K481">
        <f t="shared" si="175"/>
        <v>-169.96779227484103</v>
      </c>
      <c r="L481">
        <f t="shared" si="176"/>
        <v>-8.9650974531456296</v>
      </c>
      <c r="M481">
        <f t="shared" si="177"/>
        <v>-1.7539847526437002E-2</v>
      </c>
      <c r="N481">
        <f t="shared" si="178"/>
        <v>-0.97069856285801992</v>
      </c>
      <c r="O481">
        <f t="shared" si="179"/>
        <v>-26.674154723164598</v>
      </c>
      <c r="P481">
        <f t="shared" si="180"/>
        <v>-3.5933093482859011</v>
      </c>
      <c r="Q481">
        <f t="shared" si="190"/>
        <v>-6</v>
      </c>
      <c r="S481">
        <f t="shared" si="191"/>
        <v>57.189522919894976</v>
      </c>
      <c r="T481">
        <f t="shared" si="181"/>
        <v>372.75033894332</v>
      </c>
      <c r="U481">
        <f t="shared" si="182"/>
        <v>0.22452102011815325</v>
      </c>
      <c r="V481">
        <f t="shared" si="183"/>
        <v>0.58842692729114909</v>
      </c>
      <c r="W481">
        <f t="shared" si="184"/>
        <v>28.053254302122649</v>
      </c>
      <c r="X481">
        <f t="shared" si="185"/>
        <v>18.70256822338764</v>
      </c>
      <c r="Y481">
        <f t="shared" si="186"/>
        <v>0.80521842260357612</v>
      </c>
      <c r="Z481">
        <f t="shared" si="169"/>
        <v>46.135617201366443</v>
      </c>
      <c r="AA481">
        <f t="shared" si="187"/>
        <v>7.7448716092265321E-2</v>
      </c>
      <c r="AB481">
        <f t="shared" si="170"/>
        <v>4.4374845607937443</v>
      </c>
      <c r="AC481">
        <f t="shared" si="171"/>
        <v>0.72776970651131079</v>
      </c>
      <c r="AD481">
        <f t="shared" si="172"/>
        <v>41.698132640572702</v>
      </c>
      <c r="AE481">
        <f t="shared" si="173"/>
        <v>83.797609083468231</v>
      </c>
    </row>
    <row r="482" spans="5:31">
      <c r="E482">
        <f t="shared" si="188"/>
        <v>0.46200000000000035</v>
      </c>
      <c r="F482">
        <f t="shared" si="189"/>
        <v>-0.12152946370476783</v>
      </c>
      <c r="G482">
        <f t="shared" si="168"/>
        <v>-6.9631253567715188</v>
      </c>
      <c r="H482">
        <f t="shared" si="174"/>
        <v>-2.8329479142632099</v>
      </c>
      <c r="K482">
        <f t="shared" si="175"/>
        <v>-169.9768748557926</v>
      </c>
      <c r="L482">
        <f t="shared" si="176"/>
        <v>-9.0825809515565137</v>
      </c>
      <c r="M482">
        <f t="shared" si="177"/>
        <v>-1.7769699199524647E-2</v>
      </c>
      <c r="N482">
        <f t="shared" si="178"/>
        <v>-0.97062211417430788</v>
      </c>
      <c r="O482">
        <f t="shared" si="179"/>
        <v>-26.672053963880774</v>
      </c>
      <c r="P482">
        <f t="shared" si="180"/>
        <v>-3.5934988904769227</v>
      </c>
      <c r="Q482">
        <f t="shared" si="190"/>
        <v>-6</v>
      </c>
      <c r="S482">
        <f t="shared" si="191"/>
        <v>57.171144898486993</v>
      </c>
      <c r="T482">
        <f t="shared" si="181"/>
        <v>373.47109113484777</v>
      </c>
      <c r="U482">
        <f t="shared" si="182"/>
        <v>0.22495515524933232</v>
      </c>
      <c r="V482">
        <f t="shared" si="183"/>
        <v>0.58886106242232816</v>
      </c>
      <c r="W482">
        <f t="shared" si="184"/>
        <v>28.051227746989046</v>
      </c>
      <c r="X482">
        <f t="shared" si="185"/>
        <v>18.728211397570679</v>
      </c>
      <c r="Y482">
        <f t="shared" si="186"/>
        <v>0.80604791948735288</v>
      </c>
      <c r="Z482">
        <f t="shared" si="169"/>
        <v>46.183143871926106</v>
      </c>
      <c r="AA482">
        <f t="shared" si="187"/>
        <v>8.0281512630179588E-2</v>
      </c>
      <c r="AB482">
        <f t="shared" si="170"/>
        <v>4.5997918466355037</v>
      </c>
      <c r="AC482">
        <f t="shared" si="171"/>
        <v>0.72576640685717331</v>
      </c>
      <c r="AD482">
        <f t="shared" si="172"/>
        <v>41.583352025290601</v>
      </c>
      <c r="AE482">
        <f t="shared" si="173"/>
        <v>83.959640620616952</v>
      </c>
    </row>
    <row r="483" spans="5:31">
      <c r="E483">
        <f t="shared" si="188"/>
        <v>0.46300000000000036</v>
      </c>
      <c r="F483">
        <f t="shared" si="189"/>
        <v>-0.12436241161903104</v>
      </c>
      <c r="G483">
        <f t="shared" si="168"/>
        <v>-7.1254413158391898</v>
      </c>
      <c r="H483">
        <f t="shared" si="174"/>
        <v>-2.8331013709045205</v>
      </c>
      <c r="K483">
        <f t="shared" si="175"/>
        <v>-169.98608225427122</v>
      </c>
      <c r="L483">
        <f t="shared" si="176"/>
        <v>-9.2073984786295284</v>
      </c>
      <c r="M483">
        <f t="shared" si="177"/>
        <v>-1.8013899600572092E-2</v>
      </c>
      <c r="N483">
        <f t="shared" si="178"/>
        <v>-0.97054466366558945</v>
      </c>
      <c r="O483">
        <f t="shared" si="179"/>
        <v>-26.669925675108139</v>
      </c>
      <c r="P483">
        <f t="shared" si="180"/>
        <v>-3.5936909165315964</v>
      </c>
      <c r="Q483">
        <f t="shared" si="190"/>
        <v>-6</v>
      </c>
      <c r="S483">
        <f t="shared" si="191"/>
        <v>57.151845843901043</v>
      </c>
      <c r="T483">
        <f t="shared" si="181"/>
        <v>374.19025665989352</v>
      </c>
      <c r="U483">
        <f t="shared" si="182"/>
        <v>0.22538833467386302</v>
      </c>
      <c r="V483">
        <f t="shared" si="183"/>
        <v>0.58929424184685886</v>
      </c>
      <c r="W483">
        <f t="shared" si="184"/>
        <v>28.049128444073865</v>
      </c>
      <c r="X483">
        <f t="shared" si="185"/>
        <v>18.753850097877272</v>
      </c>
      <c r="Y483">
        <f t="shared" si="186"/>
        <v>0.80687832453607233</v>
      </c>
      <c r="Z483">
        <f t="shared" si="169"/>
        <v>46.230722576504085</v>
      </c>
      <c r="AA483">
        <f t="shared" si="187"/>
        <v>8.3114460544442284E-2</v>
      </c>
      <c r="AB483">
        <f t="shared" si="170"/>
        <v>4.7621078057031454</v>
      </c>
      <c r="AC483">
        <f t="shared" si="171"/>
        <v>0.72376386399163006</v>
      </c>
      <c r="AD483">
        <f t="shared" si="172"/>
        <v>41.46861477080094</v>
      </c>
      <c r="AE483">
        <f t="shared" si="173"/>
        <v>84.121315460953596</v>
      </c>
    </row>
    <row r="484" spans="5:31">
      <c r="E484">
        <f t="shared" si="188"/>
        <v>0.46400000000000036</v>
      </c>
      <c r="F484">
        <f t="shared" si="189"/>
        <v>-0.12719551298993556</v>
      </c>
      <c r="G484">
        <f t="shared" si="168"/>
        <v>-7.2877660673247462</v>
      </c>
      <c r="H484">
        <f t="shared" si="174"/>
        <v>-2.833257029431874</v>
      </c>
      <c r="K484">
        <f t="shared" si="175"/>
        <v>-169.99542176591243</v>
      </c>
      <c r="L484">
        <f t="shared" si="176"/>
        <v>-9.3395116412116881</v>
      </c>
      <c r="M484">
        <f t="shared" si="177"/>
        <v>-1.8272373614941384E-2</v>
      </c>
      <c r="N484">
        <f t="shared" si="178"/>
        <v>-0.97046614879190496</v>
      </c>
      <c r="O484">
        <f t="shared" si="179"/>
        <v>-26.667768138289951</v>
      </c>
      <c r="P484">
        <f t="shared" si="180"/>
        <v>-3.5938855815076738</v>
      </c>
      <c r="Q484">
        <f t="shared" si="190"/>
        <v>-6</v>
      </c>
      <c r="S484">
        <f t="shared" si="191"/>
        <v>57.131626510617814</v>
      </c>
      <c r="T484">
        <f t="shared" si="181"/>
        <v>374.90783360007521</v>
      </c>
      <c r="U484">
        <f t="shared" si="182"/>
        <v>0.22582055723623431</v>
      </c>
      <c r="V484">
        <f t="shared" si="183"/>
        <v>0.58972646440923016</v>
      </c>
      <c r="W484">
        <f t="shared" si="184"/>
        <v>28.046956396960443</v>
      </c>
      <c r="X484">
        <f t="shared" si="185"/>
        <v>18.779484136408733</v>
      </c>
      <c r="Y484">
        <f t="shared" si="186"/>
        <v>0.80770963464797796</v>
      </c>
      <c r="Z484">
        <f t="shared" si="169"/>
        <v>46.278353137382823</v>
      </c>
      <c r="AA484">
        <f t="shared" si="187"/>
        <v>8.5947561915346748E-2</v>
      </c>
      <c r="AB484">
        <f t="shared" si="170"/>
        <v>4.9244325571886991</v>
      </c>
      <c r="AC484">
        <f t="shared" si="171"/>
        <v>0.72176207273263127</v>
      </c>
      <c r="AD484">
        <f t="shared" si="172"/>
        <v>41.353920580194128</v>
      </c>
      <c r="AE484">
        <f t="shared" si="173"/>
        <v>84.282633173208723</v>
      </c>
    </row>
    <row r="485" spans="5:31">
      <c r="E485">
        <f t="shared" si="188"/>
        <v>0.46500000000000036</v>
      </c>
      <c r="F485">
        <f t="shared" si="189"/>
        <v>-0.13002877001936744</v>
      </c>
      <c r="G485">
        <f t="shared" si="168"/>
        <v>-7.4500997373869655</v>
      </c>
      <c r="H485">
        <f t="shared" si="174"/>
        <v>-2.8334150108009117</v>
      </c>
      <c r="K485">
        <f t="shared" si="175"/>
        <v>-170.0049006480547</v>
      </c>
      <c r="L485">
        <f t="shared" si="176"/>
        <v>-9.4788821422732088</v>
      </c>
      <c r="M485">
        <f t="shared" si="177"/>
        <v>-1.8545046316055691E-2</v>
      </c>
      <c r="N485">
        <f t="shared" si="178"/>
        <v>-0.97038650734068643</v>
      </c>
      <c r="O485">
        <f t="shared" si="179"/>
        <v>-26.665579643865971</v>
      </c>
      <c r="P485">
        <f t="shared" si="180"/>
        <v>-3.5940830396511907</v>
      </c>
      <c r="Q485">
        <f t="shared" si="190"/>
        <v>-6</v>
      </c>
      <c r="S485">
        <f t="shared" si="191"/>
        <v>57.110487661477848</v>
      </c>
      <c r="T485">
        <f t="shared" si="181"/>
        <v>375.62382006931148</v>
      </c>
      <c r="U485">
        <f t="shared" si="182"/>
        <v>0.22625182180039119</v>
      </c>
      <c r="V485">
        <f t="shared" si="183"/>
        <v>0.59015772897338703</v>
      </c>
      <c r="W485">
        <f t="shared" si="184"/>
        <v>28.044711609508738</v>
      </c>
      <c r="X485">
        <f t="shared" si="185"/>
        <v>18.805113326330005</v>
      </c>
      <c r="Y485">
        <f t="shared" si="186"/>
        <v>0.80854184677416163</v>
      </c>
      <c r="Z485">
        <f t="shared" si="169"/>
        <v>46.326035379872764</v>
      </c>
      <c r="AA485">
        <f t="shared" si="187"/>
        <v>8.8780818944778794E-2</v>
      </c>
      <c r="AB485">
        <f t="shared" si="170"/>
        <v>5.0867662272509282</v>
      </c>
      <c r="AC485">
        <f t="shared" si="171"/>
        <v>0.71976102782938289</v>
      </c>
      <c r="AD485">
        <f t="shared" si="172"/>
        <v>41.23926915262183</v>
      </c>
      <c r="AE485">
        <f t="shared" si="173"/>
        <v>84.443593333374366</v>
      </c>
    </row>
    <row r="486" spans="5:31">
      <c r="E486">
        <f t="shared" si="188"/>
        <v>0.46600000000000036</v>
      </c>
      <c r="F486">
        <f t="shared" si="189"/>
        <v>-0.13286218503016836</v>
      </c>
      <c r="G486">
        <f t="shared" si="168"/>
        <v>-7.6124424591148729</v>
      </c>
      <c r="H486">
        <f t="shared" si="174"/>
        <v>-2.8335754353306162</v>
      </c>
      <c r="K486">
        <f t="shared" si="175"/>
        <v>-170.01452611983697</v>
      </c>
      <c r="L486">
        <f t="shared" si="176"/>
        <v>-9.625471782280151</v>
      </c>
      <c r="M486">
        <f t="shared" si="177"/>
        <v>-1.8831842968084822E-2</v>
      </c>
      <c r="N486">
        <f t="shared" si="178"/>
        <v>-0.97030567742593921</v>
      </c>
      <c r="O486">
        <f t="shared" si="179"/>
        <v>-26.663358491249983</v>
      </c>
      <c r="P486">
        <f t="shared" si="180"/>
        <v>-3.5942834443984979</v>
      </c>
      <c r="Q486">
        <f t="shared" si="190"/>
        <v>-6</v>
      </c>
      <c r="S486">
        <f t="shared" si="191"/>
        <v>57.088430067471265</v>
      </c>
      <c r="T486">
        <f t="shared" si="181"/>
        <v>376.33821421328111</v>
      </c>
      <c r="U486">
        <f t="shared" si="182"/>
        <v>0.22668212724940887</v>
      </c>
      <c r="V486">
        <f t="shared" si="183"/>
        <v>0.59058803442240471</v>
      </c>
      <c r="W486">
        <f t="shared" si="184"/>
        <v>28.042394085840584</v>
      </c>
      <c r="X486">
        <f t="shared" si="185"/>
        <v>18.830737481862656</v>
      </c>
      <c r="Y486">
        <f t="shared" si="186"/>
        <v>0.80937495791844594</v>
      </c>
      <c r="Z486">
        <f t="shared" si="169"/>
        <v>46.373769132305561</v>
      </c>
      <c r="AA486">
        <f t="shared" si="187"/>
        <v>9.1614233955579896E-2</v>
      </c>
      <c r="AB486">
        <f t="shared" si="170"/>
        <v>5.2491089489788454</v>
      </c>
      <c r="AC486">
        <f t="shared" si="171"/>
        <v>0.71776072396286605</v>
      </c>
      <c r="AD486">
        <f t="shared" si="172"/>
        <v>41.124660183326725</v>
      </c>
      <c r="AE486">
        <f t="shared" si="173"/>
        <v>84.604195524582536</v>
      </c>
    </row>
    <row r="487" spans="5:31">
      <c r="E487">
        <f t="shared" si="188"/>
        <v>0.46700000000000036</v>
      </c>
      <c r="F487">
        <f t="shared" si="189"/>
        <v>-0.13569576046549897</v>
      </c>
      <c r="G487">
        <f t="shared" si="168"/>
        <v>-7.7747943724912618</v>
      </c>
      <c r="H487">
        <f t="shared" si="174"/>
        <v>-2.8337384227049589</v>
      </c>
      <c r="K487">
        <f t="shared" si="175"/>
        <v>-170.02430536229753</v>
      </c>
      <c r="L487">
        <f t="shared" si="176"/>
        <v>-9.7792424605412958</v>
      </c>
      <c r="M487">
        <f t="shared" si="177"/>
        <v>-1.9132689028580341E-2</v>
      </c>
      <c r="N487">
        <f t="shared" si="178"/>
        <v>-0.97022359748740994</v>
      </c>
      <c r="O487">
        <f t="shared" si="179"/>
        <v>-26.661102988806928</v>
      </c>
      <c r="P487">
        <f t="shared" si="180"/>
        <v>-3.5944869483783224</v>
      </c>
      <c r="Q487">
        <f t="shared" si="190"/>
        <v>-6</v>
      </c>
      <c r="S487">
        <f t="shared" si="191"/>
        <v>57.065454507529779</v>
      </c>
      <c r="T487">
        <f t="shared" si="181"/>
        <v>377.05101420888514</v>
      </c>
      <c r="U487">
        <f t="shared" si="182"/>
        <v>0.22711147248516886</v>
      </c>
      <c r="V487">
        <f t="shared" si="183"/>
        <v>0.5910173796581647</v>
      </c>
      <c r="W487">
        <f t="shared" si="184"/>
        <v>28.040003830325006</v>
      </c>
      <c r="X487">
        <f t="shared" si="185"/>
        <v>18.856356418277741</v>
      </c>
      <c r="Y487">
        <f t="shared" si="186"/>
        <v>0.81020896513726437</v>
      </c>
      <c r="Z487">
        <f t="shared" si="169"/>
        <v>46.421554226027297</v>
      </c>
      <c r="AA487">
        <f t="shared" si="187"/>
        <v>9.4447809390910534E-2</v>
      </c>
      <c r="AB487">
        <f t="shared" si="170"/>
        <v>5.4114608623552369</v>
      </c>
      <c r="AC487">
        <f t="shared" si="171"/>
        <v>0.71576115574635379</v>
      </c>
      <c r="AD487">
        <f t="shared" si="172"/>
        <v>41.010093363672063</v>
      </c>
      <c r="AE487">
        <f t="shared" si="173"/>
        <v>84.764439336984282</v>
      </c>
    </row>
    <row r="488" spans="5:31">
      <c r="E488">
        <f t="shared" si="188"/>
        <v>0.46800000000000036</v>
      </c>
      <c r="F488">
        <f t="shared" si="189"/>
        <v>-0.13852949888820393</v>
      </c>
      <c r="G488">
        <f t="shared" si="168"/>
        <v>-7.9371556243563148</v>
      </c>
      <c r="H488">
        <f t="shared" si="174"/>
        <v>-2.8339040919745675</v>
      </c>
      <c r="K488">
        <f t="shared" si="175"/>
        <v>-170.03424551847405</v>
      </c>
      <c r="L488">
        <f t="shared" si="176"/>
        <v>-9.9401561765318736</v>
      </c>
      <c r="M488">
        <f t="shared" si="177"/>
        <v>-1.9447510151065384E-2</v>
      </c>
      <c r="N488">
        <f t="shared" si="178"/>
        <v>-0.97014020628974384</v>
      </c>
      <c r="O488">
        <f t="shared" si="179"/>
        <v>-26.658811453829738</v>
      </c>
      <c r="P488">
        <f t="shared" si="180"/>
        <v>-3.5946937034138582</v>
      </c>
      <c r="Q488">
        <f t="shared" si="190"/>
        <v>-6</v>
      </c>
      <c r="S488">
        <f t="shared" si="191"/>
        <v>57.041561768320705</v>
      </c>
      <c r="T488">
        <f t="shared" si="181"/>
        <v>377.76221826370926</v>
      </c>
      <c r="U488">
        <f t="shared" si="182"/>
        <v>0.22753985642803512</v>
      </c>
      <c r="V488">
        <f t="shared" si="183"/>
        <v>0.59144576360103096</v>
      </c>
      <c r="W488">
        <f t="shared" si="184"/>
        <v>28.037540847563672</v>
      </c>
      <c r="X488">
        <f t="shared" si="185"/>
        <v>18.881969951888571</v>
      </c>
      <c r="Y488">
        <f t="shared" si="186"/>
        <v>0.81104386553953878</v>
      </c>
      <c r="Z488">
        <f t="shared" si="169"/>
        <v>46.469390495391401</v>
      </c>
      <c r="AA488">
        <f t="shared" si="187"/>
        <v>9.7281547813615379E-2</v>
      </c>
      <c r="AB488">
        <f t="shared" si="170"/>
        <v>5.573822114220282</v>
      </c>
      <c r="AC488">
        <f t="shared" si="171"/>
        <v>0.71376231772592336</v>
      </c>
      <c r="AD488">
        <f t="shared" si="172"/>
        <v>40.895568381171117</v>
      </c>
      <c r="AE488">
        <f t="shared" si="173"/>
        <v>84.92432436762887</v>
      </c>
    </row>
    <row r="489" spans="5:31">
      <c r="E489">
        <f t="shared" si="188"/>
        <v>0.46900000000000036</v>
      </c>
      <c r="F489">
        <f t="shared" si="189"/>
        <v>-0.14136340298017849</v>
      </c>
      <c r="G489">
        <f t="shared" si="168"/>
        <v>-8.0995263683713112</v>
      </c>
      <c r="H489">
        <f t="shared" si="174"/>
        <v>-2.834072561558421</v>
      </c>
      <c r="K489">
        <f t="shared" si="175"/>
        <v>-170.04435369350526</v>
      </c>
      <c r="L489">
        <f t="shared" si="176"/>
        <v>-10.108175031199414</v>
      </c>
      <c r="M489">
        <f t="shared" si="177"/>
        <v>-1.9776232187589504E-2</v>
      </c>
      <c r="N489">
        <f t="shared" si="178"/>
        <v>-0.97005544292163115</v>
      </c>
      <c r="O489">
        <f t="shared" si="179"/>
        <v>-26.656482212515897</v>
      </c>
      <c r="P489">
        <f t="shared" si="180"/>
        <v>-3.5949038605248815</v>
      </c>
      <c r="Q489">
        <f t="shared" si="190"/>
        <v>-6</v>
      </c>
      <c r="S489">
        <f t="shared" si="191"/>
        <v>57.016752644042498</v>
      </c>
      <c r="T489">
        <f t="shared" si="181"/>
        <v>378.47182461548726</v>
      </c>
      <c r="U489">
        <f t="shared" si="182"/>
        <v>0.22796727801653097</v>
      </c>
      <c r="V489">
        <f t="shared" si="183"/>
        <v>0.59187318518952681</v>
      </c>
      <c r="W489">
        <f t="shared" si="184"/>
        <v>28.035005142376463</v>
      </c>
      <c r="X489">
        <f t="shared" si="185"/>
        <v>18.907577900043364</v>
      </c>
      <c r="Y489">
        <f t="shared" si="186"/>
        <v>0.81187965628655334</v>
      </c>
      <c r="Z489">
        <f t="shared" si="169"/>
        <v>46.517277777751417</v>
      </c>
      <c r="AA489">
        <f t="shared" si="187"/>
        <v>0.1001154519055899</v>
      </c>
      <c r="AB489">
        <f t="shared" si="170"/>
        <v>5.7361928582352766</v>
      </c>
      <c r="AC489">
        <f t="shared" si="171"/>
        <v>0.71176420438096344</v>
      </c>
      <c r="AD489">
        <f t="shared" si="172"/>
        <v>40.78108491951614</v>
      </c>
      <c r="AE489">
        <f t="shared" si="173"/>
        <v>85.083850220343066</v>
      </c>
    </row>
    <row r="490" spans="5:31">
      <c r="E490">
        <f t="shared" si="188"/>
        <v>0.47000000000000036</v>
      </c>
      <c r="F490">
        <f t="shared" si="189"/>
        <v>-0.14419747554173692</v>
      </c>
      <c r="G490">
        <f t="shared" si="168"/>
        <v>-8.2619067649824398</v>
      </c>
      <c r="H490">
        <f t="shared" si="174"/>
        <v>-2.8342439492455584</v>
      </c>
      <c r="K490">
        <f t="shared" si="175"/>
        <v>-170.0546369547335</v>
      </c>
      <c r="L490">
        <f t="shared" si="176"/>
        <v>-10.283261228238164</v>
      </c>
      <c r="M490">
        <f t="shared" si="177"/>
        <v>-2.0118781191222013E-2</v>
      </c>
      <c r="N490">
        <f t="shared" si="178"/>
        <v>-0.96996924679494023</v>
      </c>
      <c r="O490">
        <f t="shared" si="179"/>
        <v>-26.654113599943607</v>
      </c>
      <c r="P490">
        <f t="shared" si="180"/>
        <v>-3.5951175699299003</v>
      </c>
      <c r="Q490">
        <f t="shared" si="190"/>
        <v>-6</v>
      </c>
      <c r="S490">
        <f t="shared" si="191"/>
        <v>56.991027936223091</v>
      </c>
      <c r="T490">
        <f t="shared" si="181"/>
        <v>379.17983153156746</v>
      </c>
      <c r="U490">
        <f t="shared" si="182"/>
        <v>0.22839373620701756</v>
      </c>
      <c r="V490">
        <f t="shared" si="183"/>
        <v>0.5922996433800134</v>
      </c>
      <c r="W490">
        <f t="shared" si="184"/>
        <v>28.03239671978713</v>
      </c>
      <c r="X490">
        <f t="shared" si="185"/>
        <v>18.933180081117793</v>
      </c>
      <c r="Y490">
        <f t="shared" si="186"/>
        <v>0.81271633459182802</v>
      </c>
      <c r="Z490">
        <f t="shared" si="169"/>
        <v>46.565215913453812</v>
      </c>
      <c r="AA490">
        <f t="shared" si="187"/>
        <v>0.10294952446714829</v>
      </c>
      <c r="AB490">
        <f t="shared" si="170"/>
        <v>5.8985732548464025</v>
      </c>
      <c r="AC490">
        <f t="shared" si="171"/>
        <v>0.70976681012467968</v>
      </c>
      <c r="AD490">
        <f t="shared" si="172"/>
        <v>40.666642658607415</v>
      </c>
      <c r="AE490">
        <f t="shared" si="173"/>
        <v>85.243016505611294</v>
      </c>
    </row>
    <row r="491" spans="5:31">
      <c r="E491">
        <f t="shared" si="188"/>
        <v>0.47100000000000036</v>
      </c>
      <c r="F491">
        <f t="shared" si="189"/>
        <v>-0.14703171949098248</v>
      </c>
      <c r="G491">
        <f t="shared" si="168"/>
        <v>-8.4242969813847015</v>
      </c>
      <c r="H491">
        <f t="shared" si="174"/>
        <v>-2.8344183721968141</v>
      </c>
      <c r="K491">
        <f t="shared" si="175"/>
        <v>-170.06510233180884</v>
      </c>
      <c r="L491">
        <f t="shared" si="176"/>
        <v>-10.465377075348911</v>
      </c>
      <c r="M491">
        <f t="shared" si="177"/>
        <v>-2.0475083418516782E-2</v>
      </c>
      <c r="N491">
        <f t="shared" si="178"/>
        <v>-0.96988155764384343</v>
      </c>
      <c r="O491">
        <f t="shared" si="179"/>
        <v>-26.651703960047765</v>
      </c>
      <c r="P491">
        <f t="shared" si="180"/>
        <v>-3.5953349810483219</v>
      </c>
      <c r="Q491">
        <f t="shared" si="190"/>
        <v>-6</v>
      </c>
      <c r="S491">
        <f t="shared" si="191"/>
        <v>56.964388453519597</v>
      </c>
      <c r="T491">
        <f t="shared" si="181"/>
        <v>379.88623730837833</v>
      </c>
      <c r="U491">
        <f t="shared" si="182"/>
        <v>0.22881922997337215</v>
      </c>
      <c r="V491">
        <f t="shared" si="183"/>
        <v>0.59272513714636799</v>
      </c>
      <c r="W491">
        <f t="shared" si="184"/>
        <v>28.029715585009075</v>
      </c>
      <c r="X491">
        <f t="shared" si="185"/>
        <v>18.958776314507443</v>
      </c>
      <c r="Y491">
        <f t="shared" si="186"/>
        <v>0.81355389772098941</v>
      </c>
      <c r="Z491">
        <f t="shared" si="169"/>
        <v>46.613204745830529</v>
      </c>
      <c r="AA491">
        <f t="shared" si="187"/>
        <v>0.10578376841639399</v>
      </c>
      <c r="AB491">
        <f t="shared" si="170"/>
        <v>6.0609634712486722</v>
      </c>
      <c r="AC491">
        <f t="shared" si="171"/>
        <v>0.70777012930459537</v>
      </c>
      <c r="AD491">
        <f t="shared" si="172"/>
        <v>40.552241274581867</v>
      </c>
      <c r="AE491">
        <f t="shared" si="173"/>
        <v>85.401822840455438</v>
      </c>
    </row>
    <row r="492" spans="5:31">
      <c r="E492">
        <f t="shared" si="188"/>
        <v>0.47200000000000036</v>
      </c>
      <c r="F492">
        <f t="shared" si="189"/>
        <v>-0.14986613786317929</v>
      </c>
      <c r="G492">
        <f t="shared" si="168"/>
        <v>-8.5866971914859178</v>
      </c>
      <c r="H492">
        <f t="shared" si="174"/>
        <v>-2.834595946946572</v>
      </c>
      <c r="K492">
        <f t="shared" si="175"/>
        <v>-170.07575681679432</v>
      </c>
      <c r="L492">
        <f t="shared" si="176"/>
        <v>-10.654484985470054</v>
      </c>
      <c r="M492">
        <f t="shared" si="177"/>
        <v>-2.0845065331920765E-2</v>
      </c>
      <c r="N492">
        <f t="shared" si="178"/>
        <v>-0.96979231552392886</v>
      </c>
      <c r="O492">
        <f t="shared" si="179"/>
        <v>-26.649251645595566</v>
      </c>
      <c r="P492">
        <f t="shared" si="180"/>
        <v>-3.5955562425026559</v>
      </c>
      <c r="Q492">
        <f t="shared" si="190"/>
        <v>-6</v>
      </c>
      <c r="S492">
        <f t="shared" si="191"/>
        <v>56.936835011520486</v>
      </c>
      <c r="T492">
        <f t="shared" si="181"/>
        <v>380.59104027089796</v>
      </c>
      <c r="U492">
        <f t="shared" si="182"/>
        <v>0.22924375830666835</v>
      </c>
      <c r="V492">
        <f t="shared" si="183"/>
        <v>0.59314966547966419</v>
      </c>
      <c r="W492">
        <f t="shared" si="184"/>
        <v>28.026961743431272</v>
      </c>
      <c r="X492">
        <f t="shared" si="185"/>
        <v>18.984366420620148</v>
      </c>
      <c r="Y492">
        <f t="shared" si="186"/>
        <v>0.81439234299163832</v>
      </c>
      <c r="Z492">
        <f t="shared" si="169"/>
        <v>46.661244121191423</v>
      </c>
      <c r="AA492">
        <f t="shared" si="187"/>
        <v>0.10861818678859093</v>
      </c>
      <c r="AB492">
        <f t="shared" si="170"/>
        <v>6.2233636813498974</v>
      </c>
      <c r="AC492">
        <f t="shared" si="171"/>
        <v>0.7057741562030474</v>
      </c>
      <c r="AD492">
        <f t="shared" si="172"/>
        <v>40.437880439841528</v>
      </c>
      <c r="AE492">
        <f t="shared" si="173"/>
        <v>85.560268848315587</v>
      </c>
    </row>
    <row r="493" spans="5:31">
      <c r="E493">
        <f t="shared" si="188"/>
        <v>0.47300000000000036</v>
      </c>
      <c r="F493">
        <f t="shared" si="189"/>
        <v>-0.15270073381012586</v>
      </c>
      <c r="G493">
        <f t="shared" si="168"/>
        <v>-8.7491075758708465</v>
      </c>
      <c r="H493">
        <f t="shared" si="174"/>
        <v>-2.8347767894045384</v>
      </c>
      <c r="K493">
        <f t="shared" si="175"/>
        <v>-170.08660736427231</v>
      </c>
      <c r="L493">
        <f t="shared" si="176"/>
        <v>-10.850547477988448</v>
      </c>
      <c r="M493">
        <f t="shared" si="177"/>
        <v>-2.1228653602142988E-2</v>
      </c>
      <c r="N493">
        <f t="shared" si="178"/>
        <v>-0.96970146081130282</v>
      </c>
      <c r="O493">
        <f t="shared" si="179"/>
        <v>-26.646755018161834</v>
      </c>
      <c r="P493">
        <f t="shared" si="180"/>
        <v>-3.5957815021207371</v>
      </c>
      <c r="Q493">
        <f t="shared" si="190"/>
        <v>-6</v>
      </c>
      <c r="S493">
        <f t="shared" si="191"/>
        <v>56.908368432549587</v>
      </c>
      <c r="T493">
        <f t="shared" si="181"/>
        <v>381.29423877212361</v>
      </c>
      <c r="U493">
        <f t="shared" si="182"/>
        <v>0.22966732021485683</v>
      </c>
      <c r="V493">
        <f t="shared" si="183"/>
        <v>0.59357322738785268</v>
      </c>
      <c r="W493">
        <f t="shared" si="184"/>
        <v>28.024135200604238</v>
      </c>
      <c r="X493">
        <f t="shared" si="185"/>
        <v>19.009950220868244</v>
      </c>
      <c r="Y493">
        <f t="shared" si="186"/>
        <v>0.81523166777321621</v>
      </c>
      <c r="Z493">
        <f t="shared" si="169"/>
        <v>46.70933388881658</v>
      </c>
      <c r="AA493">
        <f t="shared" si="187"/>
        <v>0.11145278273553712</v>
      </c>
      <c r="AB493">
        <f t="shared" si="170"/>
        <v>6.3857740657348021</v>
      </c>
      <c r="AC493">
        <f t="shared" si="171"/>
        <v>0.70377888503767905</v>
      </c>
      <c r="AD493">
        <f t="shared" si="172"/>
        <v>40.323559823081773</v>
      </c>
      <c r="AE493">
        <f t="shared" si="173"/>
        <v>85.718354158930822</v>
      </c>
    </row>
    <row r="494" spans="5:31">
      <c r="E494">
        <f t="shared" si="188"/>
        <v>0.47400000000000037</v>
      </c>
      <c r="F494">
        <f t="shared" si="189"/>
        <v>-0.15553551059953039</v>
      </c>
      <c r="G494">
        <f t="shared" si="168"/>
        <v>-8.9115283217653722</v>
      </c>
      <c r="H494">
        <f t="shared" si="174"/>
        <v>-2.8349610148575377</v>
      </c>
      <c r="K494">
        <f t="shared" si="175"/>
        <v>-170.09766089145225</v>
      </c>
      <c r="L494">
        <f t="shared" si="176"/>
        <v>-11.053527179927906</v>
      </c>
      <c r="M494">
        <f t="shared" si="177"/>
        <v>-2.1625775110479806E-2</v>
      </c>
      <c r="N494">
        <f t="shared" si="178"/>
        <v>-0.96960893420168326</v>
      </c>
      <c r="O494">
        <f t="shared" si="179"/>
        <v>-26.644212448104106</v>
      </c>
      <c r="P494">
        <f t="shared" si="180"/>
        <v>-3.5960109069379755</v>
      </c>
      <c r="Q494">
        <f t="shared" si="190"/>
        <v>-6</v>
      </c>
      <c r="S494">
        <f t="shared" si="191"/>
        <v>56.878989545472209</v>
      </c>
      <c r="T494">
        <f t="shared" si="181"/>
        <v>381.99583119254271</v>
      </c>
      <c r="U494">
        <f t="shared" si="182"/>
        <v>0.23008991472244658</v>
      </c>
      <c r="V494">
        <f t="shared" si="183"/>
        <v>0.59399582189544242</v>
      </c>
      <c r="W494">
        <f t="shared" si="184"/>
        <v>28.021235962226161</v>
      </c>
      <c r="X494">
        <f t="shared" si="185"/>
        <v>19.035527537660727</v>
      </c>
      <c r="Y494">
        <f t="shared" si="186"/>
        <v>0.81607186948687105</v>
      </c>
      <c r="Z494">
        <f t="shared" si="169"/>
        <v>46.757473900948661</v>
      </c>
      <c r="AA494">
        <f t="shared" si="187"/>
        <v>0.1142875595249416</v>
      </c>
      <c r="AB494">
        <f t="shared" si="170"/>
        <v>6.548194811629326</v>
      </c>
      <c r="AC494">
        <f t="shared" si="171"/>
        <v>0.70178430996192942</v>
      </c>
      <c r="AD494">
        <f t="shared" si="172"/>
        <v>40.209279089319331</v>
      </c>
      <c r="AE494">
        <f t="shared" si="173"/>
        <v>85.876078408220224</v>
      </c>
    </row>
    <row r="495" spans="5:31">
      <c r="E495">
        <f t="shared" si="188"/>
        <v>0.47500000000000037</v>
      </c>
      <c r="F495">
        <f t="shared" si="189"/>
        <v>-0.15837047161438791</v>
      </c>
      <c r="G495">
        <f t="shared" si="168"/>
        <v>-9.0739596230008317</v>
      </c>
      <c r="H495">
        <f t="shared" si="174"/>
        <v>-2.8351487379713229</v>
      </c>
      <c r="K495">
        <f t="shared" si="175"/>
        <v>-170.10892427827937</v>
      </c>
      <c r="L495">
        <f t="shared" si="176"/>
        <v>-11.263386827113312</v>
      </c>
      <c r="M495">
        <f t="shared" si="177"/>
        <v>-2.2036356951092406E-2</v>
      </c>
      <c r="N495">
        <f t="shared" si="178"/>
        <v>-0.9695146767094811</v>
      </c>
      <c r="O495">
        <f t="shared" si="179"/>
        <v>-26.641622314537393</v>
      </c>
      <c r="P495">
        <f t="shared" si="180"/>
        <v>-3.5962446031996338</v>
      </c>
      <c r="Q495">
        <f t="shared" si="190"/>
        <v>-6</v>
      </c>
      <c r="S495">
        <f t="shared" si="191"/>
        <v>56.848699185503321</v>
      </c>
      <c r="T495">
        <f t="shared" si="181"/>
        <v>382.69581593960652</v>
      </c>
      <c r="U495">
        <f t="shared" si="182"/>
        <v>0.2305115408701878</v>
      </c>
      <c r="V495">
        <f t="shared" si="183"/>
        <v>0.59441744804318364</v>
      </c>
      <c r="W495">
        <f t="shared" si="184"/>
        <v>28.018264034129146</v>
      </c>
      <c r="X495">
        <f t="shared" si="185"/>
        <v>19.061098194395282</v>
      </c>
      <c r="Y495">
        <f t="shared" si="186"/>
        <v>0.81691294560531691</v>
      </c>
      <c r="Z495">
        <f t="shared" si="169"/>
        <v>46.805664012784845</v>
      </c>
      <c r="AA495">
        <f t="shared" si="187"/>
        <v>0.11712252053979935</v>
      </c>
      <c r="AB495">
        <f t="shared" si="170"/>
        <v>6.7106261128647988</v>
      </c>
      <c r="AC495">
        <f t="shared" si="171"/>
        <v>0.69979042506551759</v>
      </c>
      <c r="AD495">
        <f t="shared" si="172"/>
        <v>40.095037899920051</v>
      </c>
      <c r="AE495">
        <f t="shared" si="173"/>
        <v>86.033441238164585</v>
      </c>
    </row>
    <row r="496" spans="5:31">
      <c r="E496">
        <f t="shared" si="188"/>
        <v>0.47600000000000037</v>
      </c>
      <c r="F496">
        <f t="shared" si="189"/>
        <v>-0.16120562035235925</v>
      </c>
      <c r="G496">
        <f t="shared" si="168"/>
        <v>-9.2364016799784316</v>
      </c>
      <c r="H496">
        <f t="shared" si="174"/>
        <v>-2.8353400727924116</v>
      </c>
      <c r="K496">
        <f t="shared" si="175"/>
        <v>-170.12040436754469</v>
      </c>
      <c r="L496">
        <f t="shared" si="176"/>
        <v>-11.480089265313874</v>
      </c>
      <c r="M496">
        <f t="shared" si="177"/>
        <v>-2.2460326433243583E-2</v>
      </c>
      <c r="N496">
        <f t="shared" si="178"/>
        <v>-0.96941862966687242</v>
      </c>
      <c r="O496">
        <f t="shared" si="179"/>
        <v>-26.638983005308685</v>
      </c>
      <c r="P496">
        <f t="shared" si="180"/>
        <v>-3.5964827363631264</v>
      </c>
      <c r="Q496">
        <f t="shared" si="190"/>
        <v>-6</v>
      </c>
      <c r="S496">
        <f t="shared" si="191"/>
        <v>56.81749819401773</v>
      </c>
      <c r="T496">
        <f t="shared" si="181"/>
        <v>383.39419144720267</v>
      </c>
      <c r="U496">
        <f t="shared" si="182"/>
        <v>0.2309321977147544</v>
      </c>
      <c r="V496">
        <f t="shared" si="183"/>
        <v>0.59483810488775024</v>
      </c>
      <c r="W496">
        <f t="shared" si="184"/>
        <v>28.015219422265545</v>
      </c>
      <c r="X496">
        <f t="shared" si="185"/>
        <v>19.086662015450241</v>
      </c>
      <c r="Y496">
        <f t="shared" si="186"/>
        <v>0.81775489365269649</v>
      </c>
      <c r="Z496">
        <f t="shared" si="169"/>
        <v>46.853904082468986</v>
      </c>
      <c r="AA496">
        <f t="shared" si="187"/>
        <v>0.1199576692777706</v>
      </c>
      <c r="AB496">
        <f t="shared" si="170"/>
        <v>6.8730681698423934</v>
      </c>
      <c r="AC496">
        <f t="shared" si="171"/>
        <v>0.69779722437492586</v>
      </c>
      <c r="AD496">
        <f t="shared" si="172"/>
        <v>39.980835912626588</v>
      </c>
      <c r="AE496">
        <f t="shared" si="173"/>
        <v>86.190442296687863</v>
      </c>
    </row>
    <row r="497" spans="5:31">
      <c r="E497">
        <f t="shared" si="188"/>
        <v>0.47700000000000037</v>
      </c>
      <c r="F497">
        <f t="shared" si="189"/>
        <v>-0.16404096042515165</v>
      </c>
      <c r="G497">
        <f t="shared" si="168"/>
        <v>-9.3988546996337519</v>
      </c>
      <c r="H497">
        <f t="shared" si="174"/>
        <v>-2.8355351327499343</v>
      </c>
      <c r="K497">
        <f t="shared" si="175"/>
        <v>-170.13210796499607</v>
      </c>
      <c r="L497">
        <f t="shared" si="176"/>
        <v>-11.703597451362631</v>
      </c>
      <c r="M497">
        <f t="shared" si="177"/>
        <v>-2.2897611083487979E-2</v>
      </c>
      <c r="N497">
        <f t="shared" si="178"/>
        <v>-0.96932073472286118</v>
      </c>
      <c r="O497">
        <f t="shared" si="179"/>
        <v>-26.636292916971186</v>
      </c>
      <c r="P497">
        <f t="shared" si="180"/>
        <v>-3.5967254511003444</v>
      </c>
      <c r="Q497">
        <f t="shared" si="190"/>
        <v>-6</v>
      </c>
      <c r="S497">
        <f t="shared" si="191"/>
        <v>56.78538741836239</v>
      </c>
      <c r="T497">
        <f t="shared" si="181"/>
        <v>384.0909561751331</v>
      </c>
      <c r="U497">
        <f t="shared" si="182"/>
        <v>0.23135188432842926</v>
      </c>
      <c r="V497">
        <f t="shared" si="183"/>
        <v>0.5952577915014251</v>
      </c>
      <c r="W497">
        <f t="shared" si="184"/>
        <v>28.012102132694402</v>
      </c>
      <c r="X497">
        <f t="shared" si="185"/>
        <v>19.112218826176452</v>
      </c>
      <c r="Y497">
        <f t="shared" si="186"/>
        <v>0.81859771120443825</v>
      </c>
      <c r="Z497">
        <f t="shared" si="169"/>
        <v>46.902193971083335</v>
      </c>
      <c r="AA497">
        <f t="shared" si="187"/>
        <v>0.12279300935056332</v>
      </c>
      <c r="AB497">
        <f t="shared" si="170"/>
        <v>7.0355211894977323</v>
      </c>
      <c r="AC497">
        <f t="shared" si="171"/>
        <v>0.69580470185387489</v>
      </c>
      <c r="AD497">
        <f t="shared" si="172"/>
        <v>39.866672781585599</v>
      </c>
      <c r="AE497">
        <f t="shared" si="173"/>
        <v>86.347081237539754</v>
      </c>
    </row>
    <row r="498" spans="5:31">
      <c r="E498">
        <f t="shared" si="188"/>
        <v>0.47800000000000037</v>
      </c>
      <c r="F498">
        <f t="shared" si="189"/>
        <v>-0.16687649555790157</v>
      </c>
      <c r="G498">
        <f t="shared" si="168"/>
        <v>-9.5613188954013903</v>
      </c>
      <c r="H498">
        <f t="shared" si="174"/>
        <v>-2.8357340306575054</v>
      </c>
      <c r="K498">
        <f t="shared" si="175"/>
        <v>-170.14404183945032</v>
      </c>
      <c r="L498">
        <f t="shared" si="176"/>
        <v>-11.933874454253589</v>
      </c>
      <c r="M498">
        <f t="shared" si="177"/>
        <v>-2.3348138647818595E-2</v>
      </c>
      <c r="N498">
        <f t="shared" si="178"/>
        <v>-0.96922093384233188</v>
      </c>
      <c r="O498">
        <f t="shared" si="179"/>
        <v>-26.633550454758293</v>
      </c>
      <c r="P498">
        <f t="shared" si="180"/>
        <v>-3.5969728913000036</v>
      </c>
      <c r="Q498">
        <f t="shared" si="190"/>
        <v>-6</v>
      </c>
      <c r="S498">
        <f t="shared" si="191"/>
        <v>56.7523677116708</v>
      </c>
      <c r="T498">
        <f t="shared" si="181"/>
        <v>384.7861086085893</v>
      </c>
      <c r="U498">
        <f t="shared" si="182"/>
        <v>0.23177059979878847</v>
      </c>
      <c r="V498">
        <f t="shared" si="183"/>
        <v>0.59567650697178431</v>
      </c>
      <c r="W498">
        <f t="shared" si="184"/>
        <v>28.008912171568042</v>
      </c>
      <c r="X498">
        <f t="shared" si="185"/>
        <v>19.137768452889016</v>
      </c>
      <c r="Y498">
        <f t="shared" si="186"/>
        <v>0.81944139588711373</v>
      </c>
      <c r="Z498">
        <f t="shared" si="169"/>
        <v>46.950533542640478</v>
      </c>
      <c r="AA498">
        <f t="shared" si="187"/>
        <v>0.12562854448331295</v>
      </c>
      <c r="AB498">
        <f t="shared" si="170"/>
        <v>7.197985385265353</v>
      </c>
      <c r="AC498">
        <f t="shared" si="171"/>
        <v>0.69381285140380078</v>
      </c>
      <c r="AD498">
        <f t="shared" si="172"/>
        <v>39.752548157375124</v>
      </c>
      <c r="AE498">
        <f t="shared" si="173"/>
        <v>86.503357720177746</v>
      </c>
    </row>
    <row r="499" spans="5:31">
      <c r="E499">
        <f t="shared" si="188"/>
        <v>0.47900000000000037</v>
      </c>
      <c r="F499">
        <f t="shared" si="189"/>
        <v>-0.16971222958855908</v>
      </c>
      <c r="G499">
        <f t="shared" si="168"/>
        <v>-9.7237944871796866</v>
      </c>
      <c r="H499">
        <f t="shared" si="174"/>
        <v>-2.8359368787151089</v>
      </c>
      <c r="K499">
        <f t="shared" si="175"/>
        <v>-170.15621272290653</v>
      </c>
      <c r="L499">
        <f t="shared" si="176"/>
        <v>-12.17088345621792</v>
      </c>
      <c r="M499">
        <f t="shared" si="177"/>
        <v>-2.3811837093772326E-2</v>
      </c>
      <c r="N499">
        <f t="shared" si="178"/>
        <v>-0.96911916930509401</v>
      </c>
      <c r="O499">
        <f t="shared" si="179"/>
        <v>-26.630754032557334</v>
      </c>
      <c r="P499">
        <f t="shared" si="180"/>
        <v>-3.5972252000700151</v>
      </c>
      <c r="Q499">
        <f t="shared" si="190"/>
        <v>-6</v>
      </c>
      <c r="S499">
        <f t="shared" si="191"/>
        <v>56.718439932679303</v>
      </c>
      <c r="T499">
        <f t="shared" si="181"/>
        <v>385.47964725763336</v>
      </c>
      <c r="U499">
        <f t="shared" si="182"/>
        <v>0.23218834322838847</v>
      </c>
      <c r="V499">
        <f t="shared" si="183"/>
        <v>0.59609425040138431</v>
      </c>
      <c r="W499">
        <f t="shared" si="184"/>
        <v>28.00564954511875</v>
      </c>
      <c r="X499">
        <f t="shared" si="185"/>
        <v>19.163310722858988</v>
      </c>
      <c r="Y499">
        <f t="shared" si="186"/>
        <v>0.82028594537829136</v>
      </c>
      <c r="Z499">
        <f t="shared" si="169"/>
        <v>46.998922664074868</v>
      </c>
      <c r="AA499">
        <f t="shared" si="187"/>
        <v>0.12846427851397055</v>
      </c>
      <c r="AB499">
        <f t="shared" si="170"/>
        <v>7.3604609770436547</v>
      </c>
      <c r="AC499">
        <f t="shared" si="171"/>
        <v>0.69182166686432078</v>
      </c>
      <c r="AD499">
        <f t="shared" si="172"/>
        <v>39.638461687031217</v>
      </c>
      <c r="AE499">
        <f t="shared" si="173"/>
        <v>86.659271409650501</v>
      </c>
    </row>
    <row r="500" spans="5:31">
      <c r="E500">
        <f t="shared" si="188"/>
        <v>0.48000000000000037</v>
      </c>
      <c r="F500">
        <f t="shared" si="189"/>
        <v>-0.17254816646727419</v>
      </c>
      <c r="G500">
        <f t="shared" si="168"/>
        <v>-9.8862817012955677</v>
      </c>
      <c r="H500">
        <f t="shared" si="174"/>
        <v>-2.8361437885110048</v>
      </c>
      <c r="K500">
        <f t="shared" si="175"/>
        <v>-170.1686273106603</v>
      </c>
      <c r="L500">
        <f t="shared" si="176"/>
        <v>-12.414587753774281</v>
      </c>
      <c r="M500">
        <f t="shared" si="177"/>
        <v>-2.4288634612484872E-2</v>
      </c>
      <c r="N500">
        <f t="shared" si="178"/>
        <v>-0.96901538370491469</v>
      </c>
      <c r="O500">
        <f t="shared" si="179"/>
        <v>-26.627902072882986</v>
      </c>
      <c r="P500">
        <f t="shared" si="180"/>
        <v>-3.5974825197398812</v>
      </c>
      <c r="Q500">
        <f t="shared" si="190"/>
        <v>-6</v>
      </c>
      <c r="S500">
        <f t="shared" si="191"/>
        <v>56.683604945545788</v>
      </c>
      <c r="T500">
        <f t="shared" si="181"/>
        <v>386.17157065667703</v>
      </c>
      <c r="U500">
        <f t="shared" si="182"/>
        <v>0.23260511373445239</v>
      </c>
      <c r="V500">
        <f t="shared" si="183"/>
        <v>0.59651102090744823</v>
      </c>
      <c r="W500">
        <f t="shared" si="184"/>
        <v>28.002314259645569</v>
      </c>
      <c r="X500">
        <f t="shared" si="185"/>
        <v>19.188845464304915</v>
      </c>
      <c r="Y500">
        <f t="shared" si="186"/>
        <v>0.82113135740638932</v>
      </c>
      <c r="Z500">
        <f t="shared" si="169"/>
        <v>47.047361205234481</v>
      </c>
      <c r="AA500">
        <f t="shared" si="187"/>
        <v>0.13130021539268544</v>
      </c>
      <c r="AB500">
        <f t="shared" si="170"/>
        <v>7.5229481911595224</v>
      </c>
      <c r="AC500">
        <f t="shared" si="171"/>
        <v>0.68983114201370388</v>
      </c>
      <c r="AD500">
        <f t="shared" si="172"/>
        <v>39.524413014074959</v>
      </c>
      <c r="AE500">
        <f t="shared" si="173"/>
        <v>86.814821976480658</v>
      </c>
    </row>
    <row r="501" spans="5:31">
      <c r="E501">
        <f t="shared" si="188"/>
        <v>0.48100000000000037</v>
      </c>
      <c r="F501">
        <f t="shared" si="189"/>
        <v>-0.17538431025578519</v>
      </c>
      <c r="G501">
        <f t="shared" si="168"/>
        <v>-10.04878077046949</v>
      </c>
      <c r="H501">
        <f t="shared" si="174"/>
        <v>-2.836354871023651</v>
      </c>
      <c r="K501">
        <f t="shared" si="175"/>
        <v>-170.18129226141906</v>
      </c>
      <c r="L501">
        <f t="shared" si="176"/>
        <v>-12.66495075876183</v>
      </c>
      <c r="M501">
        <f t="shared" si="177"/>
        <v>-2.477845962071179E-2</v>
      </c>
      <c r="N501">
        <f t="shared" si="178"/>
        <v>-0.96890951994854579</v>
      </c>
      <c r="O501">
        <f t="shared" si="179"/>
        <v>-26.624993006850534</v>
      </c>
      <c r="P501">
        <f t="shared" si="180"/>
        <v>-3.5977449918631099</v>
      </c>
      <c r="Q501">
        <f t="shared" si="190"/>
        <v>-6</v>
      </c>
      <c r="S501">
        <f t="shared" si="191"/>
        <v>56.647863619670041</v>
      </c>
      <c r="T501">
        <f t="shared" si="181"/>
        <v>386.86187736396369</v>
      </c>
      <c r="U501">
        <f t="shared" si="182"/>
        <v>0.23302091044855802</v>
      </c>
      <c r="V501">
        <f t="shared" si="183"/>
        <v>0.59692681762155386</v>
      </c>
      <c r="W501">
        <f t="shared" si="184"/>
        <v>27.998906321501188</v>
      </c>
      <c r="X501">
        <f t="shared" si="185"/>
        <v>19.21437250638435</v>
      </c>
      <c r="Y501">
        <f t="shared" si="186"/>
        <v>0.82197762975052768</v>
      </c>
      <c r="Z501">
        <f t="shared" si="169"/>
        <v>47.095849038872252</v>
      </c>
      <c r="AA501">
        <f t="shared" si="187"/>
        <v>0.13413635918119665</v>
      </c>
      <c r="AB501">
        <f t="shared" si="170"/>
        <v>7.6854472603334596</v>
      </c>
      <c r="AC501">
        <f t="shared" si="171"/>
        <v>0.68784127056933109</v>
      </c>
      <c r="AD501">
        <f t="shared" si="172"/>
        <v>39.410401778538791</v>
      </c>
      <c r="AE501">
        <f t="shared" si="173"/>
        <v>86.970009096548438</v>
      </c>
    </row>
    <row r="502" spans="5:31">
      <c r="E502">
        <f t="shared" si="188"/>
        <v>0.48200000000000037</v>
      </c>
      <c r="F502">
        <f t="shared" si="189"/>
        <v>-0.17822066512680884</v>
      </c>
      <c r="G502">
        <f t="shared" si="168"/>
        <v>-10.211291933780521</v>
      </c>
      <c r="H502">
        <f t="shared" si="174"/>
        <v>-2.8365702366236403</v>
      </c>
      <c r="K502">
        <f t="shared" si="175"/>
        <v>-170.1942141974184</v>
      </c>
      <c r="L502">
        <f t="shared" si="176"/>
        <v>-12.921935999345715</v>
      </c>
      <c r="M502">
        <f t="shared" si="177"/>
        <v>-2.5281240762795698E-2</v>
      </c>
      <c r="N502">
        <f t="shared" si="178"/>
        <v>-0.96880152125473928</v>
      </c>
      <c r="O502">
        <f t="shared" si="179"/>
        <v>-26.622025274148829</v>
      </c>
      <c r="P502">
        <f t="shared" si="180"/>
        <v>-3.5980127572196547</v>
      </c>
      <c r="Q502">
        <f t="shared" si="190"/>
        <v>-6</v>
      </c>
      <c r="S502">
        <f t="shared" si="191"/>
        <v>56.611216829516614</v>
      </c>
      <c r="T502">
        <f t="shared" si="181"/>
        <v>387.55056596105294</v>
      </c>
      <c r="U502">
        <f t="shared" si="182"/>
        <v>0.23343573251632746</v>
      </c>
      <c r="V502">
        <f t="shared" si="183"/>
        <v>0.5973416396893233</v>
      </c>
      <c r="W502">
        <f t="shared" si="184"/>
        <v>27.995425737079014</v>
      </c>
      <c r="X502">
        <f t="shared" si="185"/>
        <v>19.23989167918522</v>
      </c>
      <c r="Y502">
        <f t="shared" si="186"/>
        <v>0.82282476024037587</v>
      </c>
      <c r="Z502">
        <f t="shared" si="169"/>
        <v>47.1443860406374</v>
      </c>
      <c r="AA502">
        <f t="shared" si="187"/>
        <v>0.13697271405221995</v>
      </c>
      <c r="AB502">
        <f t="shared" si="170"/>
        <v>7.8479584236444673</v>
      </c>
      <c r="AC502">
        <f t="shared" si="171"/>
        <v>0.68585204618815587</v>
      </c>
      <c r="AD502">
        <f t="shared" si="172"/>
        <v>39.296427616992929</v>
      </c>
      <c r="AE502">
        <f t="shared" si="173"/>
        <v>87.124832450975759</v>
      </c>
    </row>
    <row r="503" spans="5:31">
      <c r="E503">
        <f t="shared" si="188"/>
        <v>0.48300000000000037</v>
      </c>
      <c r="F503">
        <f t="shared" si="189"/>
        <v>-0.18105723536343249</v>
      </c>
      <c r="G503">
        <f t="shared" si="168"/>
        <v>-10.37381543663148</v>
      </c>
      <c r="H503">
        <f t="shared" si="174"/>
        <v>-2.8367899950756565</v>
      </c>
      <c r="K503">
        <f t="shared" si="175"/>
        <v>-170.2073997045394</v>
      </c>
      <c r="L503">
        <f t="shared" si="176"/>
        <v>-13.185507121006232</v>
      </c>
      <c r="M503">
        <f t="shared" si="177"/>
        <v>-2.5796906912601503E-2</v>
      </c>
      <c r="N503">
        <f t="shared" si="178"/>
        <v>-0.9686913311532569</v>
      </c>
      <c r="O503">
        <f t="shared" si="179"/>
        <v>-26.618997323013051</v>
      </c>
      <c r="P503">
        <f t="shared" si="180"/>
        <v>-3.5982859558183713</v>
      </c>
      <c r="Q503">
        <f t="shared" si="190"/>
        <v>-6</v>
      </c>
      <c r="S503">
        <f t="shared" si="191"/>
        <v>56.573665454439322</v>
      </c>
      <c r="T503">
        <f t="shared" si="181"/>
        <v>388.2376350523046</v>
      </c>
      <c r="U503">
        <f t="shared" si="182"/>
        <v>0.23384957909711604</v>
      </c>
      <c r="V503">
        <f t="shared" si="183"/>
        <v>0.59775548627011188</v>
      </c>
      <c r="W503">
        <f t="shared" si="184"/>
        <v>27.991872512800267</v>
      </c>
      <c r="X503">
        <f t="shared" si="185"/>
        <v>19.265402813717159</v>
      </c>
      <c r="Y503">
        <f t="shared" si="186"/>
        <v>0.82367274675600211</v>
      </c>
      <c r="Z503">
        <f t="shared" si="169"/>
        <v>47.192972089066785</v>
      </c>
      <c r="AA503">
        <f t="shared" si="187"/>
        <v>0.13980928428884393</v>
      </c>
      <c r="AB503">
        <f t="shared" si="170"/>
        <v>8.0104819264954461</v>
      </c>
      <c r="AC503">
        <f t="shared" si="171"/>
        <v>0.68386346246715823</v>
      </c>
      <c r="AD503">
        <f t="shared" si="172"/>
        <v>39.182490162571348</v>
      </c>
      <c r="AE503">
        <f t="shared" si="173"/>
        <v>87.279291726010243</v>
      </c>
    </row>
    <row r="504" spans="5:31">
      <c r="E504">
        <f t="shared" si="188"/>
        <v>0.48400000000000037</v>
      </c>
      <c r="F504">
        <f t="shared" si="189"/>
        <v>-0.18389402535850816</v>
      </c>
      <c r="G504">
        <f t="shared" si="168"/>
        <v>-10.536351530714253</v>
      </c>
      <c r="H504">
        <f t="shared" si="174"/>
        <v>-2.8370142555404483</v>
      </c>
      <c r="K504">
        <f t="shared" si="175"/>
        <v>-170.22085533242691</v>
      </c>
      <c r="L504">
        <f t="shared" si="176"/>
        <v>-13.455627887499928</v>
      </c>
      <c r="M504">
        <f t="shared" si="177"/>
        <v>-2.6325387175396786E-2</v>
      </c>
      <c r="N504">
        <f t="shared" si="178"/>
        <v>-0.96857889348386805</v>
      </c>
      <c r="O504">
        <f t="shared" si="179"/>
        <v>-26.615907610197201</v>
      </c>
      <c r="P504">
        <f t="shared" si="180"/>
        <v>-3.5985647268995007</v>
      </c>
      <c r="Q504">
        <f t="shared" si="190"/>
        <v>-6</v>
      </c>
      <c r="S504">
        <f t="shared" si="191"/>
        <v>56.535210378508275</v>
      </c>
      <c r="T504">
        <f t="shared" si="181"/>
        <v>388.92308326436591</v>
      </c>
      <c r="U504">
        <f t="shared" si="182"/>
        <v>0.23426244936370369</v>
      </c>
      <c r="V504">
        <f t="shared" si="183"/>
        <v>0.59816835653669953</v>
      </c>
      <c r="W504">
        <f t="shared" si="184"/>
        <v>27.988246655101257</v>
      </c>
      <c r="X504">
        <f t="shared" si="185"/>
        <v>19.290905741902687</v>
      </c>
      <c r="Y504">
        <f t="shared" si="186"/>
        <v>0.82452158722771784</v>
      </c>
      <c r="Z504">
        <f t="shared" si="169"/>
        <v>47.241607065575998</v>
      </c>
      <c r="AA504">
        <f t="shared" si="187"/>
        <v>0.14264607428391954</v>
      </c>
      <c r="AB504">
        <f t="shared" si="170"/>
        <v>8.1730180205782155</v>
      </c>
      <c r="AC504">
        <f t="shared" si="171"/>
        <v>0.68187551294379833</v>
      </c>
      <c r="AD504">
        <f t="shared" si="172"/>
        <v>39.068589044997779</v>
      </c>
      <c r="AE504">
        <f t="shared" si="173"/>
        <v>87.433386612909885</v>
      </c>
    </row>
    <row r="505" spans="5:31">
      <c r="E505">
        <f t="shared" si="188"/>
        <v>0.48500000000000038</v>
      </c>
      <c r="F505">
        <f t="shared" si="189"/>
        <v>-0.18673103961404861</v>
      </c>
      <c r="G505">
        <f t="shared" si="168"/>
        <v>-10.698900473975169</v>
      </c>
      <c r="H505">
        <f t="shared" si="174"/>
        <v>-2.8372431265768117</v>
      </c>
      <c r="K505">
        <f t="shared" si="175"/>
        <v>-170.23458759460871</v>
      </c>
      <c r="L505">
        <f t="shared" si="176"/>
        <v>-13.732262181801548</v>
      </c>
      <c r="M505">
        <f t="shared" si="177"/>
        <v>-2.6866610889694664E-2</v>
      </c>
      <c r="N505">
        <f t="shared" si="178"/>
        <v>-0.96846415239534156</v>
      </c>
      <c r="O505">
        <f t="shared" si="179"/>
        <v>-26.612754600946371</v>
      </c>
      <c r="P505">
        <f t="shared" si="180"/>
        <v>-3.5988492089371698</v>
      </c>
      <c r="Q505">
        <f t="shared" si="190"/>
        <v>-6</v>
      </c>
      <c r="S505">
        <f t="shared" si="191"/>
        <v>56.495852490338812</v>
      </c>
      <c r="T505">
        <f t="shared" si="181"/>
        <v>389.60690924566103</v>
      </c>
      <c r="U505">
        <f t="shared" si="182"/>
        <v>0.2346743425019874</v>
      </c>
      <c r="V505">
        <f t="shared" si="183"/>
        <v>0.59858024967498324</v>
      </c>
      <c r="W505">
        <f t="shared" si="184"/>
        <v>27.984548170420759</v>
      </c>
      <c r="X505">
        <f t="shared" si="185"/>
        <v>19.316400296568371</v>
      </c>
      <c r="Y505">
        <f t="shared" si="186"/>
        <v>0.82537127963592272</v>
      </c>
      <c r="Z505">
        <f t="shared" si="169"/>
        <v>47.29029085445044</v>
      </c>
      <c r="AA505">
        <f t="shared" si="187"/>
        <v>0.14548308853945977</v>
      </c>
      <c r="AB505">
        <f t="shared" si="170"/>
        <v>8.3355669638391205</v>
      </c>
      <c r="AC505">
        <f t="shared" si="171"/>
        <v>0.67988819109646292</v>
      </c>
      <c r="AD505">
        <f t="shared" si="172"/>
        <v>38.954723890611319</v>
      </c>
      <c r="AE505">
        <f t="shared" si="173"/>
        <v>87.587116807828366</v>
      </c>
    </row>
    <row r="506" spans="5:31">
      <c r="E506">
        <f t="shared" si="188"/>
        <v>0.48600000000000038</v>
      </c>
      <c r="F506">
        <f t="shared" si="189"/>
        <v>-0.18956828274062543</v>
      </c>
      <c r="G506">
        <f t="shared" si="168"/>
        <v>-10.861462530580523</v>
      </c>
      <c r="H506">
        <f t="shared" si="174"/>
        <v>-2.8374767161435956</v>
      </c>
      <c r="K506">
        <f t="shared" si="175"/>
        <v>-170.24860296861573</v>
      </c>
      <c r="L506">
        <f t="shared" si="176"/>
        <v>-14.015374007027297</v>
      </c>
      <c r="M506">
        <f t="shared" si="177"/>
        <v>-2.742050762906012E-2</v>
      </c>
      <c r="N506">
        <f t="shared" si="178"/>
        <v>-0.9683470523444303</v>
      </c>
      <c r="O506">
        <f t="shared" si="179"/>
        <v>-26.609536768968848</v>
      </c>
      <c r="P506">
        <f t="shared" si="180"/>
        <v>-3.5991395396419086</v>
      </c>
      <c r="Q506">
        <f t="shared" si="190"/>
        <v>-6</v>
      </c>
      <c r="S506">
        <f t="shared" si="191"/>
        <v>56.455592682922209</v>
      </c>
      <c r="T506">
        <f t="shared" si="181"/>
        <v>390.28911166587864</v>
      </c>
      <c r="U506">
        <f t="shared" si="182"/>
        <v>0.23508525771067248</v>
      </c>
      <c r="V506">
        <f t="shared" si="183"/>
        <v>0.59899116488366833</v>
      </c>
      <c r="W506">
        <f t="shared" si="184"/>
        <v>27.980777065187475</v>
      </c>
      <c r="X506">
        <f t="shared" si="185"/>
        <v>19.341886311435857</v>
      </c>
      <c r="Y506">
        <f t="shared" si="186"/>
        <v>0.82622182201094785</v>
      </c>
      <c r="Z506">
        <f t="shared" si="169"/>
        <v>47.33902334283642</v>
      </c>
      <c r="AA506">
        <f t="shared" si="187"/>
        <v>0.14832033166603673</v>
      </c>
      <c r="AB506">
        <f t="shared" si="170"/>
        <v>8.4981290204444822</v>
      </c>
      <c r="AC506">
        <f t="shared" si="171"/>
        <v>0.6779014903449111</v>
      </c>
      <c r="AD506">
        <f t="shared" si="172"/>
        <v>38.840894322391932</v>
      </c>
      <c r="AE506">
        <f t="shared" si="173"/>
        <v>87.740482011699811</v>
      </c>
    </row>
    <row r="507" spans="5:31">
      <c r="E507">
        <f t="shared" si="188"/>
        <v>0.48700000000000038</v>
      </c>
      <c r="F507">
        <f t="shared" si="189"/>
        <v>-0.19240575945676902</v>
      </c>
      <c r="G507">
        <f t="shared" si="168"/>
        <v>-11.024037970882192</v>
      </c>
      <c r="H507">
        <f t="shared" si="174"/>
        <v>-2.8377151316017177</v>
      </c>
      <c r="K507">
        <f t="shared" si="175"/>
        <v>-170.26290789610306</v>
      </c>
      <c r="L507">
        <f t="shared" si="176"/>
        <v>-14.304927487328994</v>
      </c>
      <c r="M507">
        <f t="shared" si="177"/>
        <v>-2.7987007203859382E-2</v>
      </c>
      <c r="N507">
        <f t="shared" si="178"/>
        <v>-0.9682275380948453</v>
      </c>
      <c r="O507">
        <f t="shared" si="179"/>
        <v>-26.606252596407938</v>
      </c>
      <c r="P507">
        <f t="shared" si="180"/>
        <v>-3.5994358559631938</v>
      </c>
      <c r="Q507">
        <f t="shared" si="190"/>
        <v>-6</v>
      </c>
      <c r="S507">
        <f t="shared" si="191"/>
        <v>56.414431853459156</v>
      </c>
      <c r="T507">
        <f t="shared" si="181"/>
        <v>390.96968921546613</v>
      </c>
      <c r="U507">
        <f t="shared" si="182"/>
        <v>0.23549519420096801</v>
      </c>
      <c r="V507">
        <f t="shared" si="183"/>
        <v>0.59940110137396385</v>
      </c>
      <c r="W507">
        <f t="shared" si="184"/>
        <v>27.976933345807662</v>
      </c>
      <c r="X507">
        <f t="shared" si="185"/>
        <v>19.367363621112819</v>
      </c>
      <c r="Y507">
        <f t="shared" si="186"/>
        <v>0.82707321243289567</v>
      </c>
      <c r="Z507">
        <f t="shared" si="169"/>
        <v>47.387804420731889</v>
      </c>
      <c r="AA507">
        <f t="shared" si="187"/>
        <v>0.15115780838218049</v>
      </c>
      <c r="AB507">
        <f t="shared" si="170"/>
        <v>8.6607044607461603</v>
      </c>
      <c r="AC507">
        <f t="shared" si="171"/>
        <v>0.67591540405071515</v>
      </c>
      <c r="AD507">
        <f t="shared" si="172"/>
        <v>38.727099959985729</v>
      </c>
      <c r="AE507">
        <f t="shared" si="173"/>
        <v>87.893481930125077</v>
      </c>
    </row>
    <row r="508" spans="5:31">
      <c r="E508">
        <f t="shared" si="188"/>
        <v>0.48800000000000038</v>
      </c>
      <c r="F508">
        <f t="shared" si="189"/>
        <v>-0.19524347458837074</v>
      </c>
      <c r="G508">
        <f t="shared" si="168"/>
        <v>-11.186627071383381</v>
      </c>
      <c r="H508">
        <f t="shared" si="174"/>
        <v>-2.8379584797161974</v>
      </c>
      <c r="K508">
        <f t="shared" si="175"/>
        <v>-170.27750878297184</v>
      </c>
      <c r="L508">
        <f t="shared" si="176"/>
        <v>-14.600886868773307</v>
      </c>
      <c r="M508">
        <f t="shared" si="177"/>
        <v>-2.8566039662980103E-2</v>
      </c>
      <c r="N508">
        <f t="shared" si="178"/>
        <v>-0.96810555471622406</v>
      </c>
      <c r="O508">
        <f t="shared" si="179"/>
        <v>-26.602900573813596</v>
      </c>
      <c r="P508">
        <f t="shared" si="180"/>
        <v>-3.5997382940920066</v>
      </c>
      <c r="Q508">
        <f t="shared" si="190"/>
        <v>-6</v>
      </c>
      <c r="S508">
        <f t="shared" si="191"/>
        <v>56.372370903194636</v>
      </c>
      <c r="T508">
        <f t="shared" si="181"/>
        <v>391.64864060512059</v>
      </c>
      <c r="U508">
        <f t="shared" si="182"/>
        <v>0.23590415119628019</v>
      </c>
      <c r="V508">
        <f t="shared" si="183"/>
        <v>0.59981005836927603</v>
      </c>
      <c r="W508">
        <f t="shared" si="184"/>
        <v>27.973017018652826</v>
      </c>
      <c r="X508">
        <f t="shared" si="185"/>
        <v>19.392832061083841</v>
      </c>
      <c r="Y508">
        <f t="shared" si="186"/>
        <v>0.82792544903148046</v>
      </c>
      <c r="Z508">
        <f t="shared" si="169"/>
        <v>47.436633980977383</v>
      </c>
      <c r="AA508">
        <f t="shared" si="187"/>
        <v>0.15399552351378223</v>
      </c>
      <c r="AB508">
        <f t="shared" si="170"/>
        <v>8.8232935612473522</v>
      </c>
      <c r="AC508">
        <f t="shared" si="171"/>
        <v>0.67392992551769826</v>
      </c>
      <c r="AD508">
        <f t="shared" si="172"/>
        <v>38.613340419730029</v>
      </c>
      <c r="AE508">
        <f t="shared" si="173"/>
        <v>88.04611627325734</v>
      </c>
    </row>
    <row r="509" spans="5:31">
      <c r="E509">
        <f t="shared" si="188"/>
        <v>0.48900000000000038</v>
      </c>
      <c r="F509">
        <f t="shared" si="189"/>
        <v>-0.19808143306808693</v>
      </c>
      <c r="G509">
        <f t="shared" si="168"/>
        <v>-11.349230114704483</v>
      </c>
      <c r="H509">
        <f t="shared" si="174"/>
        <v>-2.8382068666582003</v>
      </c>
      <c r="K509">
        <f t="shared" si="175"/>
        <v>-170.29241199949203</v>
      </c>
      <c r="L509">
        <f t="shared" si="176"/>
        <v>-14.903216520194588</v>
      </c>
      <c r="M509">
        <f t="shared" si="177"/>
        <v>-2.9157535295499915E-2</v>
      </c>
      <c r="N509">
        <f t="shared" si="178"/>
        <v>-0.96798104758309134</v>
      </c>
      <c r="O509">
        <f t="shared" si="179"/>
        <v>-26.599479200113873</v>
      </c>
      <c r="P509">
        <f t="shared" si="180"/>
        <v>-3.6000469894634102</v>
      </c>
      <c r="Q509">
        <f t="shared" si="190"/>
        <v>-6</v>
      </c>
      <c r="S509">
        <f t="shared" si="191"/>
        <v>56.329410737255486</v>
      </c>
      <c r="T509">
        <f t="shared" si="181"/>
        <v>392.32596456528569</v>
      </c>
      <c r="U509">
        <f t="shared" si="182"/>
        <v>0.23631212793190928</v>
      </c>
      <c r="V509">
        <f t="shared" si="183"/>
        <v>0.60021803510490512</v>
      </c>
      <c r="W509">
        <f t="shared" si="184"/>
        <v>27.969028090047562</v>
      </c>
      <c r="X509">
        <f t="shared" si="185"/>
        <v>19.418291467701206</v>
      </c>
      <c r="Y509">
        <f t="shared" si="186"/>
        <v>0.82877852998586654</v>
      </c>
      <c r="Z509">
        <f t="shared" si="169"/>
        <v>47.485511919246697</v>
      </c>
      <c r="AA509">
        <f t="shared" si="187"/>
        <v>0.15683348199349814</v>
      </c>
      <c r="AB509">
        <f t="shared" si="170"/>
        <v>8.9858966045684365</v>
      </c>
      <c r="AC509">
        <f t="shared" si="171"/>
        <v>0.67194504799236843</v>
      </c>
      <c r="AD509">
        <f t="shared" si="172"/>
        <v>38.499615314678259</v>
      </c>
      <c r="AE509">
        <f t="shared" si="173"/>
        <v>88.198384755688991</v>
      </c>
    </row>
    <row r="510" spans="5:31">
      <c r="E510">
        <f t="shared" si="188"/>
        <v>0.49000000000000038</v>
      </c>
      <c r="F510">
        <f t="shared" si="189"/>
        <v>-0.20091963993474513</v>
      </c>
      <c r="G510">
        <f t="shared" si="168"/>
        <v>-11.511847389549049</v>
      </c>
      <c r="H510">
        <f t="shared" si="174"/>
        <v>-2.838460398007101</v>
      </c>
      <c r="K510">
        <f t="shared" si="175"/>
        <v>-170.30762388042606</v>
      </c>
      <c r="L510">
        <f t="shared" si="176"/>
        <v>-15.211880934030253</v>
      </c>
      <c r="M510">
        <f t="shared" si="177"/>
        <v>-2.9761424632320788E-2</v>
      </c>
      <c r="N510">
        <f t="shared" si="178"/>
        <v>-0.96785396237381172</v>
      </c>
      <c r="O510">
        <f t="shared" si="179"/>
        <v>-26.595986982586147</v>
      </c>
      <c r="P510">
        <f t="shared" si="180"/>
        <v>-3.6003620767591449</v>
      </c>
      <c r="Q510">
        <f t="shared" si="190"/>
        <v>-6</v>
      </c>
      <c r="S510">
        <f t="shared" si="191"/>
        <v>56.285552264489453</v>
      </c>
      <c r="T510">
        <f t="shared" si="181"/>
        <v>393.00165984564649</v>
      </c>
      <c r="U510">
        <f t="shared" si="182"/>
        <v>0.23671912365474537</v>
      </c>
      <c r="V510">
        <f t="shared" si="183"/>
        <v>0.60062503082774121</v>
      </c>
      <c r="W510">
        <f t="shared" si="184"/>
        <v>27.964966566257509</v>
      </c>
      <c r="X510">
        <f t="shared" si="185"/>
        <v>19.443741678175616</v>
      </c>
      <c r="Y510">
        <f t="shared" si="186"/>
        <v>0.82963245352450454</v>
      </c>
      <c r="Z510">
        <f t="shared" si="169"/>
        <v>47.534438134037529</v>
      </c>
      <c r="AA510">
        <f t="shared" si="187"/>
        <v>0.15967168886015623</v>
      </c>
      <c r="AB510">
        <f t="shared" si="170"/>
        <v>9.1485138794129934</v>
      </c>
      <c r="AC510">
        <f t="shared" si="171"/>
        <v>0.66996076466434829</v>
      </c>
      <c r="AD510">
        <f t="shared" si="172"/>
        <v>38.385924254624534</v>
      </c>
      <c r="AE510">
        <f t="shared" si="173"/>
        <v>88.350287096338036</v>
      </c>
    </row>
    <row r="511" spans="5:31">
      <c r="E511">
        <f t="shared" si="188"/>
        <v>0.49100000000000038</v>
      </c>
      <c r="F511">
        <f t="shared" si="189"/>
        <v>-0.20375810033275224</v>
      </c>
      <c r="G511">
        <f t="shared" si="168"/>
        <v>-11.674479190669878</v>
      </c>
      <c r="H511">
        <f t="shared" si="174"/>
        <v>-2.8387191787525534</v>
      </c>
      <c r="K511">
        <f t="shared" si="175"/>
        <v>-170.3231507251532</v>
      </c>
      <c r="L511">
        <f t="shared" si="176"/>
        <v>-15.526844727130543</v>
      </c>
      <c r="M511">
        <f t="shared" si="177"/>
        <v>-3.0377638447753319E-2</v>
      </c>
      <c r="N511">
        <f t="shared" si="178"/>
        <v>-0.96772424506953592</v>
      </c>
      <c r="O511">
        <f t="shared" si="179"/>
        <v>-26.592422436828155</v>
      </c>
      <c r="P511">
        <f t="shared" si="180"/>
        <v>-3.6006836899102419</v>
      </c>
      <c r="Q511">
        <f t="shared" si="190"/>
        <v>-6</v>
      </c>
      <c r="S511">
        <f t="shared" si="191"/>
        <v>56.240796397306958</v>
      </c>
      <c r="T511">
        <f t="shared" si="181"/>
        <v>393.6757252146287</v>
      </c>
      <c r="U511">
        <f t="shared" si="182"/>
        <v>0.23712513762296664</v>
      </c>
      <c r="V511">
        <f t="shared" si="183"/>
        <v>0.60103104479596248</v>
      </c>
      <c r="W511">
        <f t="shared" si="184"/>
        <v>27.960832453477391</v>
      </c>
      <c r="X511">
        <f t="shared" si="185"/>
        <v>19.469182530566805</v>
      </c>
      <c r="Y511">
        <f t="shared" si="186"/>
        <v>0.83048721792496738</v>
      </c>
      <c r="Z511">
        <f t="shared" si="169"/>
        <v>47.58341252666208</v>
      </c>
      <c r="AA511">
        <f t="shared" si="187"/>
        <v>0.16251014925816329</v>
      </c>
      <c r="AB511">
        <f t="shared" si="170"/>
        <v>9.3111456805338229</v>
      </c>
      <c r="AC511">
        <f t="shared" si="171"/>
        <v>0.66797706866680406</v>
      </c>
      <c r="AD511">
        <f t="shared" si="172"/>
        <v>38.272266846128254</v>
      </c>
      <c r="AE511">
        <f t="shared" si="173"/>
        <v>88.501823018335585</v>
      </c>
    </row>
    <row r="512" spans="5:31">
      <c r="E512">
        <f t="shared" si="188"/>
        <v>0.49200000000000038</v>
      </c>
      <c r="F512">
        <f t="shared" si="189"/>
        <v>-0.2065968195115048</v>
      </c>
      <c r="G512">
        <f t="shared" si="168"/>
        <v>-11.837125818835242</v>
      </c>
      <c r="H512">
        <f t="shared" si="174"/>
        <v>-2.8389833132965792</v>
      </c>
      <c r="K512">
        <f t="shared" si="175"/>
        <v>-170.33899879779474</v>
      </c>
      <c r="L512">
        <f t="shared" si="176"/>
        <v>-15.848072641549065</v>
      </c>
      <c r="M512">
        <f t="shared" si="177"/>
        <v>-3.1006107761063384E-2</v>
      </c>
      <c r="N512">
        <f t="shared" si="178"/>
        <v>-0.96759184195313963</v>
      </c>
      <c r="O512">
        <f t="shared" si="179"/>
        <v>-26.588784086728836</v>
      </c>
      <c r="P512">
        <f t="shared" si="180"/>
        <v>-3.6010119620996539</v>
      </c>
      <c r="Q512">
        <f t="shared" si="190"/>
        <v>-6</v>
      </c>
      <c r="S512">
        <f t="shared" si="191"/>
        <v>56.195144051524572</v>
      </c>
      <c r="T512">
        <f t="shared" si="181"/>
        <v>394.34815945889829</v>
      </c>
      <c r="U512">
        <f t="shared" si="182"/>
        <v>0.23753016910573813</v>
      </c>
      <c r="V512">
        <f t="shared" si="183"/>
        <v>0.60143607627873397</v>
      </c>
      <c r="W512">
        <f t="shared" si="184"/>
        <v>27.956625757819211</v>
      </c>
      <c r="X512">
        <f t="shared" si="185"/>
        <v>19.494613863774095</v>
      </c>
      <c r="Y512">
        <f t="shared" si="186"/>
        <v>0.83134282151378336</v>
      </c>
      <c r="Z512">
        <f t="shared" si="169"/>
        <v>47.632435001237482</v>
      </c>
      <c r="AA512">
        <f t="shared" si="187"/>
        <v>0.16534886843691626</v>
      </c>
      <c r="AB512">
        <f t="shared" si="170"/>
        <v>9.4737923086992115</v>
      </c>
      <c r="AC512">
        <f t="shared" si="171"/>
        <v>0.66599395307686704</v>
      </c>
      <c r="AD512">
        <f t="shared" si="172"/>
        <v>38.158642692538265</v>
      </c>
      <c r="AE512">
        <f t="shared" si="173"/>
        <v>88.652992248913293</v>
      </c>
    </row>
    <row r="513" spans="5:31">
      <c r="E513">
        <f t="shared" si="188"/>
        <v>0.49300000000000038</v>
      </c>
      <c r="F513">
        <f t="shared" si="189"/>
        <v>-0.20943580282480137</v>
      </c>
      <c r="G513">
        <f t="shared" si="168"/>
        <v>-11.999787580795203</v>
      </c>
      <c r="H513">
        <f t="shared" si="174"/>
        <v>-2.8392529054556674</v>
      </c>
      <c r="K513">
        <f t="shared" si="175"/>
        <v>-170.35517432734005</v>
      </c>
      <c r="L513">
        <f t="shared" si="176"/>
        <v>-16.175529545312958</v>
      </c>
      <c r="M513">
        <f t="shared" si="177"/>
        <v>-3.1646763837978931E-2</v>
      </c>
      <c r="N513">
        <f t="shared" si="178"/>
        <v>-0.96745669960815672</v>
      </c>
      <c r="O513">
        <f t="shared" si="179"/>
        <v>-26.585070464439017</v>
      </c>
      <c r="P513">
        <f t="shared" si="180"/>
        <v>-3.601347025764901</v>
      </c>
      <c r="Q513">
        <f t="shared" si="190"/>
        <v>-6</v>
      </c>
      <c r="S513">
        <f t="shared" si="191"/>
        <v>56.148596146210664</v>
      </c>
      <c r="T513">
        <f t="shared" si="181"/>
        <v>395.01896138286264</v>
      </c>
      <c r="U513">
        <f t="shared" si="182"/>
        <v>0.23793421738291112</v>
      </c>
      <c r="V513">
        <f t="shared" si="183"/>
        <v>0.60184012455590696</v>
      </c>
      <c r="W513">
        <f t="shared" si="184"/>
        <v>27.952346485300549</v>
      </c>
      <c r="X513">
        <f t="shared" si="185"/>
        <v>19.520035517526861</v>
      </c>
      <c r="Y513">
        <f t="shared" si="186"/>
        <v>0.83219926266626898</v>
      </c>
      <c r="Z513">
        <f t="shared" si="169"/>
        <v>47.681505464676228</v>
      </c>
      <c r="AA513">
        <f t="shared" si="187"/>
        <v>0.16818785175021284</v>
      </c>
      <c r="AB513">
        <f t="shared" si="170"/>
        <v>9.6364540706591715</v>
      </c>
      <c r="AC513">
        <f t="shared" si="171"/>
        <v>0.6640114109160562</v>
      </c>
      <c r="AD513">
        <f t="shared" si="172"/>
        <v>38.045051394017065</v>
      </c>
      <c r="AE513">
        <f t="shared" si="173"/>
        <v>88.803794519291245</v>
      </c>
    </row>
    <row r="514" spans="5:31">
      <c r="E514">
        <f t="shared" si="188"/>
        <v>0.49400000000000038</v>
      </c>
      <c r="F514">
        <f t="shared" si="189"/>
        <v>-0.21227505573025704</v>
      </c>
      <c r="G514">
        <f t="shared" si="168"/>
        <v>-12.16246478924807</v>
      </c>
      <c r="H514">
        <f t="shared" si="174"/>
        <v>-2.839528058462887</v>
      </c>
      <c r="K514">
        <f t="shared" si="175"/>
        <v>-170.37168350777321</v>
      </c>
      <c r="L514">
        <f t="shared" si="176"/>
        <v>-16.509180433169618</v>
      </c>
      <c r="M514">
        <f t="shared" si="177"/>
        <v>-3.2299538192150923E-2</v>
      </c>
      <c r="N514">
        <f t="shared" si="178"/>
        <v>-0.96731876491770319</v>
      </c>
      <c r="O514">
        <f t="shared" si="179"/>
        <v>-26.581280110341844</v>
      </c>
      <c r="P514">
        <f t="shared" si="180"/>
        <v>-3.6016890126007359</v>
      </c>
      <c r="Q514">
        <f t="shared" si="190"/>
        <v>-6</v>
      </c>
      <c r="S514">
        <f t="shared" si="191"/>
        <v>56.101153603533135</v>
      </c>
      <c r="T514">
        <f t="shared" si="181"/>
        <v>395.68812980817353</v>
      </c>
      <c r="U514">
        <f t="shared" si="182"/>
        <v>0.23833728174472382</v>
      </c>
      <c r="V514">
        <f t="shared" si="183"/>
        <v>0.60224318891771966</v>
      </c>
      <c r="W514">
        <f t="shared" si="184"/>
        <v>27.947994641832967</v>
      </c>
      <c r="X514">
        <f t="shared" si="185"/>
        <v>19.545447332374934</v>
      </c>
      <c r="Y514">
        <f t="shared" si="186"/>
        <v>0.83305653980636063</v>
      </c>
      <c r="Z514">
        <f t="shared" si="169"/>
        <v>47.730623826676528</v>
      </c>
      <c r="AA514">
        <f t="shared" si="187"/>
        <v>0.1710271046556682</v>
      </c>
      <c r="AB514">
        <f t="shared" si="170"/>
        <v>9.7991312791120198</v>
      </c>
      <c r="AC514">
        <f t="shared" si="171"/>
        <v>0.66202943515069246</v>
      </c>
      <c r="AD514">
        <f t="shared" si="172"/>
        <v>37.93149254756451</v>
      </c>
      <c r="AE514">
        <f t="shared" si="173"/>
        <v>88.954229564566219</v>
      </c>
    </row>
    <row r="515" spans="5:31">
      <c r="E515">
        <f t="shared" si="188"/>
        <v>0.49500000000000038</v>
      </c>
      <c r="F515">
        <f t="shared" si="189"/>
        <v>-0.21511458378871992</v>
      </c>
      <c r="G515">
        <f t="shared" si="168"/>
        <v>-12.32515776280697</v>
      </c>
      <c r="H515">
        <f t="shared" si="174"/>
        <v>-2.839808874970009</v>
      </c>
      <c r="K515">
        <f t="shared" si="175"/>
        <v>-170.38853249820053</v>
      </c>
      <c r="L515">
        <f t="shared" si="176"/>
        <v>-16.848990427313105</v>
      </c>
      <c r="M515">
        <f t="shared" si="177"/>
        <v>-3.2964362586574536E-2</v>
      </c>
      <c r="N515">
        <f t="shared" si="178"/>
        <v>-0.96717798506339858</v>
      </c>
      <c r="O515">
        <f t="shared" si="179"/>
        <v>-26.577411573023142</v>
      </c>
      <c r="P515">
        <f t="shared" si="180"/>
        <v>-3.6020380535618219</v>
      </c>
      <c r="Q515">
        <f t="shared" si="190"/>
        <v>-6</v>
      </c>
      <c r="S515">
        <f t="shared" si="191"/>
        <v>56.052817348609445</v>
      </c>
      <c r="T515">
        <f t="shared" si="181"/>
        <v>396.35566357323324</v>
      </c>
      <c r="U515">
        <f t="shared" si="182"/>
        <v>0.2387393614915039</v>
      </c>
      <c r="V515">
        <f t="shared" si="183"/>
        <v>0.60264526866449974</v>
      </c>
      <c r="W515">
        <f t="shared" si="184"/>
        <v>27.943570233210522</v>
      </c>
      <c r="X515">
        <f t="shared" si="185"/>
        <v>19.570849149678921</v>
      </c>
      <c r="Y515">
        <f t="shared" si="186"/>
        <v>0.83391465140644472</v>
      </c>
      <c r="Z515">
        <f t="shared" si="169"/>
        <v>47.779789999712555</v>
      </c>
      <c r="AA515">
        <f t="shared" si="187"/>
        <v>0.17386663271413133</v>
      </c>
      <c r="AB515">
        <f t="shared" si="170"/>
        <v>9.9618242526709349</v>
      </c>
      <c r="AC515">
        <f t="shared" si="171"/>
        <v>0.66004801869231344</v>
      </c>
      <c r="AD515">
        <f t="shared" si="172"/>
        <v>37.817965747041626</v>
      </c>
      <c r="AE515">
        <f t="shared" si="173"/>
        <v>89.104297123600674</v>
      </c>
    </row>
    <row r="516" spans="5:31">
      <c r="E516">
        <f t="shared" si="188"/>
        <v>0.49600000000000039</v>
      </c>
      <c r="F516">
        <f t="shared" si="189"/>
        <v>-0.21795439266368993</v>
      </c>
      <c r="G516">
        <f t="shared" si="168"/>
        <v>-12.487866825966547</v>
      </c>
      <c r="H516">
        <f t="shared" si="174"/>
        <v>-2.8400954570496437</v>
      </c>
      <c r="K516">
        <f t="shared" si="175"/>
        <v>-170.40572742297863</v>
      </c>
      <c r="L516">
        <f t="shared" si="176"/>
        <v>-17.194924778090311</v>
      </c>
      <c r="M516">
        <f t="shared" si="177"/>
        <v>-3.3641169034970719E-2</v>
      </c>
      <c r="N516">
        <f t="shared" si="178"/>
        <v>-0.96703430752427788</v>
      </c>
      <c r="O516">
        <f t="shared" si="179"/>
        <v>-26.573463409241519</v>
      </c>
      <c r="P516">
        <f t="shared" si="180"/>
        <v>-3.6023942788654271</v>
      </c>
      <c r="Q516">
        <f t="shared" si="190"/>
        <v>-6</v>
      </c>
      <c r="S516">
        <f t="shared" si="191"/>
        <v>56.003588309358427</v>
      </c>
      <c r="T516">
        <f t="shared" si="181"/>
        <v>397.02156153269942</v>
      </c>
      <c r="U516">
        <f t="shared" si="182"/>
        <v>0.23914045593337022</v>
      </c>
      <c r="V516">
        <f t="shared" si="183"/>
        <v>0.60304636310636606</v>
      </c>
      <c r="W516">
        <f t="shared" si="184"/>
        <v>27.939073265098429</v>
      </c>
      <c r="X516">
        <f t="shared" si="185"/>
        <v>19.596240811600421</v>
      </c>
      <c r="Y516">
        <f t="shared" si="186"/>
        <v>0.83477359598718526</v>
      </c>
      <c r="Z516">
        <f t="shared" si="169"/>
        <v>47.829003899024627</v>
      </c>
      <c r="AA516">
        <f t="shared" si="187"/>
        <v>0.17670644158910151</v>
      </c>
      <c r="AB516">
        <f t="shared" si="170"/>
        <v>10.12453331583052</v>
      </c>
      <c r="AC516">
        <f t="shared" si="171"/>
        <v>0.65806715439808372</v>
      </c>
      <c r="AD516">
        <f t="shared" si="172"/>
        <v>37.704470583194109</v>
      </c>
      <c r="AE516">
        <f t="shared" si="173"/>
        <v>89.253996938911399</v>
      </c>
    </row>
    <row r="517" spans="5:31">
      <c r="E517">
        <f t="shared" si="188"/>
        <v>0.49700000000000039</v>
      </c>
      <c r="F517">
        <f t="shared" si="189"/>
        <v>-0.22079448812073957</v>
      </c>
      <c r="G517">
        <f t="shared" ref="G517:G580" si="192">F517*180/PI()</f>
        <v>-12.650592309069767</v>
      </c>
      <c r="H517">
        <f t="shared" si="174"/>
        <v>-2.8403879061973885</v>
      </c>
      <c r="K517">
        <f t="shared" si="175"/>
        <v>-170.42327437184332</v>
      </c>
      <c r="L517">
        <f t="shared" si="176"/>
        <v>-17.546948864684403</v>
      </c>
      <c r="M517">
        <f t="shared" si="177"/>
        <v>-3.4329889803123348E-2</v>
      </c>
      <c r="N517">
        <f t="shared" si="178"/>
        <v>-0.96688768007569903</v>
      </c>
      <c r="O517">
        <f t="shared" si="179"/>
        <v>-26.569434183898341</v>
      </c>
      <c r="P517">
        <f t="shared" si="180"/>
        <v>-3.6027578179941346</v>
      </c>
      <c r="Q517">
        <f t="shared" si="190"/>
        <v>-6</v>
      </c>
      <c r="S517">
        <f t="shared" si="191"/>
        <v>55.953467416354542</v>
      </c>
      <c r="T517">
        <f t="shared" si="181"/>
        <v>397.68582255699465</v>
      </c>
      <c r="U517">
        <f t="shared" si="182"/>
        <v>0.23954056438993734</v>
      </c>
      <c r="V517">
        <f t="shared" si="183"/>
        <v>0.60344647156293318</v>
      </c>
      <c r="W517">
        <f t="shared" si="184"/>
        <v>27.934503743021818</v>
      </c>
      <c r="X517">
        <f t="shared" si="185"/>
        <v>19.621622161092215</v>
      </c>
      <c r="Y517">
        <f t="shared" si="186"/>
        <v>0.83563337211735245</v>
      </c>
      <c r="Z517">
        <f t="shared" ref="Z517:Z580" si="193">Y517*180/PI()</f>
        <v>47.878265442609298</v>
      </c>
      <c r="AA517">
        <f t="shared" si="187"/>
        <v>0.17954653704615114</v>
      </c>
      <c r="AB517">
        <f t="shared" ref="AB517:AB580" si="194">AA517*180/PI()</f>
        <v>10.287258798933744</v>
      </c>
      <c r="AC517">
        <f t="shared" ref="AC517:AC580" si="195">Y517-AA517</f>
        <v>0.65608683507120125</v>
      </c>
      <c r="AD517">
        <f t="shared" ref="AD517:AD580" si="196">AC517*180/PI()</f>
        <v>37.591006643675556</v>
      </c>
      <c r="AE517">
        <f t="shared" ref="AE517:AE580" si="197">T517/4.44822165</f>
        <v>89.403328756559304</v>
      </c>
    </row>
    <row r="518" spans="5:31">
      <c r="E518">
        <f t="shared" si="188"/>
        <v>0.49800000000000039</v>
      </c>
      <c r="F518">
        <f t="shared" si="189"/>
        <v>-0.22363487602693696</v>
      </c>
      <c r="G518">
        <f t="shared" si="192"/>
        <v>-12.813334548274879</v>
      </c>
      <c r="H518">
        <f t="shared" si="174"/>
        <v>-2.8406863233339847</v>
      </c>
      <c r="K518">
        <f t="shared" si="175"/>
        <v>-170.44117940003909</v>
      </c>
      <c r="L518">
        <f t="shared" si="176"/>
        <v>-17.905028195780407</v>
      </c>
      <c r="M518">
        <f t="shared" si="177"/>
        <v>-3.5030457410181404E-2</v>
      </c>
      <c r="N518">
        <f t="shared" si="178"/>
        <v>-0.96673805078824515</v>
      </c>
      <c r="O518">
        <f t="shared" si="179"/>
        <v>-26.565322470007562</v>
      </c>
      <c r="P518">
        <f t="shared" si="180"/>
        <v>-3.6031287996985659</v>
      </c>
      <c r="Q518">
        <f t="shared" si="190"/>
        <v>-6</v>
      </c>
      <c r="S518">
        <f t="shared" si="191"/>
        <v>55.902455602683823</v>
      </c>
      <c r="T518">
        <f t="shared" si="181"/>
        <v>398.34844553181512</v>
      </c>
      <c r="U518">
        <f t="shared" si="182"/>
        <v>0.23993968619001985</v>
      </c>
      <c r="V518">
        <f t="shared" si="183"/>
        <v>0.60384559336301569</v>
      </c>
      <c r="W518">
        <f t="shared" si="184"/>
        <v>27.929861672354598</v>
      </c>
      <c r="X518">
        <f t="shared" si="185"/>
        <v>19.646993041888351</v>
      </c>
      <c r="Y518">
        <f t="shared" si="186"/>
        <v>0.83649397841364836</v>
      </c>
      <c r="Z518">
        <f t="shared" si="193"/>
        <v>47.927574551209439</v>
      </c>
      <c r="AA518">
        <f t="shared" si="187"/>
        <v>0.18238692495234812</v>
      </c>
      <c r="AB518">
        <f t="shared" si="194"/>
        <v>10.450001038138831</v>
      </c>
      <c r="AC518">
        <f t="shared" si="195"/>
        <v>0.65410705346130027</v>
      </c>
      <c r="AD518">
        <f t="shared" si="196"/>
        <v>37.47757351307061</v>
      </c>
      <c r="AE518">
        <f t="shared" si="197"/>
        <v>89.552292326038909</v>
      </c>
    </row>
    <row r="519" spans="5:31">
      <c r="E519">
        <f t="shared" si="188"/>
        <v>0.49900000000000039</v>
      </c>
      <c r="F519">
        <f t="shared" si="189"/>
        <v>-0.22647556235027094</v>
      </c>
      <c r="G519">
        <f t="shared" si="192"/>
        <v>-12.976093885522452</v>
      </c>
      <c r="H519">
        <f t="shared" si="174"/>
        <v>-2.8409908088074882</v>
      </c>
      <c r="K519">
        <f t="shared" si="175"/>
        <v>-170.45944852844929</v>
      </c>
      <c r="L519">
        <f t="shared" si="176"/>
        <v>-18.269128410206168</v>
      </c>
      <c r="M519">
        <f t="shared" si="177"/>
        <v>-3.5742804629912972E-2</v>
      </c>
      <c r="N519">
        <f t="shared" si="178"/>
        <v>-0.96658536802661899</v>
      </c>
      <c r="O519">
        <f t="shared" si="179"/>
        <v>-26.561126848665356</v>
      </c>
      <c r="P519">
        <f t="shared" si="180"/>
        <v>-3.6035073520001184</v>
      </c>
      <c r="Q519">
        <f t="shared" si="190"/>
        <v>-6</v>
      </c>
      <c r="S519">
        <f t="shared" si="191"/>
        <v>55.850553803802363</v>
      </c>
      <c r="T519">
        <f t="shared" si="181"/>
        <v>399.00942935764368</v>
      </c>
      <c r="U519">
        <f t="shared" si="182"/>
        <v>0.24033782067133871</v>
      </c>
      <c r="V519">
        <f t="shared" si="183"/>
        <v>0.60424372784433455</v>
      </c>
      <c r="W519">
        <f t="shared" si="184"/>
        <v>27.92514705830845</v>
      </c>
      <c r="X519">
        <f t="shared" si="185"/>
        <v>19.672353298494169</v>
      </c>
      <c r="Y519">
        <f t="shared" si="186"/>
        <v>0.83735541354053333</v>
      </c>
      <c r="Z519">
        <f t="shared" si="193"/>
        <v>47.976931148304267</v>
      </c>
      <c r="AA519">
        <f t="shared" si="187"/>
        <v>0.18522761127568224</v>
      </c>
      <c r="AB519">
        <f t="shared" si="194"/>
        <v>10.61276037538641</v>
      </c>
      <c r="AC519">
        <f t="shared" si="195"/>
        <v>0.65212780226485112</v>
      </c>
      <c r="AD519">
        <f t="shared" si="196"/>
        <v>37.364170772917859</v>
      </c>
      <c r="AE519">
        <f t="shared" si="197"/>
        <v>89.700887400168938</v>
      </c>
    </row>
    <row r="520" spans="5:31">
      <c r="E520">
        <f t="shared" si="188"/>
        <v>0.50000000000000033</v>
      </c>
      <c r="F520">
        <f t="shared" si="189"/>
        <v>-0.22931655315907842</v>
      </c>
      <c r="G520">
        <f t="shared" si="192"/>
        <v>-13.13887066850258</v>
      </c>
      <c r="H520">
        <f t="shared" si="174"/>
        <v>-2.8413014623954473</v>
      </c>
      <c r="K520">
        <f t="shared" si="175"/>
        <v>-170.47808774372683</v>
      </c>
      <c r="L520">
        <f t="shared" si="176"/>
        <v>-18.639215277555355</v>
      </c>
      <c r="M520">
        <f t="shared" si="177"/>
        <v>-3.6466864491924156E-2</v>
      </c>
      <c r="N520">
        <f t="shared" si="178"/>
        <v>-0.96642958044853333</v>
      </c>
      <c r="O520">
        <f t="shared" si="179"/>
        <v>-26.556845909019614</v>
      </c>
      <c r="P520">
        <f t="shared" si="180"/>
        <v>-3.6038936021937191</v>
      </c>
      <c r="Q520">
        <f t="shared" si="190"/>
        <v>-6</v>
      </c>
      <c r="S520">
        <f t="shared" si="191"/>
        <v>55.79776295739655</v>
      </c>
      <c r="T520">
        <f t="shared" si="181"/>
        <v>399.66877294926155</v>
      </c>
      <c r="U520">
        <f t="shared" si="182"/>
        <v>0.24073496718022738</v>
      </c>
      <c r="V520">
        <f t="shared" si="183"/>
        <v>0.60464087435322322</v>
      </c>
      <c r="W520">
        <f t="shared" si="184"/>
        <v>27.920359905921945</v>
      </c>
      <c r="X520">
        <f t="shared" si="185"/>
        <v>19.697702776176236</v>
      </c>
      <c r="Y520">
        <f t="shared" si="186"/>
        <v>0.83821767621004817</v>
      </c>
      <c r="Z520">
        <f t="shared" si="193"/>
        <v>48.026335160099151</v>
      </c>
      <c r="AA520">
        <f t="shared" si="187"/>
        <v>0.18806860208448983</v>
      </c>
      <c r="AB520">
        <f t="shared" si="194"/>
        <v>10.775537158366545</v>
      </c>
      <c r="AC520">
        <f t="shared" si="195"/>
        <v>0.65014907412555833</v>
      </c>
      <c r="AD520">
        <f t="shared" si="196"/>
        <v>37.250798001732605</v>
      </c>
      <c r="AE520">
        <f t="shared" si="197"/>
        <v>89.84911373498251</v>
      </c>
    </row>
    <row r="521" spans="5:31">
      <c r="E521">
        <f t="shared" si="188"/>
        <v>0.50100000000000033</v>
      </c>
      <c r="F521">
        <f t="shared" si="189"/>
        <v>-0.23215785462147387</v>
      </c>
      <c r="G521">
        <f t="shared" si="192"/>
        <v>-13.301665250622188</v>
      </c>
      <c r="H521">
        <f t="shared" si="174"/>
        <v>-2.8416183833070936</v>
      </c>
      <c r="K521">
        <f t="shared" si="175"/>
        <v>-170.49710299842562</v>
      </c>
      <c r="L521">
        <f t="shared" si="176"/>
        <v>-19.015254698788361</v>
      </c>
      <c r="M521">
        <f t="shared" si="177"/>
        <v>-3.720257028283469E-2</v>
      </c>
      <c r="N521">
        <f t="shared" si="178"/>
        <v>-0.96627063700359683</v>
      </c>
      <c r="O521">
        <f t="shared" si="179"/>
        <v>-26.552478248239336</v>
      </c>
      <c r="P521">
        <f t="shared" si="180"/>
        <v>-3.6042876768505865</v>
      </c>
      <c r="Q521">
        <f t="shared" si="190"/>
        <v>-6</v>
      </c>
      <c r="S521">
        <f t="shared" si="191"/>
        <v>55.744084003245732</v>
      </c>
      <c r="T521">
        <f t="shared" si="181"/>
        <v>400.32647523526481</v>
      </c>
      <c r="U521">
        <f t="shared" si="182"/>
        <v>0.24113112507134052</v>
      </c>
      <c r="V521">
        <f t="shared" si="183"/>
        <v>0.60503703224433636</v>
      </c>
      <c r="W521">
        <f t="shared" si="184"/>
        <v>27.915500220049768</v>
      </c>
      <c r="X521">
        <f t="shared" si="185"/>
        <v>19.723041320952234</v>
      </c>
      <c r="Y521">
        <f t="shared" si="186"/>
        <v>0.8390807651816381</v>
      </c>
      <c r="Z521">
        <f t="shared" si="193"/>
        <v>48.075786515515539</v>
      </c>
      <c r="AA521">
        <f t="shared" si="187"/>
        <v>0.19090990354688531</v>
      </c>
      <c r="AB521">
        <f t="shared" si="194"/>
        <v>10.938331740486152</v>
      </c>
      <c r="AC521">
        <f t="shared" si="195"/>
        <v>0.64817086163475279</v>
      </c>
      <c r="AD521">
        <f t="shared" si="196"/>
        <v>37.137454775029383</v>
      </c>
      <c r="AE521">
        <f t="shared" si="197"/>
        <v>89.996971089618441</v>
      </c>
    </row>
    <row r="522" spans="5:31">
      <c r="E522">
        <f t="shared" si="188"/>
        <v>0.50200000000000033</v>
      </c>
      <c r="F522">
        <f t="shared" si="189"/>
        <v>-0.23499947300478097</v>
      </c>
      <c r="G522">
        <f t="shared" si="192"/>
        <v>-13.464477990972471</v>
      </c>
      <c r="H522">
        <f t="shared" si="174"/>
        <v>-2.8419416701855407</v>
      </c>
      <c r="K522">
        <f t="shared" si="175"/>
        <v>-170.51650021113244</v>
      </c>
      <c r="L522">
        <f t="shared" si="176"/>
        <v>-19.397212706815314</v>
      </c>
      <c r="M522">
        <f t="shared" si="177"/>
        <v>-3.7949855547418587E-2</v>
      </c>
      <c r="N522">
        <f t="shared" si="178"/>
        <v>-0.96610848693219276</v>
      </c>
      <c r="O522">
        <f t="shared" si="179"/>
        <v>-26.548022471483808</v>
      </c>
      <c r="P522">
        <f t="shared" si="180"/>
        <v>-3.6046897018210098</v>
      </c>
      <c r="Q522">
        <f t="shared" si="190"/>
        <v>-6</v>
      </c>
      <c r="S522">
        <f t="shared" si="191"/>
        <v>55.689517883086452</v>
      </c>
      <c r="T522">
        <f t="shared" si="181"/>
        <v>400.98253515757938</v>
      </c>
      <c r="U522">
        <f t="shared" si="182"/>
        <v>0.24152629370736181</v>
      </c>
      <c r="V522">
        <f t="shared" si="183"/>
        <v>0.60543220088035765</v>
      </c>
      <c r="W522">
        <f t="shared" si="184"/>
        <v>27.910568005352044</v>
      </c>
      <c r="X522">
        <f t="shared" si="185"/>
        <v>19.748368779580765</v>
      </c>
      <c r="Y522">
        <f t="shared" si="186"/>
        <v>0.83994467926197491</v>
      </c>
      <c r="Z522">
        <f t="shared" si="193"/>
        <v>48.125285146180765</v>
      </c>
      <c r="AA522">
        <f t="shared" si="187"/>
        <v>0.19375152193019229</v>
      </c>
      <c r="AB522">
        <f t="shared" si="194"/>
        <v>11.101144480836432</v>
      </c>
      <c r="AC522">
        <f t="shared" si="195"/>
        <v>0.64619315733178262</v>
      </c>
      <c r="AD522">
        <f t="shared" si="196"/>
        <v>37.024140665344333</v>
      </c>
      <c r="AE522">
        <f t="shared" si="197"/>
        <v>90.144459226212206</v>
      </c>
    </row>
    <row r="523" spans="5:31">
      <c r="E523">
        <f t="shared" si="188"/>
        <v>0.50300000000000034</v>
      </c>
      <c r="F523">
        <f t="shared" si="189"/>
        <v>-0.2378414146749665</v>
      </c>
      <c r="G523">
        <f t="shared" si="192"/>
        <v>-13.627309254296462</v>
      </c>
      <c r="H523">
        <f t="shared" si="174"/>
        <v>-2.8422714211099915</v>
      </c>
      <c r="K523">
        <f t="shared" si="175"/>
        <v>-170.53628526659949</v>
      </c>
      <c r="L523">
        <f t="shared" si="176"/>
        <v>-19.785055467054065</v>
      </c>
      <c r="M523">
        <f t="shared" si="177"/>
        <v>-3.8708654089695815E-2</v>
      </c>
      <c r="N523">
        <f t="shared" si="178"/>
        <v>-0.96594307976435434</v>
      </c>
      <c r="O523">
        <f t="shared" si="179"/>
        <v>-26.54347719187172</v>
      </c>
      <c r="P523">
        <f t="shared" si="180"/>
        <v>-3.6050998022371381</v>
      </c>
      <c r="Q523">
        <f t="shared" si="190"/>
        <v>-6</v>
      </c>
      <c r="S523">
        <f t="shared" si="191"/>
        <v>55.634065540479511</v>
      </c>
      <c r="T523">
        <f t="shared" si="181"/>
        <v>401.6369516709816</v>
      </c>
      <c r="U523">
        <f t="shared" si="182"/>
        <v>0.2419204724587152</v>
      </c>
      <c r="V523">
        <f t="shared" si="183"/>
        <v>0.60582637963171104</v>
      </c>
      <c r="W523">
        <f t="shared" si="184"/>
        <v>27.905563266283817</v>
      </c>
      <c r="X523">
        <f t="shared" si="185"/>
        <v>19.773684999551097</v>
      </c>
      <c r="Y523">
        <f t="shared" si="186"/>
        <v>0.8408094173047771</v>
      </c>
      <c r="Z523">
        <f t="shared" si="193"/>
        <v>48.174830986417732</v>
      </c>
      <c r="AA523">
        <f t="shared" si="187"/>
        <v>0.19659346360037785</v>
      </c>
      <c r="AB523">
        <f t="shared" si="194"/>
        <v>11.263975744160424</v>
      </c>
      <c r="AC523">
        <f t="shared" si="195"/>
        <v>0.64421595370439921</v>
      </c>
      <c r="AD523">
        <f t="shared" si="196"/>
        <v>36.910855242257306</v>
      </c>
      <c r="AE523">
        <f t="shared" si="197"/>
        <v>90.291577909788202</v>
      </c>
    </row>
    <row r="524" spans="5:31">
      <c r="E524">
        <f t="shared" si="188"/>
        <v>0.50400000000000034</v>
      </c>
      <c r="F524">
        <f t="shared" si="189"/>
        <v>-0.24068368609607649</v>
      </c>
      <c r="G524">
        <f t="shared" si="192"/>
        <v>-13.790159410956715</v>
      </c>
      <c r="H524">
        <f t="shared" si="174"/>
        <v>-2.8426077335979576</v>
      </c>
      <c r="K524">
        <f t="shared" si="175"/>
        <v>-170.55646401587745</v>
      </c>
      <c r="L524">
        <f t="shared" si="176"/>
        <v>-20.178749277972749</v>
      </c>
      <c r="M524">
        <f t="shared" si="177"/>
        <v>-3.9478899973993786E-2</v>
      </c>
      <c r="N524">
        <f t="shared" si="178"/>
        <v>-0.96577436531863514</v>
      </c>
      <c r="O524">
        <f t="shared" si="179"/>
        <v>-26.538841030450097</v>
      </c>
      <c r="P524">
        <f t="shared" si="180"/>
        <v>-3.6055181025157808</v>
      </c>
      <c r="Q524">
        <f t="shared" si="190"/>
        <v>-6</v>
      </c>
      <c r="S524">
        <f t="shared" si="191"/>
        <v>55.577727920678484</v>
      </c>
      <c r="T524">
        <f t="shared" si="181"/>
        <v>402.28972374261633</v>
      </c>
      <c r="U524">
        <f t="shared" si="182"/>
        <v>0.24231366070327467</v>
      </c>
      <c r="V524">
        <f t="shared" si="183"/>
        <v>0.60621956787627052</v>
      </c>
      <c r="W524">
        <f t="shared" si="184"/>
        <v>27.900486007084602</v>
      </c>
      <c r="X524">
        <f t="shared" si="185"/>
        <v>19.798989829072823</v>
      </c>
      <c r="Y524">
        <f t="shared" si="186"/>
        <v>0.84167497821063042</v>
      </c>
      <c r="Z524">
        <f t="shared" si="193"/>
        <v>48.22442397323465</v>
      </c>
      <c r="AA524">
        <f t="shared" si="187"/>
        <v>0.19943573502148801</v>
      </c>
      <c r="AB524">
        <f t="shared" si="194"/>
        <v>11.426825900820688</v>
      </c>
      <c r="AC524">
        <f t="shared" si="195"/>
        <v>0.64223924318914238</v>
      </c>
      <c r="AD524">
        <f t="shared" si="196"/>
        <v>36.797598072413955</v>
      </c>
      <c r="AE524">
        <f t="shared" si="197"/>
        <v>90.438326908151339</v>
      </c>
    </row>
    <row r="525" spans="5:31">
      <c r="E525">
        <f t="shared" si="188"/>
        <v>0.50500000000000034</v>
      </c>
      <c r="F525">
        <f t="shared" si="189"/>
        <v>-0.24352629382967445</v>
      </c>
      <c r="G525">
        <f t="shared" si="192"/>
        <v>-13.953028836903128</v>
      </c>
      <c r="H525">
        <f t="shared" si="174"/>
        <v>-2.842950704607484</v>
      </c>
      <c r="K525">
        <f t="shared" si="175"/>
        <v>-170.57704227644905</v>
      </c>
      <c r="L525">
        <f t="shared" si="176"/>
        <v>-20.578260571608777</v>
      </c>
      <c r="M525">
        <f t="shared" si="177"/>
        <v>-4.0260527525962764E-2</v>
      </c>
      <c r="N525">
        <f t="shared" si="178"/>
        <v>-0.96560229370097361</v>
      </c>
      <c r="O525">
        <f t="shared" si="179"/>
        <v>-26.534112616163117</v>
      </c>
      <c r="P525">
        <f t="shared" si="180"/>
        <v>-3.6059447263612228</v>
      </c>
      <c r="Q525">
        <f t="shared" si="190"/>
        <v>-6</v>
      </c>
      <c r="S525">
        <f t="shared" si="191"/>
        <v>55.520505970500651</v>
      </c>
      <c r="T525">
        <f t="shared" si="181"/>
        <v>402.94085035151988</v>
      </c>
      <c r="U525">
        <f t="shared" si="182"/>
        <v>0.24270585782607682</v>
      </c>
      <c r="V525">
        <f t="shared" si="183"/>
        <v>0.60661176499907266</v>
      </c>
      <c r="W525">
        <f t="shared" si="184"/>
        <v>27.895336231768095</v>
      </c>
      <c r="X525">
        <f t="shared" si="185"/>
        <v>19.82428311706547</v>
      </c>
      <c r="Y525">
        <f t="shared" si="186"/>
        <v>0.84254136092680565</v>
      </c>
      <c r="Z525">
        <f t="shared" si="193"/>
        <v>48.274064046314571</v>
      </c>
      <c r="AA525">
        <f t="shared" si="187"/>
        <v>0.2022783427550858</v>
      </c>
      <c r="AB525">
        <f t="shared" si="194"/>
        <v>11.589695326767089</v>
      </c>
      <c r="AC525">
        <f t="shared" si="195"/>
        <v>0.64026301817171982</v>
      </c>
      <c r="AD525">
        <f t="shared" si="196"/>
        <v>36.684368719547479</v>
      </c>
      <c r="AE525">
        <f t="shared" si="197"/>
        <v>90.584705991779856</v>
      </c>
    </row>
    <row r="526" spans="5:31">
      <c r="E526">
        <f t="shared" si="188"/>
        <v>0.50600000000000034</v>
      </c>
      <c r="F526">
        <f t="shared" si="189"/>
        <v>-0.24636924453428194</v>
      </c>
      <c r="G526">
        <f t="shared" si="192"/>
        <v>-14.11591791364088</v>
      </c>
      <c r="H526">
        <f t="shared" si="174"/>
        <v>-2.8433004305393852</v>
      </c>
      <c r="K526">
        <f t="shared" si="175"/>
        <v>-170.59802583236311</v>
      </c>
      <c r="L526">
        <f t="shared" si="176"/>
        <v>-20.983555914069917</v>
      </c>
      <c r="M526">
        <f t="shared" si="177"/>
        <v>-4.1053471333556191E-2</v>
      </c>
      <c r="N526">
        <f t="shared" si="178"/>
        <v>-0.96542681530355456</v>
      </c>
      <c r="O526">
        <f t="shared" si="179"/>
        <v>-26.529290585820817</v>
      </c>
      <c r="P526">
        <f t="shared" si="180"/>
        <v>-3.6063797967680467</v>
      </c>
      <c r="Q526">
        <f t="shared" si="190"/>
        <v>-6</v>
      </c>
      <c r="S526">
        <f t="shared" si="191"/>
        <v>55.462400638199902</v>
      </c>
      <c r="T526">
        <f t="shared" si="181"/>
        <v>403.59033048814314</v>
      </c>
      <c r="U526">
        <f t="shared" si="182"/>
        <v>0.24309706321903371</v>
      </c>
      <c r="V526">
        <f t="shared" si="183"/>
        <v>0.60700297039202955</v>
      </c>
      <c r="W526">
        <f t="shared" si="184"/>
        <v>27.890113944111956</v>
      </c>
      <c r="X526">
        <f t="shared" si="185"/>
        <v>19.849564713148045</v>
      </c>
      <c r="Y526">
        <f t="shared" si="186"/>
        <v>0.84340856444707812</v>
      </c>
      <c r="Z526">
        <f t="shared" si="193"/>
        <v>48.323751148005066</v>
      </c>
      <c r="AA526">
        <f t="shared" si="187"/>
        <v>0.20512129345969352</v>
      </c>
      <c r="AB526">
        <f t="shared" si="194"/>
        <v>11.752584403504855</v>
      </c>
      <c r="AC526">
        <f t="shared" si="195"/>
        <v>0.63828727098738458</v>
      </c>
      <c r="AD526">
        <f t="shared" si="196"/>
        <v>36.571166744500211</v>
      </c>
      <c r="AE526">
        <f t="shared" si="197"/>
        <v>90.730714933718104</v>
      </c>
    </row>
    <row r="527" spans="5:31">
      <c r="E527">
        <f t="shared" si="188"/>
        <v>0.50700000000000034</v>
      </c>
      <c r="F527">
        <f t="shared" si="189"/>
        <v>-0.24921254496482131</v>
      </c>
      <c r="G527">
        <f t="shared" si="192"/>
        <v>-14.278827028198515</v>
      </c>
      <c r="H527">
        <f t="shared" si="174"/>
        <v>-2.8436570072394853</v>
      </c>
      <c r="K527">
        <f t="shared" si="175"/>
        <v>-170.61942043436912</v>
      </c>
      <c r="L527">
        <f t="shared" si="176"/>
        <v>-21.394602006012487</v>
      </c>
      <c r="M527">
        <f t="shared" si="177"/>
        <v>-4.1857666247966274E-2</v>
      </c>
      <c r="N527">
        <f t="shared" si="178"/>
        <v>-0.9652478808036663</v>
      </c>
      <c r="O527">
        <f t="shared" si="179"/>
        <v>-26.524373584067689</v>
      </c>
      <c r="P527">
        <f t="shared" si="180"/>
        <v>-3.6068234360239679</v>
      </c>
      <c r="Q527">
        <f t="shared" si="190"/>
        <v>-6</v>
      </c>
      <c r="S527">
        <f t="shared" si="191"/>
        <v>55.403412873341999</v>
      </c>
      <c r="T527">
        <f t="shared" si="181"/>
        <v>404.23816315387762</v>
      </c>
      <c r="U527">
        <f t="shared" si="182"/>
        <v>0.24348727628064729</v>
      </c>
      <c r="V527">
        <f t="shared" si="183"/>
        <v>0.60739318345364313</v>
      </c>
      <c r="W527">
        <f t="shared" si="184"/>
        <v>27.884819147647772</v>
      </c>
      <c r="X527">
        <f t="shared" si="185"/>
        <v>19.874834467628496</v>
      </c>
      <c r="Y527">
        <f t="shared" si="186"/>
        <v>0.84427658781154236</v>
      </c>
      <c r="Z527">
        <f t="shared" si="193"/>
        <v>48.373485223307618</v>
      </c>
      <c r="AA527">
        <f t="shared" si="187"/>
        <v>0.20796459389023286</v>
      </c>
      <c r="AB527">
        <f t="shared" si="194"/>
        <v>11.91549351806249</v>
      </c>
      <c r="AC527">
        <f t="shared" si="195"/>
        <v>0.63631199392130955</v>
      </c>
      <c r="AD527">
        <f t="shared" si="196"/>
        <v>36.457991705245135</v>
      </c>
      <c r="AE527">
        <f t="shared" si="197"/>
        <v>90.876353509469936</v>
      </c>
    </row>
    <row r="528" spans="5:31">
      <c r="E528">
        <f t="shared" si="188"/>
        <v>0.50800000000000034</v>
      </c>
      <c r="F528">
        <f t="shared" si="189"/>
        <v>-0.2520562019720608</v>
      </c>
      <c r="G528">
        <f t="shared" si="192"/>
        <v>-14.441756573096143</v>
      </c>
      <c r="H528">
        <f t="shared" si="174"/>
        <v>-2.8440205300008703</v>
      </c>
      <c r="K528">
        <f t="shared" si="175"/>
        <v>-170.64123180005222</v>
      </c>
      <c r="L528">
        <f t="shared" si="176"/>
        <v>-21.811365683104366</v>
      </c>
      <c r="M528">
        <f t="shared" si="177"/>
        <v>-4.2673047384529816E-2</v>
      </c>
      <c r="N528">
        <f t="shared" si="178"/>
        <v>-0.96506544116255233</v>
      </c>
      <c r="O528">
        <f t="shared" si="179"/>
        <v>-26.519360263351128</v>
      </c>
      <c r="P528">
        <f t="shared" si="180"/>
        <v>-3.6072757657126804</v>
      </c>
      <c r="Q528">
        <f t="shared" si="190"/>
        <v>-6</v>
      </c>
      <c r="S528">
        <f t="shared" si="191"/>
        <v>55.343543626681353</v>
      </c>
      <c r="T528">
        <f t="shared" si="181"/>
        <v>404.88434736058082</v>
      </c>
      <c r="U528">
        <f t="shared" si="182"/>
        <v>0.24387649641572354</v>
      </c>
      <c r="V528">
        <f t="shared" si="183"/>
        <v>0.60778240358871938</v>
      </c>
      <c r="W528">
        <f t="shared" si="184"/>
        <v>27.879451845651044</v>
      </c>
      <c r="X528">
        <f t="shared" si="185"/>
        <v>19.900092231493126</v>
      </c>
      <c r="Y528">
        <f t="shared" si="186"/>
        <v>0.84514543010643062</v>
      </c>
      <c r="Z528">
        <f t="shared" si="193"/>
        <v>48.423266219867173</v>
      </c>
      <c r="AA528">
        <f t="shared" si="187"/>
        <v>0.21080825089747199</v>
      </c>
      <c r="AB528">
        <f t="shared" si="194"/>
        <v>12.078423062960095</v>
      </c>
      <c r="AC528">
        <f t="shared" si="195"/>
        <v>0.6343371792089586</v>
      </c>
      <c r="AD528">
        <f t="shared" si="196"/>
        <v>36.344843156907082</v>
      </c>
      <c r="AE528">
        <f t="shared" si="197"/>
        <v>91.021621496892095</v>
      </c>
    </row>
    <row r="529" spans="5:31">
      <c r="E529">
        <f t="shared" si="188"/>
        <v>0.50900000000000034</v>
      </c>
      <c r="F529">
        <f t="shared" si="189"/>
        <v>-0.25490022250206168</v>
      </c>
      <c r="G529">
        <f t="shared" si="192"/>
        <v>-14.604706946313751</v>
      </c>
      <c r="H529">
        <f t="shared" si="174"/>
        <v>-2.8443910935661449</v>
      </c>
      <c r="K529">
        <f t="shared" si="175"/>
        <v>-170.6634656139687</v>
      </c>
      <c r="L529">
        <f t="shared" si="176"/>
        <v>-22.233813916462839</v>
      </c>
      <c r="M529">
        <f t="shared" si="177"/>
        <v>-4.3499550123584863E-2</v>
      </c>
      <c r="N529">
        <f t="shared" si="178"/>
        <v>-0.96487944762426103</v>
      </c>
      <c r="O529">
        <f t="shared" si="179"/>
        <v>-26.514249283889818</v>
      </c>
      <c r="P529">
        <f t="shared" si="180"/>
        <v>-3.6077369067167084</v>
      </c>
      <c r="Q529">
        <f t="shared" si="190"/>
        <v>-6</v>
      </c>
      <c r="S529">
        <f t="shared" si="191"/>
        <v>55.282793850040569</v>
      </c>
      <c r="T529">
        <f t="shared" si="181"/>
        <v>405.52888213010692</v>
      </c>
      <c r="U529">
        <f t="shared" si="182"/>
        <v>0.24426472303508986</v>
      </c>
      <c r="V529">
        <f t="shared" si="183"/>
        <v>0.60817063020808571</v>
      </c>
      <c r="W529">
        <f t="shared" si="184"/>
        <v>27.87401204113139</v>
      </c>
      <c r="X529">
        <f t="shared" si="185"/>
        <v>19.925337856395952</v>
      </c>
      <c r="Y529">
        <f t="shared" si="186"/>
        <v>0.8460150904639262</v>
      </c>
      <c r="Z529">
        <f t="shared" si="193"/>
        <v>48.473094087961513</v>
      </c>
      <c r="AA529">
        <f t="shared" si="187"/>
        <v>0.21365227142747298</v>
      </c>
      <c r="AB529">
        <f t="shared" si="194"/>
        <v>12.24137343617771</v>
      </c>
      <c r="AC529">
        <f t="shared" si="195"/>
        <v>0.63236281903645319</v>
      </c>
      <c r="AD529">
        <f t="shared" si="196"/>
        <v>36.231720651783803</v>
      </c>
      <c r="AE529">
        <f t="shared" si="197"/>
        <v>91.166518676088671</v>
      </c>
    </row>
    <row r="530" spans="5:31">
      <c r="E530">
        <f t="shared" si="188"/>
        <v>0.51000000000000034</v>
      </c>
      <c r="F530">
        <f t="shared" si="189"/>
        <v>-0.25774461359562784</v>
      </c>
      <c r="G530">
        <f t="shared" si="192"/>
        <v>-14.767678551259694</v>
      </c>
      <c r="H530">
        <f t="shared" si="174"/>
        <v>-2.8447687921296962</v>
      </c>
      <c r="K530">
        <f t="shared" si="175"/>
        <v>-170.68612752778176</v>
      </c>
      <c r="L530">
        <f t="shared" si="176"/>
        <v>-22.661913813076165</v>
      </c>
      <c r="M530">
        <f t="shared" si="177"/>
        <v>-4.4337110111295486E-2</v>
      </c>
      <c r="N530">
        <f t="shared" si="178"/>
        <v>-0.96468985171449018</v>
      </c>
      <c r="O530">
        <f t="shared" si="179"/>
        <v>-26.509039313641981</v>
      </c>
      <c r="P530">
        <f t="shared" si="180"/>
        <v>-3.6082069792202724</v>
      </c>
      <c r="Q530">
        <f t="shared" si="190"/>
        <v>-6</v>
      </c>
      <c r="S530">
        <f t="shared" si="191"/>
        <v>55.221164496191683</v>
      </c>
      <c r="T530">
        <f t="shared" si="181"/>
        <v>406.17176649383578</v>
      </c>
      <c r="U530">
        <f t="shared" si="182"/>
        <v>0.2446519555553113</v>
      </c>
      <c r="V530">
        <f t="shared" si="183"/>
        <v>0.60855786272830714</v>
      </c>
      <c r="W530">
        <f t="shared" si="184"/>
        <v>27.868499736822788</v>
      </c>
      <c r="X530">
        <f t="shared" si="185"/>
        <v>19.95057119464796</v>
      </c>
      <c r="Y530">
        <f t="shared" si="186"/>
        <v>0.84688556806197868</v>
      </c>
      <c r="Z530">
        <f t="shared" si="193"/>
        <v>48.522968780490608</v>
      </c>
      <c r="AA530">
        <f t="shared" si="187"/>
        <v>0.216496662521039</v>
      </c>
      <c r="AB530">
        <f t="shared" si="194"/>
        <v>12.404345041123642</v>
      </c>
      <c r="AC530">
        <f t="shared" si="195"/>
        <v>0.63038890554093974</v>
      </c>
      <c r="AD530">
        <f t="shared" si="196"/>
        <v>36.11862373936696</v>
      </c>
      <c r="AE530">
        <f t="shared" si="197"/>
        <v>91.31104482930516</v>
      </c>
    </row>
    <row r="531" spans="5:31">
      <c r="E531">
        <f t="shared" si="188"/>
        <v>0.51100000000000034</v>
      </c>
      <c r="F531">
        <f t="shared" si="189"/>
        <v>-0.26058938238775753</v>
      </c>
      <c r="G531">
        <f t="shared" si="192"/>
        <v>-14.930671796739253</v>
      </c>
      <c r="H531">
        <f t="shared" si="174"/>
        <v>-2.8451537193399665</v>
      </c>
      <c r="K531">
        <f t="shared" si="175"/>
        <v>-170.70922316039798</v>
      </c>
      <c r="L531">
        <f t="shared" si="176"/>
        <v>-23.09563261620524</v>
      </c>
      <c r="M531">
        <f t="shared" si="177"/>
        <v>-4.5185663260437603E-2</v>
      </c>
      <c r="N531">
        <f t="shared" si="178"/>
        <v>-0.96449660523942815</v>
      </c>
      <c r="O531">
        <f t="shared" si="179"/>
        <v>-26.503729028273543</v>
      </c>
      <c r="P531">
        <f t="shared" si="180"/>
        <v>-3.6086861027121615</v>
      </c>
      <c r="Q531">
        <f t="shared" si="190"/>
        <v>-6</v>
      </c>
      <c r="S531">
        <f t="shared" si="191"/>
        <v>55.158656518739434</v>
      </c>
      <c r="T531">
        <f t="shared" si="181"/>
        <v>406.81299949220568</v>
      </c>
      <c r="U531">
        <f t="shared" si="182"/>
        <v>0.24503819339840907</v>
      </c>
      <c r="V531">
        <f t="shared" si="183"/>
        <v>0.60894410057140491</v>
      </c>
      <c r="W531">
        <f t="shared" si="184"/>
        <v>27.862914935173983</v>
      </c>
      <c r="X531">
        <f t="shared" si="185"/>
        <v>19.975792099206355</v>
      </c>
      <c r="Y531">
        <f t="shared" si="186"/>
        <v>0.84775686212411683</v>
      </c>
      <c r="Z531">
        <f t="shared" si="193"/>
        <v>48.572890252965927</v>
      </c>
      <c r="AA531">
        <f t="shared" si="187"/>
        <v>0.21934143131316877</v>
      </c>
      <c r="AB531">
        <f t="shared" si="194"/>
        <v>12.567338286603208</v>
      </c>
      <c r="AC531">
        <f t="shared" si="195"/>
        <v>0.62841543081094808</v>
      </c>
      <c r="AD531">
        <f t="shared" si="196"/>
        <v>36.005551966362724</v>
      </c>
      <c r="AE531">
        <f t="shared" si="197"/>
        <v>91.455199740823545</v>
      </c>
    </row>
    <row r="532" spans="5:31">
      <c r="E532">
        <f t="shared" si="188"/>
        <v>0.51200000000000034</v>
      </c>
      <c r="F532">
        <f t="shared" si="189"/>
        <v>-0.26343453610709749</v>
      </c>
      <c r="G532">
        <f t="shared" si="192"/>
        <v>-15.093687096923382</v>
      </c>
      <c r="H532">
        <f t="shared" ref="H532:H595" si="198">K532/$B$100</f>
        <v>-2.845545968301729</v>
      </c>
      <c r="K532">
        <f t="shared" ref="K532:K595" si="199">K531+$B$20*L532</f>
        <v>-170.73275809810374</v>
      </c>
      <c r="L532">
        <f t="shared" ref="L532:L595" si="200">M532/$B$103</f>
        <v>-23.53493770576441</v>
      </c>
      <c r="M532">
        <f t="shared" ref="M532:M595" si="201">N532+S532/$B$100</f>
        <v>-4.6045145751144045E-2</v>
      </c>
      <c r="N532">
        <f t="shared" ref="N532:N595" si="202">$B$96*O532*$B$99</f>
        <v>-0.96429966028459246</v>
      </c>
      <c r="O532">
        <f t="shared" ref="O532:O595" si="203">IF(E532&gt;0,IF(F532&gt;$B$26,(Q532-P532)/$B$97,0),0)</f>
        <v>-26.498317111126198</v>
      </c>
      <c r="P532">
        <f t="shared" ref="P532:P595" si="204">$B$98*K531</f>
        <v>-3.6091743959886138</v>
      </c>
      <c r="Q532">
        <f t="shared" si="190"/>
        <v>-6</v>
      </c>
      <c r="S532">
        <f t="shared" si="191"/>
        <v>55.095270872006907</v>
      </c>
      <c r="T532">
        <f t="shared" ref="T532:T595" si="205">IF(U532&gt;0,U532*$B$92,0)</f>
        <v>407.45258017424669</v>
      </c>
      <c r="U532">
        <f t="shared" ref="U532:U595" si="206">V532-$B$32-$B$29</f>
        <v>0.24542343599157959</v>
      </c>
      <c r="V532">
        <f t="shared" ref="V532:V595" si="207">0.01*2.54*SQRT(($B$40-(W532))^2+($B$42-(X532))^2)</f>
        <v>0.60932934316457543</v>
      </c>
      <c r="W532">
        <f t="shared" ref="W532:W595" si="208">$B$34+COS(F532)*$B$80+SIN(F532)*$B$82</f>
        <v>27.857257638338965</v>
      </c>
      <c r="X532">
        <f t="shared" ref="X532:X595" si="209">$B$36+COS(F532)*$B$82-SIN(F532)*$B$80</f>
        <v>20.001000423663701</v>
      </c>
      <c r="Y532">
        <f t="shared" ref="Y532:Y595" si="210">ATAN2((W532-$B$40),(X532-$B$42))</f>
        <v>0.84862897191926223</v>
      </c>
      <c r="Z532">
        <f t="shared" si="193"/>
        <v>48.622858463499774</v>
      </c>
      <c r="AA532">
        <f t="shared" ref="AA532:AA595" si="211">ATAN2(W532-$B$34,X532-$B$36)</f>
        <v>0.22218658503250885</v>
      </c>
      <c r="AB532">
        <f t="shared" si="194"/>
        <v>12.730353586787345</v>
      </c>
      <c r="AC532">
        <f t="shared" si="195"/>
        <v>0.62644238688675336</v>
      </c>
      <c r="AD532">
        <f t="shared" si="196"/>
        <v>35.892504876712437</v>
      </c>
      <c r="AE532">
        <f t="shared" si="197"/>
        <v>91.598983196857262</v>
      </c>
    </row>
    <row r="533" spans="5:31">
      <c r="E533">
        <f t="shared" ref="E533:E596" si="212">E532+$B$20</f>
        <v>0.51300000000000034</v>
      </c>
      <c r="F533">
        <f t="shared" ref="F533:F596" si="213">IF(F532&gt;$B$26,F532+$B$20*H532,F532)</f>
        <v>-0.26628008207539922</v>
      </c>
      <c r="G533">
        <f t="shared" si="192"/>
        <v>-15.256724871317539</v>
      </c>
      <c r="H533">
        <f t="shared" si="198"/>
        <v>-2.845945631578374</v>
      </c>
      <c r="K533">
        <f t="shared" si="199"/>
        <v>-170.75673789470244</v>
      </c>
      <c r="L533">
        <f t="shared" si="200"/>
        <v>-23.97979659868307</v>
      </c>
      <c r="M533">
        <f t="shared" si="201"/>
        <v>-4.6915494031611993E-2</v>
      </c>
      <c r="N533">
        <f t="shared" si="202"/>
        <v>-0.96409896921366389</v>
      </c>
      <c r="O533">
        <f t="shared" si="203"/>
        <v>-26.492802253185392</v>
      </c>
      <c r="P533">
        <f t="shared" si="204"/>
        <v>-3.6096719771562054</v>
      </c>
      <c r="Q533">
        <f t="shared" ref="Q533:Q596" si="214">IF(E533&gt;0,IF(F533&gt;$B$26,-($B$105-$B$106),0),0)</f>
        <v>-6</v>
      </c>
      <c r="S533">
        <f t="shared" si="191"/>
        <v>55.031008510923115</v>
      </c>
      <c r="T533">
        <f t="shared" si="205"/>
        <v>408.09050759711766</v>
      </c>
      <c r="U533">
        <f t="shared" si="206"/>
        <v>0.24580768276691548</v>
      </c>
      <c r="V533">
        <f t="shared" si="207"/>
        <v>0.60971358993991132</v>
      </c>
      <c r="W533">
        <f t="shared" si="208"/>
        <v>27.851527848167631</v>
      </c>
      <c r="X533">
        <f t="shared" si="209"/>
        <v>20.026196022237034</v>
      </c>
      <c r="Y533">
        <f t="shared" si="210"/>
        <v>0.84950189676153964</v>
      </c>
      <c r="Z533">
        <f t="shared" si="193"/>
        <v>48.672873372794399</v>
      </c>
      <c r="AA533">
        <f t="shared" si="211"/>
        <v>0.22503213100081046</v>
      </c>
      <c r="AB533">
        <f t="shared" si="194"/>
        <v>12.893391361181493</v>
      </c>
      <c r="AC533">
        <f t="shared" si="195"/>
        <v>0.62446976576072921</v>
      </c>
      <c r="AD533">
        <f t="shared" si="196"/>
        <v>35.779482011612906</v>
      </c>
      <c r="AE533">
        <f t="shared" si="197"/>
        <v>91.742394985447206</v>
      </c>
    </row>
    <row r="534" spans="5:31">
      <c r="E534">
        <f t="shared" si="212"/>
        <v>0.51400000000000035</v>
      </c>
      <c r="F534">
        <f t="shared" si="213"/>
        <v>-0.26912602770697758</v>
      </c>
      <c r="G534">
        <f t="shared" si="192"/>
        <v>-15.419785544730672</v>
      </c>
      <c r="H534">
        <f t="shared" si="198"/>
        <v>-2.8463528011941945</v>
      </c>
      <c r="K534">
        <f t="shared" si="199"/>
        <v>-170.78116807165168</v>
      </c>
      <c r="L534">
        <f t="shared" si="200"/>
        <v>-24.430176949251305</v>
      </c>
      <c r="M534">
        <f t="shared" si="201"/>
        <v>-4.779664481877921E-2</v>
      </c>
      <c r="N534">
        <f t="shared" si="202"/>
        <v>-0.96389448466731786</v>
      </c>
      <c r="O534">
        <f t="shared" si="203"/>
        <v>-26.487183153048196</v>
      </c>
      <c r="P534">
        <f t="shared" si="204"/>
        <v>-3.6101789636347492</v>
      </c>
      <c r="Q534">
        <f t="shared" si="214"/>
        <v>-6</v>
      </c>
      <c r="S534">
        <f t="shared" ref="S534:S597" si="215">IF(E534&gt;0,$B$84*T534*SIN(AC534),0)</f>
        <v>54.965870390912322</v>
      </c>
      <c r="T534">
        <f t="shared" si="205"/>
        <v>408.72678082564073</v>
      </c>
      <c r="U534">
        <f t="shared" si="206"/>
        <v>0.24619093316112531</v>
      </c>
      <c r="V534">
        <f t="shared" si="207"/>
        <v>0.61009684033412115</v>
      </c>
      <c r="W534">
        <f t="shared" si="208"/>
        <v>27.845725566196482</v>
      </c>
      <c r="X534">
        <f t="shared" si="209"/>
        <v>20.051378749756907</v>
      </c>
      <c r="Y534">
        <f t="shared" si="210"/>
        <v>0.85037563601008992</v>
      </c>
      <c r="Z534">
        <f t="shared" si="193"/>
        <v>48.722934944131261</v>
      </c>
      <c r="AA534">
        <f t="shared" si="211"/>
        <v>0.22787807663238913</v>
      </c>
      <c r="AB534">
        <f t="shared" si="194"/>
        <v>13.056452034594644</v>
      </c>
      <c r="AC534">
        <f t="shared" si="195"/>
        <v>0.62249755937770079</v>
      </c>
      <c r="AD534">
        <f t="shared" si="196"/>
        <v>35.666482909536619</v>
      </c>
      <c r="AE534">
        <f t="shared" si="197"/>
        <v>91.885434896357012</v>
      </c>
    </row>
    <row r="535" spans="5:31">
      <c r="E535">
        <f t="shared" si="212"/>
        <v>0.51500000000000035</v>
      </c>
      <c r="F535">
        <f t="shared" si="213"/>
        <v>-0.2719723805081718</v>
      </c>
      <c r="G535">
        <f t="shared" si="192"/>
        <v>-15.582869547244341</v>
      </c>
      <c r="H535">
        <f t="shared" si="198"/>
        <v>-2.8467675686366851</v>
      </c>
      <c r="K535">
        <f t="shared" si="199"/>
        <v>-170.8060541182011</v>
      </c>
      <c r="L535">
        <f t="shared" si="200"/>
        <v>-24.886046549439257</v>
      </c>
      <c r="M535">
        <f t="shared" si="201"/>
        <v>-4.8688535098948882E-2</v>
      </c>
      <c r="N535">
        <f t="shared" si="202"/>
        <v>-0.96368615956205472</v>
      </c>
      <c r="O535">
        <f t="shared" si="203"/>
        <v>-26.481458516891173</v>
      </c>
      <c r="P535">
        <f t="shared" si="204"/>
        <v>-3.6106954721601952</v>
      </c>
      <c r="Q535">
        <f t="shared" si="214"/>
        <v>-6</v>
      </c>
      <c r="S535">
        <f t="shared" si="215"/>
        <v>54.899857467786347</v>
      </c>
      <c r="T535">
        <f t="shared" si="205"/>
        <v>409.36139893184418</v>
      </c>
      <c r="U535">
        <f t="shared" si="206"/>
        <v>0.24657318661525809</v>
      </c>
      <c r="V535">
        <f t="shared" si="207"/>
        <v>0.61047909378825393</v>
      </c>
      <c r="W535">
        <f t="shared" si="208"/>
        <v>27.839850793639499</v>
      </c>
      <c r="X535">
        <f t="shared" si="209"/>
        <v>20.076548461656358</v>
      </c>
      <c r="Y535">
        <f t="shared" si="210"/>
        <v>0.85125018906887884</v>
      </c>
      <c r="Z535">
        <f t="shared" si="193"/>
        <v>48.77304314336012</v>
      </c>
      <c r="AA535">
        <f t="shared" si="211"/>
        <v>0.23072442943358334</v>
      </c>
      <c r="AB535">
        <f t="shared" si="194"/>
        <v>13.219536037108313</v>
      </c>
      <c r="AC535">
        <f t="shared" si="195"/>
        <v>0.62052575963529555</v>
      </c>
      <c r="AD535">
        <f t="shared" si="196"/>
        <v>35.553507106251814</v>
      </c>
      <c r="AE535">
        <f t="shared" si="197"/>
        <v>92.028102720970338</v>
      </c>
    </row>
    <row r="536" spans="5:31">
      <c r="E536">
        <f t="shared" si="212"/>
        <v>0.51600000000000035</v>
      </c>
      <c r="F536">
        <f t="shared" si="213"/>
        <v>-0.27481914807680846</v>
      </c>
      <c r="G536">
        <f t="shared" si="192"/>
        <v>-15.745977314181941</v>
      </c>
      <c r="H536">
        <f t="shared" si="198"/>
        <v>-2.8471900248588384</v>
      </c>
      <c r="K536">
        <f t="shared" si="199"/>
        <v>-170.8314014915303</v>
      </c>
      <c r="L536">
        <f t="shared" si="200"/>
        <v>-25.347373329205713</v>
      </c>
      <c r="M536">
        <f t="shared" si="201"/>
        <v>-4.959110212839335E-2</v>
      </c>
      <c r="N536">
        <f t="shared" si="202"/>
        <v>-0.96347394708902301</v>
      </c>
      <c r="O536">
        <f t="shared" si="203"/>
        <v>-26.475627058438029</v>
      </c>
      <c r="P536">
        <f t="shared" si="204"/>
        <v>-3.6112216187875466</v>
      </c>
      <c r="Q536">
        <f t="shared" si="214"/>
        <v>-6</v>
      </c>
      <c r="S536">
        <f t="shared" si="215"/>
        <v>54.832970697637776</v>
      </c>
      <c r="T536">
        <f t="shared" si="205"/>
        <v>409.99436099449957</v>
      </c>
      <c r="U536">
        <f t="shared" si="206"/>
        <v>0.24695444257442459</v>
      </c>
      <c r="V536">
        <f t="shared" si="207"/>
        <v>0.61086034974742043</v>
      </c>
      <c r="W536">
        <f t="shared" si="208"/>
        <v>27.833903531379107</v>
      </c>
      <c r="X536">
        <f t="shared" si="209"/>
        <v>20.101705013959855</v>
      </c>
      <c r="Y536">
        <f t="shared" si="210"/>
        <v>0.85212555538650792</v>
      </c>
      <c r="Z536">
        <f t="shared" si="193"/>
        <v>48.823197938888178</v>
      </c>
      <c r="AA536">
        <f t="shared" si="211"/>
        <v>0.2335711970022199</v>
      </c>
      <c r="AB536">
        <f t="shared" si="194"/>
        <v>13.382643804045905</v>
      </c>
      <c r="AC536">
        <f t="shared" si="195"/>
        <v>0.61855435838428807</v>
      </c>
      <c r="AD536">
        <f t="shared" si="196"/>
        <v>35.440554134842273</v>
      </c>
      <c r="AE536">
        <f t="shared" si="197"/>
        <v>92.170398252186828</v>
      </c>
    </row>
    <row r="537" spans="5:31">
      <c r="E537">
        <f t="shared" si="212"/>
        <v>0.51700000000000035</v>
      </c>
      <c r="F537">
        <f t="shared" si="213"/>
        <v>-0.2776663381016673</v>
      </c>
      <c r="G537">
        <f t="shared" si="192"/>
        <v>-15.909109286078097</v>
      </c>
      <c r="H537">
        <f t="shared" si="198"/>
        <v>-2.8476202602814515</v>
      </c>
      <c r="K537">
        <f t="shared" si="199"/>
        <v>-170.85721561688709</v>
      </c>
      <c r="L537">
        <f t="shared" si="200"/>
        <v>-25.814125356781329</v>
      </c>
      <c r="M537">
        <f t="shared" si="201"/>
        <v>-5.0504283433908226E-2</v>
      </c>
      <c r="N537">
        <f t="shared" si="202"/>
        <v>-0.96325780071284539</v>
      </c>
      <c r="O537">
        <f t="shared" si="203"/>
        <v>-26.469687498927364</v>
      </c>
      <c r="P537">
        <f t="shared" si="204"/>
        <v>-3.6117575188937718</v>
      </c>
      <c r="Q537">
        <f t="shared" si="214"/>
        <v>-6</v>
      </c>
      <c r="S537">
        <f t="shared" si="215"/>
        <v>54.765211036736233</v>
      </c>
      <c r="T537">
        <f t="shared" si="205"/>
        <v>410.62566609866695</v>
      </c>
      <c r="U537">
        <f t="shared" si="206"/>
        <v>0.2473347004875234</v>
      </c>
      <c r="V537">
        <f t="shared" si="207"/>
        <v>0.61124060766051924</v>
      </c>
      <c r="W537">
        <f t="shared" si="208"/>
        <v>27.827883779957261</v>
      </c>
      <c r="X537">
        <f t="shared" si="209"/>
        <v>20.126848263272155</v>
      </c>
      <c r="Y537">
        <f t="shared" si="210"/>
        <v>0.85300173445602279</v>
      </c>
      <c r="Z537">
        <f t="shared" si="193"/>
        <v>48.873399301669075</v>
      </c>
      <c r="AA537">
        <f t="shared" si="211"/>
        <v>0.23641838702707832</v>
      </c>
      <c r="AB537">
        <f t="shared" si="194"/>
        <v>13.54577577594204</v>
      </c>
      <c r="AC537">
        <f t="shared" si="195"/>
        <v>0.61658334742894449</v>
      </c>
      <c r="AD537">
        <f t="shared" si="196"/>
        <v>35.327623525727034</v>
      </c>
      <c r="AE537">
        <f t="shared" si="197"/>
        <v>92.312321284319765</v>
      </c>
    </row>
    <row r="538" spans="5:31">
      <c r="E538">
        <f t="shared" si="212"/>
        <v>0.51800000000000035</v>
      </c>
      <c r="F538">
        <f t="shared" si="213"/>
        <v>-0.28051395836194876</v>
      </c>
      <c r="G538">
        <f t="shared" si="192"/>
        <v>-16.072265908648173</v>
      </c>
      <c r="H538">
        <f t="shared" si="198"/>
        <v>-2.8480583647954338</v>
      </c>
      <c r="K538">
        <f t="shared" si="199"/>
        <v>-170.88350188772603</v>
      </c>
      <c r="L538">
        <f t="shared" si="200"/>
        <v>-26.286270838936755</v>
      </c>
      <c r="M538">
        <f t="shared" si="201"/>
        <v>-5.1428016813336974E-2</v>
      </c>
      <c r="N538">
        <f t="shared" si="202"/>
        <v>-0.96303767417043817</v>
      </c>
      <c r="O538">
        <f t="shared" si="203"/>
        <v>-26.463638567080224</v>
      </c>
      <c r="P538">
        <f t="shared" si="204"/>
        <v>-3.6123032871807319</v>
      </c>
      <c r="Q538">
        <f t="shared" si="214"/>
        <v>-6</v>
      </c>
      <c r="S538">
        <f t="shared" si="215"/>
        <v>54.696579441426074</v>
      </c>
      <c r="T538">
        <f t="shared" si="205"/>
        <v>411.2553133352373</v>
      </c>
      <c r="U538">
        <f t="shared" si="206"/>
        <v>0.24771395980696523</v>
      </c>
      <c r="V538">
        <f t="shared" si="207"/>
        <v>0.61161986697996107</v>
      </c>
      <c r="W538">
        <f t="shared" si="208"/>
        <v>27.821791539566636</v>
      </c>
      <c r="X538">
        <f t="shared" si="209"/>
        <v>20.151978066767136</v>
      </c>
      <c r="Y538">
        <f t="shared" si="210"/>
        <v>0.85387872581472213</v>
      </c>
      <c r="Z538">
        <f t="shared" si="193"/>
        <v>48.92364720519199</v>
      </c>
      <c r="AA538">
        <f t="shared" si="211"/>
        <v>0.23926600728736019</v>
      </c>
      <c r="AB538">
        <f t="shared" si="194"/>
        <v>13.708932398512138</v>
      </c>
      <c r="AC538">
        <f t="shared" si="195"/>
        <v>0.61461271852736199</v>
      </c>
      <c r="AD538">
        <f t="shared" si="196"/>
        <v>35.214714806679858</v>
      </c>
      <c r="AE538">
        <f t="shared" si="197"/>
        <v>92.453871612993325</v>
      </c>
    </row>
    <row r="539" spans="5:31">
      <c r="E539">
        <f t="shared" si="212"/>
        <v>0.51900000000000035</v>
      </c>
      <c r="F539">
        <f t="shared" si="213"/>
        <v>-0.28336201672674421</v>
      </c>
      <c r="G539">
        <f t="shared" si="192"/>
        <v>-16.235447632757882</v>
      </c>
      <c r="H539">
        <f t="shared" si="198"/>
        <v>-2.8485044277641207</v>
      </c>
      <c r="K539">
        <f t="shared" si="199"/>
        <v>-170.91026566584725</v>
      </c>
      <c r="L539">
        <f t="shared" si="200"/>
        <v>-26.763778121229091</v>
      </c>
      <c r="M539">
        <f t="shared" si="201"/>
        <v>-5.2362240336053079E-2</v>
      </c>
      <c r="N539">
        <f t="shared" si="202"/>
        <v>-0.96281352146983012</v>
      </c>
      <c r="O539">
        <f t="shared" si="203"/>
        <v>-26.457478999067646</v>
      </c>
      <c r="P539">
        <f t="shared" si="204"/>
        <v>-3.6128590376781071</v>
      </c>
      <c r="Q539">
        <f t="shared" si="214"/>
        <v>-6</v>
      </c>
      <c r="S539">
        <f t="shared" si="215"/>
        <v>54.62707686802662</v>
      </c>
      <c r="T539">
        <f t="shared" si="205"/>
        <v>411.88330180047927</v>
      </c>
      <c r="U539">
        <f t="shared" si="206"/>
        <v>0.24809221998839995</v>
      </c>
      <c r="V539">
        <f t="shared" si="207"/>
        <v>0.61199812716139579</v>
      </c>
      <c r="W539">
        <f t="shared" si="208"/>
        <v>27.815626810041962</v>
      </c>
      <c r="X539">
        <f t="shared" si="209"/>
        <v>20.177094282176519</v>
      </c>
      <c r="Y539">
        <f t="shared" si="210"/>
        <v>0.85475652904396471</v>
      </c>
      <c r="Z539">
        <f t="shared" si="193"/>
        <v>48.973941625470545</v>
      </c>
      <c r="AA539">
        <f t="shared" si="211"/>
        <v>0.24211406565215554</v>
      </c>
      <c r="AB539">
        <f t="shared" si="194"/>
        <v>13.872114122621843</v>
      </c>
      <c r="AC539">
        <f t="shared" si="195"/>
        <v>0.61264246339180917</v>
      </c>
      <c r="AD539">
        <f t="shared" si="196"/>
        <v>35.101827502848707</v>
      </c>
      <c r="AE539">
        <f t="shared" si="197"/>
        <v>92.595049035040617</v>
      </c>
    </row>
    <row r="540" spans="5:31">
      <c r="E540">
        <f t="shared" si="212"/>
        <v>0.52000000000000035</v>
      </c>
      <c r="F540">
        <f t="shared" si="213"/>
        <v>-0.28621052115450835</v>
      </c>
      <c r="G540">
        <f t="shared" si="192"/>
        <v>-16.398654914393095</v>
      </c>
      <c r="H540">
        <f t="shared" si="198"/>
        <v>-2.8489585380255913</v>
      </c>
      <c r="K540">
        <f t="shared" si="199"/>
        <v>-170.93751228153548</v>
      </c>
      <c r="L540">
        <f t="shared" si="200"/>
        <v>-27.246615688233575</v>
      </c>
      <c r="M540">
        <f t="shared" si="201"/>
        <v>-5.3306892343413348E-2</v>
      </c>
      <c r="N540">
        <f t="shared" si="202"/>
        <v>-0.96258529688897954</v>
      </c>
      <c r="O540">
        <f t="shared" si="203"/>
        <v>-26.451207538478158</v>
      </c>
      <c r="P540">
        <f t="shared" si="204"/>
        <v>-3.6134248837463319</v>
      </c>
      <c r="Q540">
        <f t="shared" si="214"/>
        <v>-6</v>
      </c>
      <c r="S540">
        <f t="shared" si="215"/>
        <v>54.556704272733974</v>
      </c>
      <c r="T540">
        <f t="shared" si="205"/>
        <v>412.50963059558643</v>
      </c>
      <c r="U540">
        <f t="shared" si="206"/>
        <v>0.24846948049044396</v>
      </c>
      <c r="V540">
        <f t="shared" si="207"/>
        <v>0.6123753876634398</v>
      </c>
      <c r="W540">
        <f t="shared" si="208"/>
        <v>27.809389590851438</v>
      </c>
      <c r="X540">
        <f t="shared" si="209"/>
        <v>20.20219676777862</v>
      </c>
      <c r="Y540">
        <f t="shared" si="210"/>
        <v>0.85563514376897709</v>
      </c>
      <c r="Z540">
        <f t="shared" si="193"/>
        <v>49.024282541031809</v>
      </c>
      <c r="AA540">
        <f t="shared" si="211"/>
        <v>0.24496257007991995</v>
      </c>
      <c r="AB540">
        <f t="shared" si="194"/>
        <v>14.035321404257072</v>
      </c>
      <c r="AC540">
        <f t="shared" si="195"/>
        <v>0.61067257368905714</v>
      </c>
      <c r="AD540">
        <f t="shared" si="196"/>
        <v>34.988961136774734</v>
      </c>
      <c r="AE540">
        <f t="shared" si="197"/>
        <v>92.735853348401932</v>
      </c>
    </row>
    <row r="541" spans="5:31">
      <c r="E541">
        <f t="shared" si="212"/>
        <v>0.52100000000000035</v>
      </c>
      <c r="F541">
        <f t="shared" si="213"/>
        <v>-0.28905947969253393</v>
      </c>
      <c r="G541">
        <f t="shared" si="192"/>
        <v>-16.561888214629722</v>
      </c>
      <c r="H541">
        <f t="shared" si="198"/>
        <v>-2.849420783894987</v>
      </c>
      <c r="K541">
        <f t="shared" si="199"/>
        <v>-170.96524703369923</v>
      </c>
      <c r="L541">
        <f t="shared" si="200"/>
        <v>-27.734752163751054</v>
      </c>
      <c r="M541">
        <f t="shared" si="201"/>
        <v>-5.4261911449163813E-2</v>
      </c>
      <c r="N541">
        <f t="shared" si="202"/>
        <v>-0.9623529549745875</v>
      </c>
      <c r="O541">
        <f t="shared" si="203"/>
        <v>-26.444822936285153</v>
      </c>
      <c r="P541">
        <f t="shared" si="204"/>
        <v>-3.6140009380795353</v>
      </c>
      <c r="Q541">
        <f t="shared" si="214"/>
        <v>-6</v>
      </c>
      <c r="S541">
        <f t="shared" si="215"/>
        <v>54.485462611525421</v>
      </c>
      <c r="T541">
        <f t="shared" si="205"/>
        <v>413.13429882622711</v>
      </c>
      <c r="U541">
        <f t="shared" si="206"/>
        <v>0.24884574077440894</v>
      </c>
      <c r="V541">
        <f t="shared" si="207"/>
        <v>0.61275164794740478</v>
      </c>
      <c r="W541">
        <f t="shared" si="208"/>
        <v>27.803079881088301</v>
      </c>
      <c r="X541">
        <f t="shared" si="209"/>
        <v>20.227285382386967</v>
      </c>
      <c r="Y541">
        <f t="shared" si="210"/>
        <v>0.85651456965865946</v>
      </c>
      <c r="Z541">
        <f t="shared" si="193"/>
        <v>49.074669932905145</v>
      </c>
      <c r="AA541">
        <f t="shared" si="211"/>
        <v>0.24781152861794534</v>
      </c>
      <c r="AB541">
        <f t="shared" si="194"/>
        <v>14.198554704493686</v>
      </c>
      <c r="AC541">
        <f t="shared" si="195"/>
        <v>0.60870304104071415</v>
      </c>
      <c r="AD541">
        <f t="shared" si="196"/>
        <v>34.876115228411457</v>
      </c>
      <c r="AE541">
        <f t="shared" si="197"/>
        <v>92.87628435202349</v>
      </c>
    </row>
    <row r="542" spans="5:31">
      <c r="E542">
        <f t="shared" si="212"/>
        <v>0.52200000000000035</v>
      </c>
      <c r="F542">
        <f t="shared" si="213"/>
        <v>-0.29190890047642892</v>
      </c>
      <c r="G542">
        <f t="shared" si="192"/>
        <v>-16.725147999603763</v>
      </c>
      <c r="H542">
        <f t="shared" si="198"/>
        <v>-2.8498912531668372</v>
      </c>
      <c r="K542">
        <f t="shared" si="199"/>
        <v>-170.99347519001023</v>
      </c>
      <c r="L542">
        <f t="shared" si="200"/>
        <v>-28.228156311003982</v>
      </c>
      <c r="M542">
        <f t="shared" si="201"/>
        <v>-5.5227236539823199E-2</v>
      </c>
      <c r="N542">
        <f t="shared" si="202"/>
        <v>-0.96211645054091233</v>
      </c>
      <c r="O542">
        <f t="shared" si="203"/>
        <v>-26.438323950814326</v>
      </c>
      <c r="P542">
        <f t="shared" si="204"/>
        <v>-3.614587312708482</v>
      </c>
      <c r="Q542">
        <f t="shared" si="214"/>
        <v>-6</v>
      </c>
      <c r="S542">
        <f t="shared" si="215"/>
        <v>54.41335284006535</v>
      </c>
      <c r="T542">
        <f t="shared" si="205"/>
        <v>413.75730560209496</v>
      </c>
      <c r="U542">
        <f t="shared" si="206"/>
        <v>0.24922100030403108</v>
      </c>
      <c r="V542">
        <f t="shared" si="207"/>
        <v>0.61312690747702692</v>
      </c>
      <c r="W542">
        <f t="shared" si="208"/>
        <v>27.796697679462465</v>
      </c>
      <c r="X542">
        <f t="shared" si="209"/>
        <v>20.252359985338924</v>
      </c>
      <c r="Y542">
        <f t="shared" si="210"/>
        <v>0.85739480642539234</v>
      </c>
      <c r="Z542">
        <f t="shared" si="193"/>
        <v>49.125103784611177</v>
      </c>
      <c r="AA542">
        <f t="shared" si="211"/>
        <v>0.25066094940184031</v>
      </c>
      <c r="AB542">
        <f t="shared" si="194"/>
        <v>14.361814489467726</v>
      </c>
      <c r="AC542">
        <f t="shared" si="195"/>
        <v>0.60673385702355209</v>
      </c>
      <c r="AD542">
        <f t="shared" si="196"/>
        <v>34.763289295143458</v>
      </c>
      <c r="AE542">
        <f t="shared" si="197"/>
        <v>93.016341845756486</v>
      </c>
    </row>
    <row r="543" spans="5:31">
      <c r="E543">
        <f t="shared" si="212"/>
        <v>0.52300000000000035</v>
      </c>
      <c r="F543">
        <f t="shared" si="213"/>
        <v>-0.29475879172959574</v>
      </c>
      <c r="G543">
        <f t="shared" si="192"/>
        <v>-16.888434740481472</v>
      </c>
      <c r="H543">
        <f t="shared" si="198"/>
        <v>-2.8503700331173842</v>
      </c>
      <c r="K543">
        <f t="shared" si="199"/>
        <v>-171.02220198704305</v>
      </c>
      <c r="L543">
        <f t="shared" si="200"/>
        <v>-28.726797032806836</v>
      </c>
      <c r="M543">
        <f t="shared" si="201"/>
        <v>-5.6202806775016323E-2</v>
      </c>
      <c r="N543">
        <f t="shared" si="202"/>
        <v>-0.96187573866857912</v>
      </c>
      <c r="O543">
        <f t="shared" si="203"/>
        <v>-26.431709347710957</v>
      </c>
      <c r="P543">
        <f t="shared" si="204"/>
        <v>-3.6151841190035228</v>
      </c>
      <c r="Q543">
        <f t="shared" si="214"/>
        <v>-6</v>
      </c>
      <c r="S543">
        <f t="shared" si="215"/>
        <v>54.340375913613769</v>
      </c>
      <c r="T543">
        <f t="shared" si="205"/>
        <v>414.37865003646232</v>
      </c>
      <c r="U543">
        <f t="shared" si="206"/>
        <v>0.24959525854520229</v>
      </c>
      <c r="V543">
        <f t="shared" si="207"/>
        <v>0.61350116571819813</v>
      </c>
      <c r="W543">
        <f t="shared" si="208"/>
        <v>27.790242984292316</v>
      </c>
      <c r="X543">
        <f t="shared" si="209"/>
        <v>20.277420436484224</v>
      </c>
      <c r="Y543">
        <f t="shared" si="210"/>
        <v>0.85827585382484139</v>
      </c>
      <c r="Z543">
        <f t="shared" si="193"/>
        <v>49.175584082150593</v>
      </c>
      <c r="AA543">
        <f t="shared" si="211"/>
        <v>0.25351084065500717</v>
      </c>
      <c r="AB543">
        <f t="shared" si="194"/>
        <v>14.525101230345436</v>
      </c>
      <c r="AC543">
        <f t="shared" si="195"/>
        <v>0.60476501316983422</v>
      </c>
      <c r="AD543">
        <f t="shared" si="196"/>
        <v>34.650482851805151</v>
      </c>
      <c r="AE543">
        <f t="shared" si="197"/>
        <v>93.156025630256607</v>
      </c>
    </row>
    <row r="544" spans="5:31">
      <c r="E544">
        <f t="shared" si="212"/>
        <v>0.52400000000000035</v>
      </c>
      <c r="F544">
        <f t="shared" si="213"/>
        <v>-0.29760916176271313</v>
      </c>
      <c r="G544">
        <f t="shared" si="192"/>
        <v>-17.051748913429662</v>
      </c>
      <c r="H544">
        <f t="shared" si="198"/>
        <v>-2.8508572105069132</v>
      </c>
      <c r="K544">
        <f t="shared" si="199"/>
        <v>-171.05143263041478</v>
      </c>
      <c r="L544">
        <f t="shared" si="200"/>
        <v>-29.230643371725002</v>
      </c>
      <c r="M544">
        <f t="shared" si="201"/>
        <v>-5.7188561587784958E-2</v>
      </c>
      <c r="N544">
        <f t="shared" si="202"/>
        <v>-0.96163077470339076</v>
      </c>
      <c r="O544">
        <f t="shared" si="203"/>
        <v>-26.424977899907226</v>
      </c>
      <c r="P544">
        <f t="shared" si="204"/>
        <v>-3.6157914676775436</v>
      </c>
      <c r="Q544">
        <f t="shared" si="214"/>
        <v>-6</v>
      </c>
      <c r="S544">
        <f t="shared" si="215"/>
        <v>54.266532786936345</v>
      </c>
      <c r="T544">
        <f t="shared" si="205"/>
        <v>414.99833124573365</v>
      </c>
      <c r="U544">
        <f t="shared" si="206"/>
        <v>0.24996851496570097</v>
      </c>
      <c r="V544">
        <f t="shared" si="207"/>
        <v>0.61387442213869681</v>
      </c>
      <c r="W544">
        <f t="shared" si="208"/>
        <v>27.783715793496604</v>
      </c>
      <c r="X544">
        <f t="shared" si="209"/>
        <v>20.302466596173474</v>
      </c>
      <c r="Y544">
        <f t="shared" si="210"/>
        <v>0.85915771165576227</v>
      </c>
      <c r="Z544">
        <f t="shared" si="193"/>
        <v>49.226110813992911</v>
      </c>
      <c r="AA544">
        <f t="shared" si="211"/>
        <v>0.25636121068812456</v>
      </c>
      <c r="AB544">
        <f t="shared" si="194"/>
        <v>14.688415403293627</v>
      </c>
      <c r="AC544">
        <f t="shared" si="195"/>
        <v>0.60279650096763771</v>
      </c>
      <c r="AD544">
        <f t="shared" si="196"/>
        <v>34.537695410699286</v>
      </c>
      <c r="AE544">
        <f t="shared" si="197"/>
        <v>93.295335506883674</v>
      </c>
    </row>
    <row r="545" spans="5:31">
      <c r="E545">
        <f t="shared" si="212"/>
        <v>0.52500000000000036</v>
      </c>
      <c r="F545">
        <f t="shared" si="213"/>
        <v>-0.30046001897322006</v>
      </c>
      <c r="G545">
        <f t="shared" si="192"/>
        <v>-17.215090999586149</v>
      </c>
      <c r="H545">
        <f t="shared" si="198"/>
        <v>-2.8513528715820828</v>
      </c>
      <c r="K545">
        <f t="shared" si="199"/>
        <v>-171.08117229492498</v>
      </c>
      <c r="L545">
        <f t="shared" si="200"/>
        <v>-29.739664510209664</v>
      </c>
      <c r="M545">
        <f t="shared" si="201"/>
        <v>-5.8184440684851735E-2</v>
      </c>
      <c r="N545">
        <f t="shared" si="202"/>
        <v>-0.96138151425513507</v>
      </c>
      <c r="O545">
        <f t="shared" si="203"/>
        <v>-26.418128387589455</v>
      </c>
      <c r="P545">
        <f t="shared" si="204"/>
        <v>-3.6164094687889214</v>
      </c>
      <c r="Q545">
        <f t="shared" si="214"/>
        <v>-6</v>
      </c>
      <c r="S545">
        <f t="shared" si="215"/>
        <v>54.191824414217002</v>
      </c>
      <c r="T545">
        <f t="shared" si="205"/>
        <v>415.61634834900315</v>
      </c>
      <c r="U545">
        <f t="shared" si="206"/>
        <v>0.25034076903492564</v>
      </c>
      <c r="V545">
        <f t="shared" si="207"/>
        <v>0.6142466762079215</v>
      </c>
      <c r="W545">
        <f t="shared" si="208"/>
        <v>27.777116104586433</v>
      </c>
      <c r="X545">
        <f t="shared" si="209"/>
        <v>20.327498325246598</v>
      </c>
      <c r="Y545">
        <f t="shared" si="210"/>
        <v>0.86004037975980563</v>
      </c>
      <c r="Z545">
        <f t="shared" si="193"/>
        <v>49.27668397106541</v>
      </c>
      <c r="AA545">
        <f t="shared" si="211"/>
        <v>0.25921206789863177</v>
      </c>
      <c r="AB545">
        <f t="shared" si="194"/>
        <v>14.851757489450129</v>
      </c>
      <c r="AC545">
        <f t="shared" si="195"/>
        <v>0.60082831186117391</v>
      </c>
      <c r="AD545">
        <f t="shared" si="196"/>
        <v>34.424926481615287</v>
      </c>
      <c r="AE545">
        <f t="shared" si="197"/>
        <v>93.434271277602178</v>
      </c>
    </row>
    <row r="546" spans="5:31">
      <c r="E546">
        <f t="shared" si="212"/>
        <v>0.52600000000000036</v>
      </c>
      <c r="F546">
        <f t="shared" si="213"/>
        <v>-0.30331137184480211</v>
      </c>
      <c r="G546">
        <f t="shared" si="192"/>
        <v>-17.378461485030307</v>
      </c>
      <c r="H546">
        <f t="shared" si="198"/>
        <v>-2.8518571020782617</v>
      </c>
      <c r="K546">
        <f t="shared" si="199"/>
        <v>-171.1114261246957</v>
      </c>
      <c r="L546">
        <f t="shared" si="200"/>
        <v>-30.253829770719236</v>
      </c>
      <c r="M546">
        <f t="shared" si="201"/>
        <v>-5.9190384046857725E-2</v>
      </c>
      <c r="N546">
        <f t="shared" si="202"/>
        <v>-0.96112791319639301</v>
      </c>
      <c r="O546">
        <f t="shared" si="203"/>
        <v>-26.411159598165344</v>
      </c>
      <c r="P546">
        <f t="shared" si="204"/>
        <v>-3.6170382317444805</v>
      </c>
      <c r="Q546">
        <f t="shared" si="214"/>
        <v>-6</v>
      </c>
      <c r="S546">
        <f t="shared" si="215"/>
        <v>54.116251748972118</v>
      </c>
      <c r="T546">
        <f t="shared" si="205"/>
        <v>416.2327004676111</v>
      </c>
      <c r="U546">
        <f t="shared" si="206"/>
        <v>0.25071202022362782</v>
      </c>
      <c r="V546">
        <f t="shared" si="207"/>
        <v>0.61461792739662369</v>
      </c>
      <c r="W546">
        <f t="shared" si="208"/>
        <v>27.770443914657434</v>
      </c>
      <c r="X546">
        <f t="shared" si="209"/>
        <v>20.352515485021236</v>
      </c>
      <c r="Y546">
        <f t="shared" si="210"/>
        <v>0.86092385802131932</v>
      </c>
      <c r="Z546">
        <f t="shared" si="193"/>
        <v>49.327303546741703</v>
      </c>
      <c r="AA546">
        <f t="shared" si="211"/>
        <v>0.26206342077021377</v>
      </c>
      <c r="AB546">
        <f t="shared" si="194"/>
        <v>15.015127974894288</v>
      </c>
      <c r="AC546">
        <f t="shared" si="195"/>
        <v>0.59886043725110549</v>
      </c>
      <c r="AD546">
        <f t="shared" si="196"/>
        <v>34.312175571847412</v>
      </c>
      <c r="AE546">
        <f t="shared" si="197"/>
        <v>93.572832744881566</v>
      </c>
    </row>
    <row r="547" spans="5:31">
      <c r="E547">
        <f t="shared" si="212"/>
        <v>0.52700000000000036</v>
      </c>
      <c r="F547">
        <f t="shared" si="213"/>
        <v>-0.30616322894688036</v>
      </c>
      <c r="G547">
        <f t="shared" si="192"/>
        <v>-17.5418608607538</v>
      </c>
      <c r="H547">
        <f t="shared" si="198"/>
        <v>-2.8523699872218584</v>
      </c>
      <c r="K547">
        <f t="shared" si="199"/>
        <v>-171.14219923331152</v>
      </c>
      <c r="L547">
        <f t="shared" si="200"/>
        <v>-30.773108615820096</v>
      </c>
      <c r="M547">
        <f t="shared" si="201"/>
        <v>-6.0206331928559509E-2</v>
      </c>
      <c r="N547">
        <f t="shared" si="202"/>
        <v>-0.9608699276613436</v>
      </c>
      <c r="O547">
        <f t="shared" si="203"/>
        <v>-26.404070326231135</v>
      </c>
      <c r="P547">
        <f t="shared" si="204"/>
        <v>-3.6176778653024542</v>
      </c>
      <c r="Q547">
        <f t="shared" si="214"/>
        <v>-6</v>
      </c>
      <c r="S547">
        <f t="shared" si="215"/>
        <v>54.039815743967047</v>
      </c>
      <c r="T547">
        <f t="shared" si="205"/>
        <v>416.84738672470456</v>
      </c>
      <c r="U547">
        <f t="shared" si="206"/>
        <v>0.25108226800364719</v>
      </c>
      <c r="V547">
        <f t="shared" si="207"/>
        <v>0.61498817517664306</v>
      </c>
      <c r="W547">
        <f t="shared" si="208"/>
        <v>27.763699220381934</v>
      </c>
      <c r="X547">
        <f t="shared" si="209"/>
        <v>20.377517937281091</v>
      </c>
      <c r="Y547">
        <f t="shared" si="210"/>
        <v>0.86180814636715364</v>
      </c>
      <c r="Z547">
        <f t="shared" si="193"/>
        <v>49.377969536830612</v>
      </c>
      <c r="AA547">
        <f t="shared" si="211"/>
        <v>0.26491527787229174</v>
      </c>
      <c r="AB547">
        <f t="shared" si="194"/>
        <v>15.178527350617763</v>
      </c>
      <c r="AC547">
        <f t="shared" si="195"/>
        <v>0.59689286849486189</v>
      </c>
      <c r="AD547">
        <f t="shared" si="196"/>
        <v>34.199442186212849</v>
      </c>
      <c r="AE547">
        <f t="shared" si="197"/>
        <v>93.711019711597459</v>
      </c>
    </row>
    <row r="548" spans="5:31">
      <c r="E548">
        <f t="shared" si="212"/>
        <v>0.52800000000000036</v>
      </c>
      <c r="F548">
        <f t="shared" si="213"/>
        <v>-0.30901559893410224</v>
      </c>
      <c r="G548">
        <f t="shared" si="192"/>
        <v>-17.705289622631398</v>
      </c>
      <c r="H548">
        <f t="shared" si="198"/>
        <v>-2.8528916117326633</v>
      </c>
      <c r="K548">
        <f t="shared" si="199"/>
        <v>-171.17349670395978</v>
      </c>
      <c r="L548">
        <f t="shared" si="200"/>
        <v>-31.297470648269993</v>
      </c>
      <c r="M548">
        <f t="shared" si="201"/>
        <v>-6.1232224858992379E-2</v>
      </c>
      <c r="N548">
        <f t="shared" si="202"/>
        <v>-0.96060751404456979</v>
      </c>
      <c r="O548">
        <f t="shared" si="203"/>
        <v>-26.396859373538799</v>
      </c>
      <c r="P548">
        <f t="shared" si="204"/>
        <v>-3.6183284775754467</v>
      </c>
      <c r="Q548">
        <f t="shared" si="214"/>
        <v>-6</v>
      </c>
      <c r="S548">
        <f t="shared" si="215"/>
        <v>53.962517351134643</v>
      </c>
      <c r="T548">
        <f t="shared" si="205"/>
        <v>417.46040624479872</v>
      </c>
      <c r="U548">
        <f t="shared" si="206"/>
        <v>0.25145151184764758</v>
      </c>
      <c r="V548">
        <f t="shared" si="207"/>
        <v>0.61535741902064345</v>
      </c>
      <c r="W548">
        <f t="shared" si="208"/>
        <v>27.756882018001377</v>
      </c>
      <c r="X548">
        <f t="shared" si="209"/>
        <v>20.402505544264244</v>
      </c>
      <c r="Y548">
        <f t="shared" si="210"/>
        <v>0.86269324476646303</v>
      </c>
      <c r="Z548">
        <f t="shared" si="193"/>
        <v>49.428681939564825</v>
      </c>
      <c r="AA548">
        <f t="shared" si="211"/>
        <v>0.2677676478595134</v>
      </c>
      <c r="AB548">
        <f t="shared" si="194"/>
        <v>15.341956112495348</v>
      </c>
      <c r="AC548">
        <f t="shared" si="195"/>
        <v>0.59492559690694957</v>
      </c>
      <c r="AD548">
        <f t="shared" si="196"/>
        <v>34.086725827069472</v>
      </c>
      <c r="AE548">
        <f t="shared" si="197"/>
        <v>93.848831980933042</v>
      </c>
    </row>
    <row r="549" spans="5:31">
      <c r="E549">
        <f t="shared" si="212"/>
        <v>0.52900000000000036</v>
      </c>
      <c r="F549">
        <f t="shared" si="213"/>
        <v>-0.31186849054583493</v>
      </c>
      <c r="G549">
        <f t="shared" si="192"/>
        <v>-17.868748271391958</v>
      </c>
      <c r="H549">
        <f t="shared" si="198"/>
        <v>-2.853422059826181</v>
      </c>
      <c r="K549">
        <f t="shared" si="199"/>
        <v>-171.20532358957087</v>
      </c>
      <c r="L549">
        <f t="shared" si="200"/>
        <v>-31.826885611086045</v>
      </c>
      <c r="M549">
        <f t="shared" si="201"/>
        <v>-6.2268003641603342E-2</v>
      </c>
      <c r="N549">
        <f t="shared" si="202"/>
        <v>-0.96034062899986361</v>
      </c>
      <c r="O549">
        <f t="shared" si="203"/>
        <v>-26.389525548963196</v>
      </c>
      <c r="P549">
        <f t="shared" si="204"/>
        <v>-3.618990176033396</v>
      </c>
      <c r="Q549">
        <f t="shared" si="214"/>
        <v>-6</v>
      </c>
      <c r="S549">
        <f t="shared" si="215"/>
        <v>53.884357521495616</v>
      </c>
      <c r="T549">
        <f t="shared" si="205"/>
        <v>418.07175815333846</v>
      </c>
      <c r="U549">
        <f t="shared" si="206"/>
        <v>0.25181975122885281</v>
      </c>
      <c r="V549">
        <f t="shared" si="207"/>
        <v>0.61572565840184867</v>
      </c>
      <c r="W549">
        <f t="shared" si="208"/>
        <v>27.749992303318738</v>
      </c>
      <c r="X549">
        <f t="shared" si="209"/>
        <v>20.427478168651387</v>
      </c>
      <c r="Y549">
        <f t="shared" si="210"/>
        <v>0.86357915323050904</v>
      </c>
      <c r="Z549">
        <f t="shared" si="193"/>
        <v>49.479440755589579</v>
      </c>
      <c r="AA549">
        <f t="shared" si="211"/>
        <v>0.27062053947124637</v>
      </c>
      <c r="AB549">
        <f t="shared" si="194"/>
        <v>15.505414761255924</v>
      </c>
      <c r="AC549">
        <f t="shared" si="195"/>
        <v>0.59295861375926262</v>
      </c>
      <c r="AD549">
        <f t="shared" si="196"/>
        <v>33.974025994333651</v>
      </c>
      <c r="AE549">
        <f t="shared" si="197"/>
        <v>93.986269356280502</v>
      </c>
    </row>
    <row r="550" spans="5:31">
      <c r="E550">
        <f t="shared" si="212"/>
        <v>0.53000000000000036</v>
      </c>
      <c r="F550">
        <f t="shared" si="213"/>
        <v>-0.31472191260566112</v>
      </c>
      <c r="G550">
        <f t="shared" si="192"/>
        <v>-18.032237312589523</v>
      </c>
      <c r="H550">
        <f t="shared" si="198"/>
        <v>-2.8539614152159745</v>
      </c>
      <c r="K550">
        <f t="shared" si="199"/>
        <v>-171.23768491295846</v>
      </c>
      <c r="L550">
        <f t="shared" si="200"/>
        <v>-32.361323387590168</v>
      </c>
      <c r="M550">
        <f t="shared" si="201"/>
        <v>-6.331360935434005E-2</v>
      </c>
      <c r="N550">
        <f t="shared" si="202"/>
        <v>-0.96006922943902906</v>
      </c>
      <c r="O550">
        <f t="shared" si="203"/>
        <v>-26.382067668469187</v>
      </c>
      <c r="P550">
        <f t="shared" si="204"/>
        <v>-3.6196630675065395</v>
      </c>
      <c r="Q550">
        <f t="shared" si="214"/>
        <v>-6</v>
      </c>
      <c r="S550">
        <f t="shared" si="215"/>
        <v>53.805337205081344</v>
      </c>
      <c r="T550">
        <f t="shared" si="205"/>
        <v>418.68144157626512</v>
      </c>
      <c r="U550">
        <f t="shared" si="206"/>
        <v>0.25218698562078568</v>
      </c>
      <c r="V550">
        <f t="shared" si="207"/>
        <v>0.61609289279378154</v>
      </c>
      <c r="W550">
        <f t="shared" si="208"/>
        <v>27.743030071691155</v>
      </c>
      <c r="X550">
        <f t="shared" si="209"/>
        <v>20.452435673554039</v>
      </c>
      <c r="Y550">
        <f t="shared" si="210"/>
        <v>0.86446587181246148</v>
      </c>
      <c r="Z550">
        <f t="shared" si="193"/>
        <v>49.530245987951275</v>
      </c>
      <c r="AA550">
        <f t="shared" si="211"/>
        <v>0.27347396153107284</v>
      </c>
      <c r="AB550">
        <f t="shared" si="194"/>
        <v>15.668903802453507</v>
      </c>
      <c r="AC550">
        <f t="shared" si="195"/>
        <v>0.59099191028138864</v>
      </c>
      <c r="AD550">
        <f t="shared" si="196"/>
        <v>33.861342185497776</v>
      </c>
      <c r="AE550">
        <f t="shared" si="197"/>
        <v>94.123331641143636</v>
      </c>
    </row>
    <row r="551" spans="5:31">
      <c r="E551">
        <f t="shared" si="212"/>
        <v>0.53100000000000036</v>
      </c>
      <c r="F551">
        <f t="shared" si="213"/>
        <v>-0.31757587402087711</v>
      </c>
      <c r="G551">
        <f t="shared" si="192"/>
        <v>-18.195757256574584</v>
      </c>
      <c r="H551">
        <f t="shared" si="198"/>
        <v>-2.8545097611159984</v>
      </c>
      <c r="K551">
        <f t="shared" si="199"/>
        <v>-171.2705856669599</v>
      </c>
      <c r="L551">
        <f t="shared" si="200"/>
        <v>-32.900754001442643</v>
      </c>
      <c r="M551">
        <f t="shared" si="201"/>
        <v>-6.4368983349716413E-2</v>
      </c>
      <c r="N551">
        <f t="shared" si="202"/>
        <v>-0.95979327253068614</v>
      </c>
      <c r="O551">
        <f t="shared" si="203"/>
        <v>-26.374484555078773</v>
      </c>
      <c r="P551">
        <f t="shared" si="204"/>
        <v>-3.6203472581883815</v>
      </c>
      <c r="Q551">
        <f t="shared" si="214"/>
        <v>-6</v>
      </c>
      <c r="S551">
        <f t="shared" si="215"/>
        <v>53.725457350858186</v>
      </c>
      <c r="T551">
        <f t="shared" si="205"/>
        <v>419.28945563958064</v>
      </c>
      <c r="U551">
        <f t="shared" si="206"/>
        <v>0.25255321449700552</v>
      </c>
      <c r="V551">
        <f t="shared" si="207"/>
        <v>0.61645912167000139</v>
      </c>
      <c r="W551">
        <f t="shared" si="208"/>
        <v>27.735995318022582</v>
      </c>
      <c r="X551">
        <f t="shared" si="209"/>
        <v>20.477377922502701</v>
      </c>
      <c r="Y551">
        <f t="shared" si="210"/>
        <v>0.8653534006072009</v>
      </c>
      <c r="Z551">
        <f t="shared" si="193"/>
        <v>49.581097642086185</v>
      </c>
      <c r="AA551">
        <f t="shared" si="211"/>
        <v>0.27632792294628855</v>
      </c>
      <c r="AB551">
        <f t="shared" si="194"/>
        <v>15.832423746438549</v>
      </c>
      <c r="AC551">
        <f t="shared" si="195"/>
        <v>0.58902547766091229</v>
      </c>
      <c r="AD551">
        <f t="shared" si="196"/>
        <v>33.748673895647627</v>
      </c>
      <c r="AE551">
        <f t="shared" si="197"/>
        <v>94.26001863903987</v>
      </c>
    </row>
    <row r="552" spans="5:31">
      <c r="E552">
        <f t="shared" si="212"/>
        <v>0.53200000000000036</v>
      </c>
      <c r="F552">
        <f t="shared" si="213"/>
        <v>-0.32043038378199312</v>
      </c>
      <c r="G552">
        <f t="shared" si="192"/>
        <v>-18.359308618465427</v>
      </c>
      <c r="H552">
        <f t="shared" si="198"/>
        <v>-2.8550671802429424</v>
      </c>
      <c r="K552">
        <f t="shared" si="199"/>
        <v>-171.30403081457655</v>
      </c>
      <c r="L552">
        <f t="shared" si="200"/>
        <v>-33.445147616654467</v>
      </c>
      <c r="M552">
        <f t="shared" si="201"/>
        <v>-6.5434067254836803E-2</v>
      </c>
      <c r="N552">
        <f t="shared" si="202"/>
        <v>-0.95951271569907448</v>
      </c>
      <c r="O552">
        <f t="shared" si="203"/>
        <v>-26.366775038838203</v>
      </c>
      <c r="P552">
        <f t="shared" si="204"/>
        <v>-3.6210428536386585</v>
      </c>
      <c r="Q552">
        <f t="shared" si="214"/>
        <v>-6</v>
      </c>
      <c r="S552">
        <f t="shared" si="215"/>
        <v>53.644718906654262</v>
      </c>
      <c r="T552">
        <f t="shared" si="205"/>
        <v>419.89579946891752</v>
      </c>
      <c r="U552">
        <f t="shared" si="206"/>
        <v>0.25291843733084918</v>
      </c>
      <c r="V552">
        <f t="shared" si="207"/>
        <v>0.61682434450384505</v>
      </c>
      <c r="W552">
        <f t="shared" si="208"/>
        <v>27.728888036756633</v>
      </c>
      <c r="X552">
        <f t="shared" si="209"/>
        <v>20.502304779434994</v>
      </c>
      <c r="Y552">
        <f t="shared" si="210"/>
        <v>0.86624173975111984</v>
      </c>
      <c r="Z552">
        <f t="shared" si="193"/>
        <v>49.631995725808999</v>
      </c>
      <c r="AA552">
        <f t="shared" si="211"/>
        <v>0.27918243270740462</v>
      </c>
      <c r="AB552">
        <f t="shared" si="194"/>
        <v>15.995975108329398</v>
      </c>
      <c r="AC552">
        <f t="shared" si="195"/>
        <v>0.58705930704371523</v>
      </c>
      <c r="AD552">
        <f t="shared" si="196"/>
        <v>33.636020617479602</v>
      </c>
      <c r="AE552">
        <f t="shared" si="197"/>
        <v>94.396330153403554</v>
      </c>
    </row>
    <row r="553" spans="5:31">
      <c r="E553">
        <f t="shared" si="212"/>
        <v>0.53300000000000036</v>
      </c>
      <c r="F553">
        <f t="shared" si="213"/>
        <v>-0.32328545096223604</v>
      </c>
      <c r="G553">
        <f t="shared" si="192"/>
        <v>-18.522891918119665</v>
      </c>
      <c r="H553">
        <f t="shared" si="198"/>
        <v>-2.8556337548185691</v>
      </c>
      <c r="K553">
        <f t="shared" si="199"/>
        <v>-171.33802528911414</v>
      </c>
      <c r="L553">
        <f t="shared" si="200"/>
        <v>-33.994474537584068</v>
      </c>
      <c r="M553">
        <f t="shared" si="201"/>
        <v>-6.6508802971389613E-2</v>
      </c>
      <c r="N553">
        <f t="shared" si="202"/>
        <v>-0.95922751662285544</v>
      </c>
      <c r="O553">
        <f t="shared" si="203"/>
        <v>-26.358937956785077</v>
      </c>
      <c r="P553">
        <f t="shared" si="204"/>
        <v>-3.6217499587863089</v>
      </c>
      <c r="Q553">
        <f t="shared" si="214"/>
        <v>-6</v>
      </c>
      <c r="S553">
        <f t="shared" si="215"/>
        <v>53.563122819087951</v>
      </c>
      <c r="T553">
        <f t="shared" si="205"/>
        <v>420.50047218910674</v>
      </c>
      <c r="U553">
        <f t="shared" si="206"/>
        <v>0.25328265359517066</v>
      </c>
      <c r="V553">
        <f t="shared" si="207"/>
        <v>0.61718856076816653</v>
      </c>
      <c r="W553">
        <f t="shared" si="208"/>
        <v>27.721708221869491</v>
      </c>
      <c r="X553">
        <f t="shared" si="209"/>
        <v>20.5272161086837</v>
      </c>
      <c r="Y553">
        <f t="shared" si="210"/>
        <v>0.86713088942192307</v>
      </c>
      <c r="Z553">
        <f t="shared" si="193"/>
        <v>49.682940249301474</v>
      </c>
      <c r="AA553">
        <f t="shared" si="211"/>
        <v>0.28203749988764731</v>
      </c>
      <c r="AB553">
        <f t="shared" si="194"/>
        <v>16.159558407983621</v>
      </c>
      <c r="AC553">
        <f t="shared" si="195"/>
        <v>0.58509338953427581</v>
      </c>
      <c r="AD553">
        <f t="shared" si="196"/>
        <v>33.523381841317857</v>
      </c>
      <c r="AE553">
        <f t="shared" si="197"/>
        <v>94.532265987488898</v>
      </c>
    </row>
    <row r="554" spans="5:31">
      <c r="E554">
        <f t="shared" si="212"/>
        <v>0.53400000000000036</v>
      </c>
      <c r="F554">
        <f t="shared" si="213"/>
        <v>-0.32614108471705461</v>
      </c>
      <c r="G554">
        <f t="shared" si="192"/>
        <v>-18.686507680105866</v>
      </c>
      <c r="H554">
        <f t="shared" si="198"/>
        <v>-2.8562095665720508</v>
      </c>
      <c r="K554">
        <f t="shared" si="199"/>
        <v>-171.37257399432306</v>
      </c>
      <c r="L554">
        <f t="shared" si="200"/>
        <v>-34.548705208915841</v>
      </c>
      <c r="M554">
        <f t="shared" si="201"/>
        <v>-6.7593132675605294E-2</v>
      </c>
      <c r="N554">
        <f t="shared" si="202"/>
        <v>-0.95893763323391679</v>
      </c>
      <c r="O554">
        <f t="shared" si="203"/>
        <v>-26.350972152915482</v>
      </c>
      <c r="P554">
        <f t="shared" si="204"/>
        <v>-3.6224686779324378</v>
      </c>
      <c r="Q554">
        <f t="shared" si="214"/>
        <v>-6</v>
      </c>
      <c r="S554">
        <f t="shared" si="215"/>
        <v>53.48067003349869</v>
      </c>
      <c r="T554">
        <f t="shared" si="205"/>
        <v>421.10347292375133</v>
      </c>
      <c r="U554">
        <f t="shared" si="206"/>
        <v>0.25364586276208434</v>
      </c>
      <c r="V554">
        <f t="shared" si="207"/>
        <v>0.61755176993508021</v>
      </c>
      <c r="W554">
        <f t="shared" si="208"/>
        <v>27.714455866862956</v>
      </c>
      <c r="X554">
        <f t="shared" si="209"/>
        <v>20.552111774964814</v>
      </c>
      <c r="Y554">
        <f t="shared" si="210"/>
        <v>0.86802084983842798</v>
      </c>
      <c r="Z554">
        <f t="shared" si="193"/>
        <v>49.73393122510091</v>
      </c>
      <c r="AA554">
        <f t="shared" si="211"/>
        <v>0.28489313364246605</v>
      </c>
      <c r="AB554">
        <f t="shared" si="194"/>
        <v>16.323174169969828</v>
      </c>
      <c r="AC554">
        <f t="shared" si="195"/>
        <v>0.58312771619596193</v>
      </c>
      <c r="AD554">
        <f t="shared" si="196"/>
        <v>33.410757055131079</v>
      </c>
      <c r="AE554">
        <f t="shared" si="197"/>
        <v>94.667825944274014</v>
      </c>
    </row>
    <row r="555" spans="5:31">
      <c r="E555">
        <f t="shared" si="212"/>
        <v>0.53500000000000036</v>
      </c>
      <c r="F555">
        <f t="shared" si="213"/>
        <v>-0.32899729428362667</v>
      </c>
      <c r="G555">
        <f t="shared" si="192"/>
        <v>-18.850156433675334</v>
      </c>
      <c r="H555">
        <f t="shared" si="198"/>
        <v>-2.8567946967423117</v>
      </c>
      <c r="K555">
        <f t="shared" si="199"/>
        <v>-171.4076818045387</v>
      </c>
      <c r="L555">
        <f t="shared" si="200"/>
        <v>-35.107810215623239</v>
      </c>
      <c r="M555">
        <f t="shared" si="201"/>
        <v>-6.8686998818184075E-2</v>
      </c>
      <c r="N555">
        <f t="shared" si="202"/>
        <v>-0.95864302371617516</v>
      </c>
      <c r="O555">
        <f t="shared" si="203"/>
        <v>-26.342876478151094</v>
      </c>
      <c r="P555">
        <f t="shared" si="204"/>
        <v>-3.6231991147532847</v>
      </c>
      <c r="Q555">
        <f t="shared" si="214"/>
        <v>-6</v>
      </c>
      <c r="S555">
        <f t="shared" si="215"/>
        <v>53.397361493879465</v>
      </c>
      <c r="T555">
        <f t="shared" si="205"/>
        <v>421.70480079479665</v>
      </c>
      <c r="U555">
        <f t="shared" si="206"/>
        <v>0.25400806430270617</v>
      </c>
      <c r="V555">
        <f t="shared" si="207"/>
        <v>0.61791397147570204</v>
      </c>
      <c r="W555">
        <f t="shared" si="208"/>
        <v>27.707130964757599</v>
      </c>
      <c r="X555">
        <f t="shared" si="209"/>
        <v>20.576991643365513</v>
      </c>
      <c r="Y555">
        <f t="shared" si="210"/>
        <v>0.86891162126036547</v>
      </c>
      <c r="Z555">
        <f t="shared" si="193"/>
        <v>49.784968668088801</v>
      </c>
      <c r="AA555">
        <f t="shared" si="211"/>
        <v>0.28774934320903817</v>
      </c>
      <c r="AB555">
        <f t="shared" si="194"/>
        <v>16.486822923539304</v>
      </c>
      <c r="AC555">
        <f t="shared" si="195"/>
        <v>0.58116227805132725</v>
      </c>
      <c r="AD555">
        <f t="shared" si="196"/>
        <v>33.298145744549487</v>
      </c>
      <c r="AE555">
        <f t="shared" si="197"/>
        <v>94.803009826364359</v>
      </c>
    </row>
    <row r="556" spans="5:31">
      <c r="E556">
        <f t="shared" si="212"/>
        <v>0.53600000000000037</v>
      </c>
      <c r="F556">
        <f t="shared" si="213"/>
        <v>-0.331854088980369</v>
      </c>
      <c r="G556">
        <f t="shared" si="192"/>
        <v>-19.013838712734024</v>
      </c>
      <c r="H556">
        <f t="shared" si="198"/>
        <v>-2.8573892260803602</v>
      </c>
      <c r="K556">
        <f t="shared" si="199"/>
        <v>-171.44335356482162</v>
      </c>
      <c r="L556">
        <f t="shared" si="200"/>
        <v>-35.671760282911649</v>
      </c>
      <c r="M556">
        <f t="shared" si="201"/>
        <v>-6.9790344124184278E-2</v>
      </c>
      <c r="N556">
        <f t="shared" si="202"/>
        <v>-0.95834364650437942</v>
      </c>
      <c r="O556">
        <f t="shared" si="203"/>
        <v>-26.334649790306294</v>
      </c>
      <c r="P556">
        <f t="shared" si="204"/>
        <v>-3.6239413723031917</v>
      </c>
      <c r="Q556">
        <f t="shared" si="214"/>
        <v>-6</v>
      </c>
      <c r="S556">
        <f t="shared" si="215"/>
        <v>53.313198142811707</v>
      </c>
      <c r="T556">
        <f t="shared" si="205"/>
        <v>422.30445492210742</v>
      </c>
      <c r="U556">
        <f t="shared" si="206"/>
        <v>0.25436925768689878</v>
      </c>
      <c r="V556">
        <f t="shared" si="207"/>
        <v>0.61827516485989464</v>
      </c>
      <c r="W556">
        <f t="shared" si="208"/>
        <v>27.69973350808602</v>
      </c>
      <c r="X556">
        <f t="shared" si="209"/>
        <v>20.601855579332099</v>
      </c>
      <c r="Y556">
        <f t="shared" si="210"/>
        <v>0.86980320398817901</v>
      </c>
      <c r="Z556">
        <f t="shared" si="193"/>
        <v>49.836052595479273</v>
      </c>
      <c r="AA556">
        <f t="shared" si="211"/>
        <v>0.29060613790578027</v>
      </c>
      <c r="AB556">
        <f t="shared" si="194"/>
        <v>16.650505202597984</v>
      </c>
      <c r="AC556">
        <f t="shared" si="195"/>
        <v>0.57919706608239874</v>
      </c>
      <c r="AD556">
        <f t="shared" si="196"/>
        <v>33.18554739288129</v>
      </c>
      <c r="AE556">
        <f t="shared" si="197"/>
        <v>94.937817435897657</v>
      </c>
    </row>
    <row r="557" spans="5:31">
      <c r="E557">
        <f t="shared" si="212"/>
        <v>0.53700000000000037</v>
      </c>
      <c r="F557">
        <f t="shared" si="213"/>
        <v>-0.33471147820644936</v>
      </c>
      <c r="G557">
        <f t="shared" si="192"/>
        <v>-19.177555055814583</v>
      </c>
      <c r="H557">
        <f t="shared" si="198"/>
        <v>-2.8579932348516293</v>
      </c>
      <c r="K557">
        <f t="shared" si="199"/>
        <v>-171.47959409109777</v>
      </c>
      <c r="L557">
        <f t="shared" si="200"/>
        <v>-36.240526276149524</v>
      </c>
      <c r="M557">
        <f t="shared" si="201"/>
        <v>-7.0903111592887536E-2</v>
      </c>
      <c r="N557">
        <f t="shared" si="202"/>
        <v>-0.9580394602829162</v>
      </c>
      <c r="O557">
        <f t="shared" si="203"/>
        <v>-26.326290954055342</v>
      </c>
      <c r="P557">
        <f t="shared" si="204"/>
        <v>-3.6246955530175633</v>
      </c>
      <c r="Q557">
        <f t="shared" si="214"/>
        <v>-6</v>
      </c>
      <c r="S557">
        <f t="shared" si="215"/>
        <v>53.228180921401723</v>
      </c>
      <c r="T557">
        <f t="shared" si="205"/>
        <v>422.90243442304319</v>
      </c>
      <c r="U557">
        <f t="shared" si="206"/>
        <v>0.25472944238301587</v>
      </c>
      <c r="V557">
        <f t="shared" si="207"/>
        <v>0.61863534955601174</v>
      </c>
      <c r="W557">
        <f t="shared" si="208"/>
        <v>27.692263488886248</v>
      </c>
      <c r="X557">
        <f t="shared" si="209"/>
        <v>20.626703448657917</v>
      </c>
      <c r="Y557">
        <f t="shared" si="210"/>
        <v>0.87069559836282462</v>
      </c>
      <c r="Z557">
        <f t="shared" si="193"/>
        <v>49.887183026807683</v>
      </c>
      <c r="AA557">
        <f t="shared" si="211"/>
        <v>0.2934635271318608</v>
      </c>
      <c r="AB557">
        <f t="shared" si="194"/>
        <v>16.814221545678549</v>
      </c>
      <c r="AC557">
        <f t="shared" si="195"/>
        <v>0.57723207123096376</v>
      </c>
      <c r="AD557">
        <f t="shared" si="196"/>
        <v>33.072961481129127</v>
      </c>
      <c r="AE557">
        <f t="shared" si="197"/>
        <v>95.072248574448452</v>
      </c>
    </row>
    <row r="558" spans="5:31">
      <c r="E558">
        <f t="shared" si="212"/>
        <v>0.53800000000000037</v>
      </c>
      <c r="F558">
        <f t="shared" si="213"/>
        <v>-0.33756947144130101</v>
      </c>
      <c r="G558">
        <f t="shared" si="192"/>
        <v>-19.341306006048523</v>
      </c>
      <c r="H558">
        <f t="shared" si="198"/>
        <v>-2.8586068028383091</v>
      </c>
      <c r="K558">
        <f t="shared" si="199"/>
        <v>-171.51640817029855</v>
      </c>
      <c r="L558">
        <f t="shared" si="200"/>
        <v>-36.814079200776909</v>
      </c>
      <c r="M558">
        <f t="shared" si="201"/>
        <v>-7.2025244497619823E-2</v>
      </c>
      <c r="N558">
        <f t="shared" si="202"/>
        <v>-0.95773042398461328</v>
      </c>
      <c r="O558">
        <f t="shared" si="203"/>
        <v>-26.317798840899496</v>
      </c>
      <c r="P558">
        <f t="shared" si="204"/>
        <v>-3.6254617587158351</v>
      </c>
      <c r="Q558">
        <f t="shared" si="214"/>
        <v>-6</v>
      </c>
      <c r="S558">
        <f t="shared" si="215"/>
        <v>53.142310769219606</v>
      </c>
      <c r="T558">
        <f t="shared" si="205"/>
        <v>423.49873841203561</v>
      </c>
      <c r="U558">
        <f t="shared" si="206"/>
        <v>0.25508861785764758</v>
      </c>
      <c r="V558">
        <f t="shared" si="207"/>
        <v>0.61899452503064345</v>
      </c>
      <c r="W558">
        <f t="shared" si="208"/>
        <v>27.684720898695215</v>
      </c>
      <c r="X558">
        <f t="shared" si="209"/>
        <v>20.65153511747118</v>
      </c>
      <c r="Y558">
        <f t="shared" si="210"/>
        <v>0.87158880476556966</v>
      </c>
      <c r="Z558">
        <f t="shared" si="193"/>
        <v>49.938359983919028</v>
      </c>
      <c r="AA558">
        <f t="shared" si="211"/>
        <v>0.29632152036671211</v>
      </c>
      <c r="AB558">
        <f t="shared" si="194"/>
        <v>16.977972495912471</v>
      </c>
      <c r="AC558">
        <f t="shared" si="195"/>
        <v>0.57526728439885755</v>
      </c>
      <c r="AD558">
        <f t="shared" si="196"/>
        <v>32.960387488006567</v>
      </c>
      <c r="AE558">
        <f t="shared" si="197"/>
        <v>95.206303042933044</v>
      </c>
    </row>
    <row r="559" spans="5:31">
      <c r="E559">
        <f t="shared" si="212"/>
        <v>0.53900000000000037</v>
      </c>
      <c r="F559">
        <f t="shared" si="213"/>
        <v>-0.34042807824413934</v>
      </c>
      <c r="G559">
        <f t="shared" si="192"/>
        <v>-19.505092111138545</v>
      </c>
      <c r="H559">
        <f t="shared" si="198"/>
        <v>-2.8592300093416791</v>
      </c>
      <c r="K559">
        <f t="shared" si="199"/>
        <v>-171.55380056050075</v>
      </c>
      <c r="L559">
        <f t="shared" si="200"/>
        <v>-37.392390202202371</v>
      </c>
      <c r="M559">
        <f t="shared" si="201"/>
        <v>-7.3156686385549841E-2</v>
      </c>
      <c r="N559">
        <f t="shared" si="202"/>
        <v>-0.95741649678954577</v>
      </c>
      <c r="O559">
        <f t="shared" si="203"/>
        <v>-26.309172329134213</v>
      </c>
      <c r="P559">
        <f t="shared" si="204"/>
        <v>-3.6262400906044321</v>
      </c>
      <c r="Q559">
        <f t="shared" si="214"/>
        <v>-6</v>
      </c>
      <c r="S559">
        <f t="shared" si="215"/>
        <v>53.055588624239753</v>
      </c>
      <c r="T559">
        <f t="shared" si="205"/>
        <v>424.0933660001694</v>
      </c>
      <c r="U559">
        <f t="shared" si="206"/>
        <v>0.2554467835753681</v>
      </c>
      <c r="V559">
        <f t="shared" si="207"/>
        <v>0.61935269074836397</v>
      </c>
      <c r="W559">
        <f t="shared" si="208"/>
        <v>27.677105728542376</v>
      </c>
      <c r="X559">
        <f t="shared" si="209"/>
        <v>20.676350452222831</v>
      </c>
      <c r="Y559">
        <f t="shared" si="210"/>
        <v>0.87248282361779272</v>
      </c>
      <c r="Z559">
        <f t="shared" si="193"/>
        <v>49.989583490956548</v>
      </c>
      <c r="AA559">
        <f t="shared" si="211"/>
        <v>0.29918012716955106</v>
      </c>
      <c r="AB559">
        <f t="shared" si="194"/>
        <v>17.141758601002529</v>
      </c>
      <c r="AC559">
        <f t="shared" si="195"/>
        <v>0.57330269644824172</v>
      </c>
      <c r="AD559">
        <f t="shared" si="196"/>
        <v>32.847824889954026</v>
      </c>
      <c r="AE559">
        <f t="shared" si="197"/>
        <v>95.339980641515339</v>
      </c>
    </row>
    <row r="560" spans="5:31">
      <c r="E560">
        <f t="shared" si="212"/>
        <v>0.54000000000000037</v>
      </c>
      <c r="F560">
        <f t="shared" si="213"/>
        <v>-0.34328730825348103</v>
      </c>
      <c r="G560">
        <f t="shared" si="192"/>
        <v>-19.668913923330972</v>
      </c>
      <c r="H560">
        <f t="shared" si="198"/>
        <v>-2.8598629331844401</v>
      </c>
      <c r="K560">
        <f t="shared" si="199"/>
        <v>-171.59177599106641</v>
      </c>
      <c r="L560">
        <f t="shared" si="200"/>
        <v>-37.975430565679254</v>
      </c>
      <c r="M560">
        <f t="shared" si="201"/>
        <v>-7.4297381077446878E-2</v>
      </c>
      <c r="N560">
        <f t="shared" si="202"/>
        <v>-0.95709763812384285</v>
      </c>
      <c r="O560">
        <f t="shared" si="203"/>
        <v>-26.300410303816342</v>
      </c>
      <c r="P560">
        <f t="shared" si="204"/>
        <v>-3.6270306492797286</v>
      </c>
      <c r="Q560">
        <f t="shared" si="214"/>
        <v>-6</v>
      </c>
      <c r="S560">
        <f t="shared" si="215"/>
        <v>52.968015422783758</v>
      </c>
      <c r="T560">
        <f t="shared" si="205"/>
        <v>424.68631629476283</v>
      </c>
      <c r="U560">
        <f t="shared" si="206"/>
        <v>0.25580393899848286</v>
      </c>
      <c r="V560">
        <f t="shared" si="207"/>
        <v>0.61970984617147873</v>
      </c>
      <c r="W560">
        <f t="shared" si="208"/>
        <v>27.669417968943449</v>
      </c>
      <c r="X560">
        <f t="shared" si="209"/>
        <v>20.701149319674268</v>
      </c>
      <c r="Y560">
        <f t="shared" si="210"/>
        <v>0.87337765538077972</v>
      </c>
      <c r="Z560">
        <f t="shared" si="193"/>
        <v>50.040853574349953</v>
      </c>
      <c r="AA560">
        <f t="shared" si="211"/>
        <v>0.3020393571788923</v>
      </c>
      <c r="AB560">
        <f t="shared" si="194"/>
        <v>17.305580413194932</v>
      </c>
      <c r="AC560">
        <f t="shared" si="195"/>
        <v>0.57133829820188742</v>
      </c>
      <c r="AD560">
        <f t="shared" si="196"/>
        <v>32.735273161155021</v>
      </c>
      <c r="AE560">
        <f t="shared" si="197"/>
        <v>95.473281169512504</v>
      </c>
    </row>
    <row r="561" spans="5:31">
      <c r="E561">
        <f t="shared" si="212"/>
        <v>0.54100000000000037</v>
      </c>
      <c r="F561">
        <f t="shared" si="213"/>
        <v>-0.34614717118666549</v>
      </c>
      <c r="G561">
        <f t="shared" si="192"/>
        <v>-19.832771999388349</v>
      </c>
      <c r="H561">
        <f t="shared" si="198"/>
        <v>-2.860505652713043</v>
      </c>
      <c r="K561">
        <f t="shared" si="199"/>
        <v>-171.63033916278258</v>
      </c>
      <c r="L561">
        <f t="shared" si="200"/>
        <v>-38.563171716169464</v>
      </c>
      <c r="M561">
        <f t="shared" si="201"/>
        <v>-7.5447272667414356E-2</v>
      </c>
      <c r="N561">
        <f t="shared" si="202"/>
        <v>-0.95677380765849473</v>
      </c>
      <c r="O561">
        <f t="shared" si="203"/>
        <v>-26.291511656731362</v>
      </c>
      <c r="P561">
        <f t="shared" si="204"/>
        <v>-3.6278335347310051</v>
      </c>
      <c r="Q561">
        <f t="shared" si="214"/>
        <v>-6</v>
      </c>
      <c r="S561">
        <f t="shared" si="215"/>
        <v>52.879592099464823</v>
      </c>
      <c r="T561">
        <f t="shared" si="205"/>
        <v>425.2775883989504</v>
      </c>
      <c r="U561">
        <f t="shared" si="206"/>
        <v>0.25616008358677733</v>
      </c>
      <c r="V561">
        <f t="shared" si="207"/>
        <v>0.6200659907597732</v>
      </c>
      <c r="W561">
        <f t="shared" si="208"/>
        <v>27.661657609894199</v>
      </c>
      <c r="X561">
        <f t="shared" si="209"/>
        <v>20.725931586885139</v>
      </c>
      <c r="Y561">
        <f t="shared" si="210"/>
        <v>0.87427330055552621</v>
      </c>
      <c r="Z561">
        <f t="shared" si="193"/>
        <v>50.092170262804188</v>
      </c>
      <c r="AA561">
        <f t="shared" si="211"/>
        <v>0.30489922011207693</v>
      </c>
      <c r="AB561">
        <f t="shared" si="194"/>
        <v>17.469438489252315</v>
      </c>
      <c r="AC561">
        <f t="shared" si="195"/>
        <v>0.56937408044344928</v>
      </c>
      <c r="AD561">
        <f t="shared" si="196"/>
        <v>32.62273177355187</v>
      </c>
      <c r="AE561">
        <f t="shared" si="197"/>
        <v>95.606204425301158</v>
      </c>
    </row>
    <row r="562" spans="5:31">
      <c r="E562">
        <f t="shared" si="212"/>
        <v>0.54200000000000037</v>
      </c>
      <c r="F562">
        <f t="shared" si="213"/>
        <v>-0.34900767683937856</v>
      </c>
      <c r="G562">
        <f t="shared" si="192"/>
        <v>-19.996666900562122</v>
      </c>
      <c r="H562">
        <f t="shared" si="198"/>
        <v>-2.8611582458000129</v>
      </c>
      <c r="K562">
        <f t="shared" si="199"/>
        <v>-171.66949474800077</v>
      </c>
      <c r="L562">
        <f t="shared" si="200"/>
        <v>-39.155585218185585</v>
      </c>
      <c r="M562">
        <f t="shared" si="201"/>
        <v>-7.6606305522580853E-2</v>
      </c>
      <c r="N562">
        <f t="shared" si="202"/>
        <v>-0.95644496530816081</v>
      </c>
      <c r="O562">
        <f t="shared" si="203"/>
        <v>-26.282475286360619</v>
      </c>
      <c r="P562">
        <f t="shared" si="204"/>
        <v>-3.628648846343403</v>
      </c>
      <c r="Q562">
        <f t="shared" si="214"/>
        <v>-6</v>
      </c>
      <c r="S562">
        <f t="shared" si="215"/>
        <v>52.790319587134796</v>
      </c>
      <c r="T562">
        <f t="shared" si="205"/>
        <v>425.86718141126892</v>
      </c>
      <c r="U562">
        <f t="shared" si="206"/>
        <v>0.25651521679726763</v>
      </c>
      <c r="V562">
        <f t="shared" si="207"/>
        <v>0.6204211239702635</v>
      </c>
      <c r="W562">
        <f t="shared" si="208"/>
        <v>27.653824640864453</v>
      </c>
      <c r="X562">
        <f t="shared" si="209"/>
        <v>20.750697121200997</v>
      </c>
      <c r="Y562">
        <f t="shared" si="210"/>
        <v>0.87516975968253163</v>
      </c>
      <c r="Z562">
        <f t="shared" si="193"/>
        <v>50.143533587287578</v>
      </c>
      <c r="AA562">
        <f t="shared" si="211"/>
        <v>0.30775972576478972</v>
      </c>
      <c r="AB562">
        <f t="shared" si="194"/>
        <v>17.633333390426074</v>
      </c>
      <c r="AC562">
        <f t="shared" si="195"/>
        <v>0.56741003391774192</v>
      </c>
      <c r="AD562">
        <f t="shared" si="196"/>
        <v>32.510200196861504</v>
      </c>
      <c r="AE562">
        <f t="shared" si="197"/>
        <v>95.73875020622431</v>
      </c>
    </row>
    <row r="563" spans="5:31">
      <c r="E563">
        <f t="shared" si="212"/>
        <v>0.54300000000000037</v>
      </c>
      <c r="F563">
        <f t="shared" si="213"/>
        <v>-0.35186883508517858</v>
      </c>
      <c r="G563">
        <f t="shared" si="192"/>
        <v>-20.160599192565517</v>
      </c>
      <c r="H563">
        <f t="shared" si="198"/>
        <v>-2.8618207898462731</v>
      </c>
      <c r="K563">
        <f t="shared" si="199"/>
        <v>-171.7092473907764</v>
      </c>
      <c r="L563">
        <f t="shared" si="200"/>
        <v>-39.752642775624217</v>
      </c>
      <c r="M563">
        <f t="shared" si="201"/>
        <v>-7.7774424282774146E-2</v>
      </c>
      <c r="N563">
        <f t="shared" si="202"/>
        <v>-0.95611107122998118</v>
      </c>
      <c r="O563">
        <f t="shared" si="203"/>
        <v>-26.273300097848658</v>
      </c>
      <c r="P563">
        <f t="shared" si="204"/>
        <v>-3.6294766829008731</v>
      </c>
      <c r="Q563">
        <f t="shared" si="214"/>
        <v>-6</v>
      </c>
      <c r="S563">
        <f t="shared" si="215"/>
        <v>52.700198816832419</v>
      </c>
      <c r="T563">
        <f t="shared" si="205"/>
        <v>426.45509442524121</v>
      </c>
      <c r="U563">
        <f t="shared" si="206"/>
        <v>0.25686933808394974</v>
      </c>
      <c r="V563">
        <f t="shared" si="207"/>
        <v>0.62077524525694561</v>
      </c>
      <c r="W563">
        <f t="shared" si="208"/>
        <v>27.645919050792106</v>
      </c>
      <c r="X563">
        <f t="shared" si="209"/>
        <v>20.77544579024099</v>
      </c>
      <c r="Y563">
        <f t="shared" si="210"/>
        <v>0.87606703334160019</v>
      </c>
      <c r="Z563">
        <f t="shared" si="193"/>
        <v>50.19494358102046</v>
      </c>
      <c r="AA563">
        <f t="shared" si="211"/>
        <v>0.31062088401058985</v>
      </c>
      <c r="AB563">
        <f t="shared" si="194"/>
        <v>17.797265682429476</v>
      </c>
      <c r="AC563">
        <f t="shared" si="195"/>
        <v>0.56544614933101034</v>
      </c>
      <c r="AD563">
        <f t="shared" si="196"/>
        <v>32.397677898590992</v>
      </c>
      <c r="AE563">
        <f t="shared" si="197"/>
        <v>95.870918308497792</v>
      </c>
    </row>
    <row r="564" spans="5:31">
      <c r="E564">
        <f t="shared" si="212"/>
        <v>0.54400000000000037</v>
      </c>
      <c r="F564">
        <f t="shared" si="213"/>
        <v>-0.35473065587502484</v>
      </c>
      <c r="G564">
        <f t="shared" si="192"/>
        <v>-20.324569445546505</v>
      </c>
      <c r="H564">
        <f t="shared" si="198"/>
        <v>-2.862493361783466</v>
      </c>
      <c r="K564">
        <f t="shared" si="199"/>
        <v>-171.74960170700797</v>
      </c>
      <c r="L564">
        <f t="shared" si="200"/>
        <v>-40.354316231575467</v>
      </c>
      <c r="M564">
        <f t="shared" si="201"/>
        <v>-7.8951573860148394E-2</v>
      </c>
      <c r="N564">
        <f t="shared" si="202"/>
        <v>-0.95577208582238726</v>
      </c>
      <c r="O564">
        <f t="shared" si="203"/>
        <v>-26.263985002970561</v>
      </c>
      <c r="P564">
        <f t="shared" si="204"/>
        <v>-3.6303171425891225</v>
      </c>
      <c r="Q564">
        <f t="shared" si="214"/>
        <v>-6</v>
      </c>
      <c r="S564">
        <f t="shared" si="215"/>
        <v>52.609230717734334</v>
      </c>
      <c r="T564">
        <f t="shared" si="205"/>
        <v>427.04132652896578</v>
      </c>
      <c r="U564">
        <f t="shared" si="206"/>
        <v>0.25722244689755236</v>
      </c>
      <c r="V564">
        <f t="shared" si="207"/>
        <v>0.62112835407054823</v>
      </c>
      <c r="W564">
        <f t="shared" si="208"/>
        <v>27.637940828077312</v>
      </c>
      <c r="X564">
        <f t="shared" si="209"/>
        <v>20.800177461885465</v>
      </c>
      <c r="Y564">
        <f t="shared" si="210"/>
        <v>0.8769651221516368</v>
      </c>
      <c r="Z564">
        <f t="shared" si="193"/>
        <v>50.246400279463487</v>
      </c>
      <c r="AA564">
        <f t="shared" si="211"/>
        <v>0.31348270480043611</v>
      </c>
      <c r="AB564">
        <f t="shared" si="194"/>
        <v>17.96123593541046</v>
      </c>
      <c r="AC564">
        <f t="shared" si="195"/>
        <v>0.56348241735120075</v>
      </c>
      <c r="AD564">
        <f t="shared" si="196"/>
        <v>32.28516434405303</v>
      </c>
      <c r="AE564">
        <f t="shared" si="197"/>
        <v>96.002708527117974</v>
      </c>
    </row>
    <row r="565" spans="5:31">
      <c r="E565">
        <f t="shared" si="212"/>
        <v>0.54500000000000037</v>
      </c>
      <c r="F565">
        <f t="shared" si="213"/>
        <v>-0.35759314923680829</v>
      </c>
      <c r="G565">
        <f t="shared" si="192"/>
        <v>-20.488578234060913</v>
      </c>
      <c r="H565">
        <f t="shared" si="198"/>
        <v>-2.8631760380762681</v>
      </c>
      <c r="K565">
        <f t="shared" si="199"/>
        <v>-171.79056228457608</v>
      </c>
      <c r="L565">
        <f t="shared" si="200"/>
        <v>-40.960577568121643</v>
      </c>
      <c r="M565">
        <f t="shared" si="201"/>
        <v>-8.0137699438790344E-2</v>
      </c>
      <c r="N565">
        <f t="shared" si="202"/>
        <v>-0.95542796972391453</v>
      </c>
      <c r="O565">
        <f t="shared" si="203"/>
        <v>-26.254528920099304</v>
      </c>
      <c r="P565">
        <f t="shared" si="204"/>
        <v>-3.631170322998559</v>
      </c>
      <c r="Q565">
        <f t="shared" si="214"/>
        <v>-6</v>
      </c>
      <c r="S565">
        <f t="shared" si="215"/>
        <v>52.517416217107453</v>
      </c>
      <c r="T565">
        <f t="shared" si="205"/>
        <v>427.62587680470551</v>
      </c>
      <c r="U565">
        <f t="shared" si="206"/>
        <v>0.25757454268528923</v>
      </c>
      <c r="V565">
        <f t="shared" si="207"/>
        <v>0.6214804498582851</v>
      </c>
      <c r="W565">
        <f t="shared" si="208"/>
        <v>27.629889960576786</v>
      </c>
      <c r="X565">
        <f t="shared" si="209"/>
        <v>20.824892004263571</v>
      </c>
      <c r="Y565">
        <f t="shared" si="210"/>
        <v>0.87786402677044517</v>
      </c>
      <c r="Z565">
        <f t="shared" si="193"/>
        <v>50.297903720306024</v>
      </c>
      <c r="AA565">
        <f t="shared" si="211"/>
        <v>0.31634519816221973</v>
      </c>
      <c r="AB565">
        <f t="shared" si="194"/>
        <v>18.125244723924876</v>
      </c>
      <c r="AC565">
        <f t="shared" si="195"/>
        <v>0.56151882860822544</v>
      </c>
      <c r="AD565">
        <f t="shared" si="196"/>
        <v>32.172658996381145</v>
      </c>
      <c r="AE565">
        <f t="shared" si="197"/>
        <v>96.134120655769379</v>
      </c>
    </row>
    <row r="566" spans="5:31">
      <c r="E566">
        <f t="shared" si="212"/>
        <v>0.54600000000000037</v>
      </c>
      <c r="F566">
        <f t="shared" si="213"/>
        <v>-0.36045632527488458</v>
      </c>
      <c r="G566">
        <f t="shared" si="192"/>
        <v>-20.652626137045669</v>
      </c>
      <c r="H566">
        <f t="shared" si="198"/>
        <v>-2.8638688947247033</v>
      </c>
      <c r="K566">
        <f t="shared" si="199"/>
        <v>-171.8321336834822</v>
      </c>
      <c r="L566">
        <f t="shared" si="200"/>
        <v>-41.571398906116912</v>
      </c>
      <c r="M566">
        <f t="shared" si="201"/>
        <v>-8.1332746474288231E-2</v>
      </c>
      <c r="N566">
        <f t="shared" si="202"/>
        <v>-0.95507868381201733</v>
      </c>
      <c r="O566">
        <f t="shared" si="203"/>
        <v>-26.244930774173202</v>
      </c>
      <c r="P566">
        <f t="shared" si="204"/>
        <v>-3.63203632112723</v>
      </c>
      <c r="Q566">
        <f t="shared" si="214"/>
        <v>-6</v>
      </c>
      <c r="S566">
        <f t="shared" si="215"/>
        <v>52.424756240263747</v>
      </c>
      <c r="T566">
        <f t="shared" si="205"/>
        <v>428.20874432847876</v>
      </c>
      <c r="U566">
        <f t="shared" si="206"/>
        <v>0.25792562489061277</v>
      </c>
      <c r="V566">
        <f t="shared" si="207"/>
        <v>0.62183153206360864</v>
      </c>
      <c r="W566">
        <f t="shared" si="208"/>
        <v>27.62176643559819</v>
      </c>
      <c r="X566">
        <f t="shared" si="209"/>
        <v>20.849589285740802</v>
      </c>
      <c r="Y566">
        <f t="shared" si="210"/>
        <v>0.87876374789452527</v>
      </c>
      <c r="Z566">
        <f t="shared" si="193"/>
        <v>50.349453943454577</v>
      </c>
      <c r="AA566">
        <f t="shared" si="211"/>
        <v>0.31920837420029602</v>
      </c>
      <c r="AB566">
        <f t="shared" si="194"/>
        <v>18.289292626909639</v>
      </c>
      <c r="AC566">
        <f t="shared" si="195"/>
        <v>0.55955537369422925</v>
      </c>
      <c r="AD566">
        <f t="shared" si="196"/>
        <v>32.060161316544942</v>
      </c>
      <c r="AE566">
        <f t="shared" si="197"/>
        <v>96.265154486732641</v>
      </c>
    </row>
    <row r="567" spans="5:31">
      <c r="E567">
        <f t="shared" si="212"/>
        <v>0.54700000000000037</v>
      </c>
      <c r="F567">
        <f t="shared" si="213"/>
        <v>-0.36332019416960931</v>
      </c>
      <c r="G567">
        <f t="shared" si="192"/>
        <v>-20.816713737792192</v>
      </c>
      <c r="H567">
        <f t="shared" si="198"/>
        <v>-2.8645720072664527</v>
      </c>
      <c r="K567">
        <f t="shared" si="199"/>
        <v>-171.87432043598716</v>
      </c>
      <c r="L567">
        <f t="shared" si="200"/>
        <v>-42.186752504952558</v>
      </c>
      <c r="M567">
        <f t="shared" si="201"/>
        <v>-8.2536660693272479E-2</v>
      </c>
      <c r="N567">
        <f t="shared" si="202"/>
        <v>-0.95472418920188606</v>
      </c>
      <c r="O567">
        <f t="shared" si="203"/>
        <v>-26.235189496663399</v>
      </c>
      <c r="P567">
        <f t="shared" si="204"/>
        <v>-3.6329152333837538</v>
      </c>
      <c r="Q567">
        <f t="shared" si="214"/>
        <v>-6</v>
      </c>
      <c r="S567">
        <f t="shared" si="215"/>
        <v>52.331251710516817</v>
      </c>
      <c r="T567">
        <f t="shared" si="205"/>
        <v>428.7899281696528</v>
      </c>
      <c r="U567">
        <f t="shared" si="206"/>
        <v>0.25827569295296915</v>
      </c>
      <c r="V567">
        <f t="shared" si="207"/>
        <v>0.62218160012596502</v>
      </c>
      <c r="W567">
        <f t="shared" si="208"/>
        <v>27.613570239894635</v>
      </c>
      <c r="X567">
        <f t="shared" si="209"/>
        <v>20.874269174906509</v>
      </c>
      <c r="Y567">
        <f t="shared" si="210"/>
        <v>0.87966428625887028</v>
      </c>
      <c r="Z567">
        <f t="shared" si="193"/>
        <v>50.401050991021158</v>
      </c>
      <c r="AA567">
        <f t="shared" si="211"/>
        <v>0.32207224309502069</v>
      </c>
      <c r="AB567">
        <f t="shared" si="194"/>
        <v>18.453380227656158</v>
      </c>
      <c r="AC567">
        <f t="shared" si="195"/>
        <v>0.55759204316384958</v>
      </c>
      <c r="AD567">
        <f t="shared" si="196"/>
        <v>31.947670763365011</v>
      </c>
      <c r="AE567">
        <f t="shared" si="197"/>
        <v>96.395809810793224</v>
      </c>
    </row>
    <row r="568" spans="5:31">
      <c r="E568">
        <f t="shared" si="212"/>
        <v>0.54800000000000038</v>
      </c>
      <c r="F568">
        <f t="shared" si="213"/>
        <v>-0.36618476617687579</v>
      </c>
      <c r="G568">
        <f t="shared" si="192"/>
        <v>-20.980841623919883</v>
      </c>
      <c r="H568">
        <f t="shared" si="198"/>
        <v>-2.8652854507791576</v>
      </c>
      <c r="K568">
        <f t="shared" si="199"/>
        <v>-171.91712704674947</v>
      </c>
      <c r="L568">
        <f t="shared" si="200"/>
        <v>-42.806610762308459</v>
      </c>
      <c r="M568">
        <f t="shared" si="201"/>
        <v>-8.3749388092929533E-2</v>
      </c>
      <c r="N568">
        <f t="shared" si="202"/>
        <v>-0.95436444724526504</v>
      </c>
      <c r="O568">
        <f t="shared" si="203"/>
        <v>-26.225304025541373</v>
      </c>
      <c r="P568">
        <f t="shared" si="204"/>
        <v>-3.6338071555902522</v>
      </c>
      <c r="Q568">
        <f t="shared" si="214"/>
        <v>-6</v>
      </c>
      <c r="S568">
        <f t="shared" si="215"/>
        <v>52.236903549140131</v>
      </c>
      <c r="T568">
        <f t="shared" si="205"/>
        <v>429.36942739053524</v>
      </c>
      <c r="U568">
        <f t="shared" si="206"/>
        <v>0.25862474630755239</v>
      </c>
      <c r="V568">
        <f t="shared" si="207"/>
        <v>0.62253065348054826</v>
      </c>
      <c r="W568">
        <f t="shared" si="208"/>
        <v>27.605301359659325</v>
      </c>
      <c r="X568">
        <f t="shared" si="209"/>
        <v>20.898931540561389</v>
      </c>
      <c r="Y568">
        <f t="shared" si="210"/>
        <v>0.8805656426367634</v>
      </c>
      <c r="Z568">
        <f t="shared" si="193"/>
        <v>50.452694907311638</v>
      </c>
      <c r="AA568">
        <f t="shared" si="211"/>
        <v>0.32493681510228689</v>
      </c>
      <c r="AB568">
        <f t="shared" si="194"/>
        <v>18.617508113783828</v>
      </c>
      <c r="AC568">
        <f t="shared" si="195"/>
        <v>0.55562882753447651</v>
      </c>
      <c r="AD568">
        <f t="shared" si="196"/>
        <v>31.835186793527807</v>
      </c>
      <c r="AE568">
        <f t="shared" si="197"/>
        <v>96.526086417149486</v>
      </c>
    </row>
    <row r="569" spans="5:31">
      <c r="E569">
        <f t="shared" si="212"/>
        <v>0.54900000000000038</v>
      </c>
      <c r="F569">
        <f t="shared" si="213"/>
        <v>-0.36905005162765492</v>
      </c>
      <c r="G569">
        <f t="shared" si="192"/>
        <v>-21.145010387349764</v>
      </c>
      <c r="H569">
        <f t="shared" si="198"/>
        <v>-2.8660092998827222</v>
      </c>
      <c r="K569">
        <f t="shared" si="199"/>
        <v>-171.96055799296334</v>
      </c>
      <c r="L569">
        <f t="shared" si="200"/>
        <v>-43.43094621388417</v>
      </c>
      <c r="M569">
        <f t="shared" si="201"/>
        <v>-8.4970874940475727E-2</v>
      </c>
      <c r="N569">
        <f t="shared" si="202"/>
        <v>-0.95399941952927458</v>
      </c>
      <c r="O569">
        <f t="shared" si="203"/>
        <v>-26.215273305246594</v>
      </c>
      <c r="P569">
        <f t="shared" si="204"/>
        <v>-3.63471218298527</v>
      </c>
      <c r="Q569">
        <f t="shared" si="214"/>
        <v>-6</v>
      </c>
      <c r="S569">
        <f t="shared" si="215"/>
        <v>52.141712675327931</v>
      </c>
      <c r="T569">
        <f t="shared" si="205"/>
        <v>429.94724104597361</v>
      </c>
      <c r="U569">
        <f t="shared" si="206"/>
        <v>0.25897278438506288</v>
      </c>
      <c r="V569">
        <f t="shared" si="207"/>
        <v>0.62287869155805875</v>
      </c>
      <c r="W569">
        <f t="shared" si="208"/>
        <v>27.596959780520276</v>
      </c>
      <c r="X569">
        <f t="shared" si="209"/>
        <v>20.92357625170493</v>
      </c>
      <c r="Y569">
        <f t="shared" si="210"/>
        <v>0.88146781783957551</v>
      </c>
      <c r="Z569">
        <f t="shared" si="193"/>
        <v>50.504385738814136</v>
      </c>
      <c r="AA569">
        <f t="shared" si="211"/>
        <v>0.32780210055306658</v>
      </c>
      <c r="AB569">
        <f t="shared" si="194"/>
        <v>18.781676877213744</v>
      </c>
      <c r="AC569">
        <f t="shared" si="195"/>
        <v>0.55366571728650893</v>
      </c>
      <c r="AD569">
        <f t="shared" si="196"/>
        <v>31.722708861600388</v>
      </c>
      <c r="AE569">
        <f t="shared" si="197"/>
        <v>96.655984093322701</v>
      </c>
    </row>
    <row r="570" spans="5:31">
      <c r="E570">
        <f t="shared" si="212"/>
        <v>0.55000000000000038</v>
      </c>
      <c r="F570">
        <f t="shared" si="213"/>
        <v>-0.37191606092753765</v>
      </c>
      <c r="G570">
        <f t="shared" si="192"/>
        <v>-21.309220624278289</v>
      </c>
      <c r="H570">
        <f t="shared" si="198"/>
        <v>-2.8667436287416077</v>
      </c>
      <c r="K570">
        <f t="shared" si="199"/>
        <v>-172.00461772449646</v>
      </c>
      <c r="L570">
        <f t="shared" si="200"/>
        <v>-44.059731533117215</v>
      </c>
      <c r="M570">
        <f t="shared" si="201"/>
        <v>-8.6201067772606055E-2</v>
      </c>
      <c r="N570">
        <f t="shared" si="202"/>
        <v>-0.95362906787523227</v>
      </c>
      <c r="O570">
        <f t="shared" si="203"/>
        <v>-26.205096286654111</v>
      </c>
      <c r="P570">
        <f t="shared" si="204"/>
        <v>-3.635630410226697</v>
      </c>
      <c r="Q570">
        <f t="shared" si="214"/>
        <v>-6</v>
      </c>
      <c r="S570">
        <f t="shared" si="215"/>
        <v>52.045680006157575</v>
      </c>
      <c r="T570">
        <f t="shared" si="205"/>
        <v>430.52336818294958</v>
      </c>
      <c r="U570">
        <f t="shared" si="206"/>
        <v>0.25931980661146325</v>
      </c>
      <c r="V570">
        <f t="shared" si="207"/>
        <v>0.62322571378445912</v>
      </c>
      <c r="W570">
        <f t="shared" si="208"/>
        <v>27.588545487535171</v>
      </c>
      <c r="X570">
        <f t="shared" si="209"/>
        <v>20.948203177522796</v>
      </c>
      <c r="Y570">
        <f t="shared" si="210"/>
        <v>0.88237081271656048</v>
      </c>
      <c r="Z570">
        <f t="shared" si="193"/>
        <v>50.556123534187307</v>
      </c>
      <c r="AA570">
        <f t="shared" si="211"/>
        <v>0.3306681098529492</v>
      </c>
      <c r="AB570">
        <f t="shared" si="194"/>
        <v>18.945887114142259</v>
      </c>
      <c r="AC570">
        <f t="shared" si="195"/>
        <v>0.55170270286361123</v>
      </c>
      <c r="AD570">
        <f t="shared" si="196"/>
        <v>31.610236420045041</v>
      </c>
      <c r="AE570">
        <f t="shared" si="197"/>
        <v>96.785502625065817</v>
      </c>
    </row>
    <row r="571" spans="5:31">
      <c r="E571">
        <f t="shared" si="212"/>
        <v>0.55100000000000038</v>
      </c>
      <c r="F571">
        <f t="shared" si="213"/>
        <v>-0.37478280455627927</v>
      </c>
      <c r="G571">
        <f t="shared" si="192"/>
        <v>-21.4734729351512</v>
      </c>
      <c r="H571">
        <f t="shared" si="198"/>
        <v>-2.8674885110671222</v>
      </c>
      <c r="K571">
        <f t="shared" si="199"/>
        <v>-172.04931066402733</v>
      </c>
      <c r="L571">
        <f t="shared" si="200"/>
        <v>-44.692939530888069</v>
      </c>
      <c r="M571">
        <f t="shared" si="201"/>
        <v>-8.7439913394917079E-2</v>
      </c>
      <c r="N571">
        <f t="shared" si="202"/>
        <v>-0.95325335433748026</v>
      </c>
      <c r="O571">
        <f t="shared" si="203"/>
        <v>-26.194771927042328</v>
      </c>
      <c r="P571">
        <f t="shared" si="204"/>
        <v>-3.6365619313946773</v>
      </c>
      <c r="Q571">
        <f t="shared" si="214"/>
        <v>-6</v>
      </c>
      <c r="S571">
        <f t="shared" si="215"/>
        <v>51.94880645655379</v>
      </c>
      <c r="T571">
        <f t="shared" si="205"/>
        <v>431.09780784017943</v>
      </c>
      <c r="U571">
        <f t="shared" si="206"/>
        <v>0.25966581240773745</v>
      </c>
      <c r="V571">
        <f t="shared" si="207"/>
        <v>0.62357171958073332</v>
      </c>
      <c r="W571">
        <f t="shared" si="208"/>
        <v>27.580058465186323</v>
      </c>
      <c r="X571">
        <f t="shared" si="209"/>
        <v>20.972812187374245</v>
      </c>
      <c r="Y571">
        <f t="shared" si="210"/>
        <v>0.88327462815465263</v>
      </c>
      <c r="Z571">
        <f t="shared" si="193"/>
        <v>50.607908344248749</v>
      </c>
      <c r="AA571">
        <f t="shared" si="211"/>
        <v>0.33353485348169087</v>
      </c>
      <c r="AB571">
        <f t="shared" si="194"/>
        <v>19.110139425015177</v>
      </c>
      <c r="AC571">
        <f t="shared" si="195"/>
        <v>0.54973977467296176</v>
      </c>
      <c r="AD571">
        <f t="shared" si="196"/>
        <v>31.497768919233572</v>
      </c>
      <c r="AE571">
        <f t="shared" si="197"/>
        <v>96.914641796273671</v>
      </c>
    </row>
    <row r="572" spans="5:31">
      <c r="E572">
        <f t="shared" si="212"/>
        <v>0.55200000000000038</v>
      </c>
      <c r="F572">
        <f t="shared" si="213"/>
        <v>-0.37765029306734638</v>
      </c>
      <c r="G572">
        <f t="shared" si="192"/>
        <v>-21.6377679246376</v>
      </c>
      <c r="H572">
        <f t="shared" si="198"/>
        <v>-2.8682440201197092</v>
      </c>
      <c r="K572">
        <f t="shared" si="199"/>
        <v>-172.09464120718255</v>
      </c>
      <c r="L572">
        <f t="shared" si="200"/>
        <v>-45.330543155205007</v>
      </c>
      <c r="M572">
        <f t="shared" si="201"/>
        <v>-8.8687358881290312E-2</v>
      </c>
      <c r="N572">
        <f t="shared" si="202"/>
        <v>-0.95287224120221126</v>
      </c>
      <c r="O572">
        <f t="shared" si="203"/>
        <v>-26.184299190060763</v>
      </c>
      <c r="P572">
        <f t="shared" si="204"/>
        <v>-3.6375068399945176</v>
      </c>
      <c r="Q572">
        <f t="shared" si="214"/>
        <v>-6</v>
      </c>
      <c r="S572">
        <f t="shared" si="215"/>
        <v>51.85109293925526</v>
      </c>
      <c r="T572">
        <f t="shared" si="205"/>
        <v>431.67055904771377</v>
      </c>
      <c r="U572">
        <f t="shared" si="206"/>
        <v>0.26001080118964992</v>
      </c>
      <c r="V572">
        <f t="shared" si="207"/>
        <v>0.62391670836264579</v>
      </c>
      <c r="W572">
        <f t="shared" si="208"/>
        <v>27.571498697375727</v>
      </c>
      <c r="X572">
        <f t="shared" si="209"/>
        <v>20.997403150779437</v>
      </c>
      <c r="Y572">
        <f t="shared" si="210"/>
        <v>0.88417926507826361</v>
      </c>
      <c r="Z572">
        <f t="shared" si="193"/>
        <v>50.659740221963361</v>
      </c>
      <c r="AA572">
        <f t="shared" si="211"/>
        <v>0.33640234199275776</v>
      </c>
      <c r="AB572">
        <f t="shared" si="194"/>
        <v>19.274434414501563</v>
      </c>
      <c r="AC572">
        <f t="shared" si="195"/>
        <v>0.54777692308550585</v>
      </c>
      <c r="AD572">
        <f t="shared" si="196"/>
        <v>31.385305807461798</v>
      </c>
      <c r="AE572">
        <f t="shared" si="197"/>
        <v>97.043401388892974</v>
      </c>
    </row>
    <row r="573" spans="5:31">
      <c r="E573">
        <f t="shared" si="212"/>
        <v>0.55300000000000038</v>
      </c>
      <c r="F573">
        <f t="shared" si="213"/>
        <v>-0.38051853708746608</v>
      </c>
      <c r="G573">
        <f t="shared" si="192"/>
        <v>-21.802106201604094</v>
      </c>
      <c r="H573">
        <f t="shared" si="198"/>
        <v>-2.869010228711224</v>
      </c>
      <c r="K573">
        <f t="shared" si="199"/>
        <v>-172.14061372267344</v>
      </c>
      <c r="L573">
        <f t="shared" si="200"/>
        <v>-45.972515490876965</v>
      </c>
      <c r="M573">
        <f t="shared" si="201"/>
        <v>-8.9943351573252173E-2</v>
      </c>
      <c r="N573">
        <f t="shared" si="202"/>
        <v>-0.95248569098630098</v>
      </c>
      <c r="O573">
        <f t="shared" si="203"/>
        <v>-26.173677045697939</v>
      </c>
      <c r="P573">
        <f t="shared" si="204"/>
        <v>-3.6384652289595847</v>
      </c>
      <c r="Q573">
        <f t="shared" si="214"/>
        <v>-6</v>
      </c>
      <c r="S573">
        <f t="shared" si="215"/>
        <v>51.752540364782931</v>
      </c>
      <c r="T573">
        <f t="shared" si="205"/>
        <v>432.24162082654112</v>
      </c>
      <c r="U573">
        <f t="shared" si="206"/>
        <v>0.26035477236750659</v>
      </c>
      <c r="V573">
        <f t="shared" si="207"/>
        <v>0.62426067954050246</v>
      </c>
      <c r="W573">
        <f t="shared" si="208"/>
        <v>27.562866167420275</v>
      </c>
      <c r="X573">
        <f t="shared" si="209"/>
        <v>21.021975937406772</v>
      </c>
      <c r="Y573">
        <f t="shared" si="210"/>
        <v>0.88508472444907738</v>
      </c>
      <c r="Z573">
        <f t="shared" si="193"/>
        <v>50.711619222431558</v>
      </c>
      <c r="AA573">
        <f t="shared" si="211"/>
        <v>0.33927058601287746</v>
      </c>
      <c r="AB573">
        <f t="shared" si="194"/>
        <v>19.43877269146806</v>
      </c>
      <c r="AC573">
        <f t="shared" si="195"/>
        <v>0.54581413843619986</v>
      </c>
      <c r="AD573">
        <f t="shared" si="196"/>
        <v>31.272846530963502</v>
      </c>
      <c r="AE573">
        <f t="shared" si="197"/>
        <v>97.171781182833172</v>
      </c>
    </row>
    <row r="574" spans="5:31">
      <c r="E574">
        <f t="shared" si="212"/>
        <v>0.55400000000000038</v>
      </c>
      <c r="F574">
        <f t="shared" si="213"/>
        <v>-0.3833875473161773</v>
      </c>
      <c r="G574">
        <f t="shared" si="192"/>
        <v>-21.96648837908911</v>
      </c>
      <c r="H574">
        <f t="shared" si="198"/>
        <v>-2.8697872092072103</v>
      </c>
      <c r="K574">
        <f t="shared" si="199"/>
        <v>-172.18723255243262</v>
      </c>
      <c r="L574">
        <f t="shared" si="200"/>
        <v>-46.61882975917198</v>
      </c>
      <c r="M574">
        <f t="shared" si="201"/>
        <v>-9.1207839079305741E-2</v>
      </c>
      <c r="N574">
        <f t="shared" si="202"/>
        <v>-0.9520936664361408</v>
      </c>
      <c r="O574">
        <f t="shared" si="203"/>
        <v>-26.162904470249323</v>
      </c>
      <c r="P574">
        <f t="shared" si="204"/>
        <v>-3.6394371906541965</v>
      </c>
      <c r="Q574">
        <f t="shared" si="214"/>
        <v>-6</v>
      </c>
      <c r="S574">
        <f t="shared" si="215"/>
        <v>51.653149641410103</v>
      </c>
      <c r="T574">
        <f t="shared" si="205"/>
        <v>432.81099218818815</v>
      </c>
      <c r="U574">
        <f t="shared" si="206"/>
        <v>0.26069772534591418</v>
      </c>
      <c r="V574">
        <f t="shared" si="207"/>
        <v>0.62460363251891005</v>
      </c>
      <c r="W574">
        <f t="shared" si="208"/>
        <v>27.554160858047013</v>
      </c>
      <c r="X574">
        <f t="shared" si="209"/>
        <v>21.046530417060147</v>
      </c>
      <c r="Y574">
        <f t="shared" si="210"/>
        <v>0.88599100726584779</v>
      </c>
      <c r="Z574">
        <f t="shared" si="193"/>
        <v>50.763545402877732</v>
      </c>
      <c r="AA574">
        <f t="shared" si="211"/>
        <v>0.34213959624158879</v>
      </c>
      <c r="AB574">
        <f t="shared" si="194"/>
        <v>19.60315486895308</v>
      </c>
      <c r="AC574">
        <f t="shared" si="195"/>
        <v>0.54385141102425894</v>
      </c>
      <c r="AD574">
        <f t="shared" si="196"/>
        <v>31.160390533924648</v>
      </c>
      <c r="AE574">
        <f t="shared" si="197"/>
        <v>97.299780955876642</v>
      </c>
    </row>
    <row r="575" spans="5:31">
      <c r="E575">
        <f t="shared" si="212"/>
        <v>0.55500000000000038</v>
      </c>
      <c r="F575">
        <f t="shared" si="213"/>
        <v>-0.38625733452538452</v>
      </c>
      <c r="G575">
        <f t="shared" si="192"/>
        <v>-22.130915074277311</v>
      </c>
      <c r="H575">
        <f t="shared" si="198"/>
        <v>-2.870575033529168</v>
      </c>
      <c r="K575">
        <f t="shared" si="199"/>
        <v>-172.23450201175007</v>
      </c>
      <c r="L575">
        <f t="shared" si="200"/>
        <v>-47.26945931745572</v>
      </c>
      <c r="M575">
        <f t="shared" si="201"/>
        <v>-9.2480769274223551E-2</v>
      </c>
      <c r="N575">
        <f t="shared" si="202"/>
        <v>-0.95169613052647395</v>
      </c>
      <c r="O575">
        <f t="shared" si="203"/>
        <v>-26.151980446285339</v>
      </c>
      <c r="P575">
        <f t="shared" si="204"/>
        <v>-3.6404228168765109</v>
      </c>
      <c r="Q575">
        <f t="shared" si="214"/>
        <v>-6</v>
      </c>
      <c r="S575">
        <f t="shared" si="215"/>
        <v>51.552921675135025</v>
      </c>
      <c r="T575">
        <f t="shared" si="205"/>
        <v>433.37867213432895</v>
      </c>
      <c r="U575">
        <f t="shared" si="206"/>
        <v>0.26103965952354491</v>
      </c>
      <c r="V575">
        <f t="shared" si="207"/>
        <v>0.62494556669654078</v>
      </c>
      <c r="W575">
        <f t="shared" si="208"/>
        <v>27.545382751388583</v>
      </c>
      <c r="X575">
        <f t="shared" si="209"/>
        <v>21.071066459666213</v>
      </c>
      <c r="Y575">
        <f t="shared" si="210"/>
        <v>0.88689811456419332</v>
      </c>
      <c r="Z575">
        <f t="shared" si="193"/>
        <v>50.815518822638445</v>
      </c>
      <c r="AA575">
        <f t="shared" si="211"/>
        <v>0.34500938345079563</v>
      </c>
      <c r="AB575">
        <f t="shared" si="194"/>
        <v>19.76758156414126</v>
      </c>
      <c r="AC575">
        <f t="shared" si="195"/>
        <v>0.54188873111339775</v>
      </c>
      <c r="AD575">
        <f t="shared" si="196"/>
        <v>31.047937258497189</v>
      </c>
      <c r="AE575">
        <f t="shared" si="197"/>
        <v>97.427400483590773</v>
      </c>
    </row>
    <row r="576" spans="5:31">
      <c r="E576">
        <f t="shared" si="212"/>
        <v>0.55600000000000038</v>
      </c>
      <c r="F576">
        <f t="shared" si="213"/>
        <v>-0.38912790955891369</v>
      </c>
      <c r="G576">
        <f t="shared" si="192"/>
        <v>-22.29538690847416</v>
      </c>
      <c r="H576">
        <f t="shared" si="198"/>
        <v>-2.8713737731568147</v>
      </c>
      <c r="K576">
        <f t="shared" si="199"/>
        <v>-172.2824263894089</v>
      </c>
      <c r="L576">
        <f t="shared" si="200"/>
        <v>-47.924377658823062</v>
      </c>
      <c r="M576">
        <f t="shared" si="201"/>
        <v>-9.3762090298326828E-2</v>
      </c>
      <c r="N576">
        <f t="shared" si="202"/>
        <v>-0.95129304645923574</v>
      </c>
      <c r="O576">
        <f t="shared" si="203"/>
        <v>-26.140903962619493</v>
      </c>
      <c r="P576">
        <f t="shared" si="204"/>
        <v>-3.6414221988613993</v>
      </c>
      <c r="Q576">
        <f t="shared" si="214"/>
        <v>-6</v>
      </c>
      <c r="S576">
        <f t="shared" si="215"/>
        <v>51.451857369654533</v>
      </c>
      <c r="T576">
        <f t="shared" si="205"/>
        <v>433.94465965638858</v>
      </c>
      <c r="U576">
        <f t="shared" si="206"/>
        <v>0.26138057429289752</v>
      </c>
      <c r="V576">
        <f t="shared" si="207"/>
        <v>0.62528648146589338</v>
      </c>
      <c r="W576">
        <f t="shared" si="208"/>
        <v>27.53653182897871</v>
      </c>
      <c r="X576">
        <f t="shared" si="209"/>
        <v>21.095583935261601</v>
      </c>
      <c r="Y576">
        <f t="shared" si="210"/>
        <v>0.88780604741639457</v>
      </c>
      <c r="Z576">
        <f t="shared" si="193"/>
        <v>50.867539543150848</v>
      </c>
      <c r="AA576">
        <f t="shared" si="211"/>
        <v>0.34787995848432501</v>
      </c>
      <c r="AB576">
        <f t="shared" si="194"/>
        <v>19.932053398338116</v>
      </c>
      <c r="AC576">
        <f t="shared" si="195"/>
        <v>0.53992608893206961</v>
      </c>
      <c r="AD576">
        <f t="shared" si="196"/>
        <v>30.935486144812739</v>
      </c>
      <c r="AE576">
        <f t="shared" si="197"/>
        <v>97.55463953923892</v>
      </c>
    </row>
    <row r="577" spans="5:31">
      <c r="E577">
        <f t="shared" si="212"/>
        <v>0.55700000000000038</v>
      </c>
      <c r="F577">
        <f t="shared" si="213"/>
        <v>-0.39199928333207051</v>
      </c>
      <c r="G577">
        <f t="shared" si="192"/>
        <v>-22.459904507080601</v>
      </c>
      <c r="H577">
        <f t="shared" si="198"/>
        <v>-2.8721834991303434</v>
      </c>
      <c r="K577">
        <f t="shared" si="199"/>
        <v>-172.3310099478206</v>
      </c>
      <c r="L577">
        <f t="shared" si="200"/>
        <v>-48.583558411705383</v>
      </c>
      <c r="M577">
        <f t="shared" si="201"/>
        <v>-9.5051750556717107E-2</v>
      </c>
      <c r="N577">
        <f t="shared" si="202"/>
        <v>-0.95088437766239486</v>
      </c>
      <c r="O577">
        <f t="shared" si="203"/>
        <v>-26.129674014276553</v>
      </c>
      <c r="P577">
        <f t="shared" si="204"/>
        <v>-3.6424354272833188</v>
      </c>
      <c r="Q577">
        <f t="shared" si="214"/>
        <v>-6</v>
      </c>
      <c r="S577">
        <f t="shared" si="215"/>
        <v>51.349957626340668</v>
      </c>
      <c r="T577">
        <f t="shared" si="205"/>
        <v>434.50895373515203</v>
      </c>
      <c r="U577">
        <f t="shared" si="206"/>
        <v>0.26172046904006196</v>
      </c>
      <c r="V577">
        <f t="shared" si="207"/>
        <v>0.62562637621305783</v>
      </c>
      <c r="W577">
        <f t="shared" si="208"/>
        <v>27.527608071747842</v>
      </c>
      <c r="X577">
        <f t="shared" si="209"/>
        <v>21.120082713980082</v>
      </c>
      <c r="Y577">
        <f t="shared" si="210"/>
        <v>0.88871480693118921</v>
      </c>
      <c r="Z577">
        <f t="shared" si="193"/>
        <v>50.919607627940948</v>
      </c>
      <c r="AA577">
        <f t="shared" si="211"/>
        <v>0.35075133225748162</v>
      </c>
      <c r="AB577">
        <f t="shared" si="194"/>
        <v>20.096570996944546</v>
      </c>
      <c r="AC577">
        <f t="shared" si="195"/>
        <v>0.53796347467370764</v>
      </c>
      <c r="AD577">
        <f t="shared" si="196"/>
        <v>30.823036630996402</v>
      </c>
      <c r="AE577">
        <f t="shared" si="197"/>
        <v>97.681497893692423</v>
      </c>
    </row>
    <row r="578" spans="5:31">
      <c r="E578">
        <f t="shared" si="212"/>
        <v>0.55800000000000038</v>
      </c>
      <c r="F578">
        <f t="shared" si="213"/>
        <v>-0.39487146683120083</v>
      </c>
      <c r="G578">
        <f t="shared" si="192"/>
        <v>-22.624468499567882</v>
      </c>
      <c r="H578">
        <f t="shared" si="198"/>
        <v>-2.8730042820526678</v>
      </c>
      <c r="K578">
        <f t="shared" si="199"/>
        <v>-172.38025692316006</v>
      </c>
      <c r="L578">
        <f t="shared" si="200"/>
        <v>-49.246975339470865</v>
      </c>
      <c r="M578">
        <f t="shared" si="201"/>
        <v>-9.6349698718494303E-2</v>
      </c>
      <c r="N578">
        <f t="shared" si="202"/>
        <v>-0.95047008778880049</v>
      </c>
      <c r="O578">
        <f t="shared" si="203"/>
        <v>-26.118289602460841</v>
      </c>
      <c r="P578">
        <f t="shared" si="204"/>
        <v>-3.6434625922591724</v>
      </c>
      <c r="Q578">
        <f t="shared" si="214"/>
        <v>-6</v>
      </c>
      <c r="S578">
        <f t="shared" si="215"/>
        <v>51.247223344218369</v>
      </c>
      <c r="T578">
        <f t="shared" si="205"/>
        <v>435.07155334037492</v>
      </c>
      <c r="U578">
        <f t="shared" si="206"/>
        <v>0.26205934314448476</v>
      </c>
      <c r="V578">
        <f t="shared" si="207"/>
        <v>0.62596525031748063</v>
      </c>
      <c r="W578">
        <f t="shared" si="208"/>
        <v>27.518611460018896</v>
      </c>
      <c r="X578">
        <f t="shared" si="209"/>
        <v>21.144562666039757</v>
      </c>
      <c r="Y578">
        <f t="shared" si="210"/>
        <v>0.88962439425356832</v>
      </c>
      <c r="Z578">
        <f t="shared" si="193"/>
        <v>50.971723142611864</v>
      </c>
      <c r="AA578">
        <f t="shared" si="211"/>
        <v>0.35362351575661244</v>
      </c>
      <c r="AB578">
        <f t="shared" si="194"/>
        <v>20.261134989431859</v>
      </c>
      <c r="AC578">
        <f t="shared" si="195"/>
        <v>0.53600087849695588</v>
      </c>
      <c r="AD578">
        <f t="shared" si="196"/>
        <v>30.710588153180016</v>
      </c>
      <c r="AE578">
        <f t="shared" si="197"/>
        <v>97.807975315343143</v>
      </c>
    </row>
    <row r="579" spans="5:31">
      <c r="E579">
        <f t="shared" si="212"/>
        <v>0.55900000000000039</v>
      </c>
      <c r="F579">
        <f t="shared" si="213"/>
        <v>-0.39774447111325351</v>
      </c>
      <c r="G579">
        <f t="shared" si="192"/>
        <v>-22.789079519452514</v>
      </c>
      <c r="H579">
        <f t="shared" si="198"/>
        <v>-2.8738361920916677</v>
      </c>
      <c r="K579">
        <f t="shared" si="199"/>
        <v>-172.43017152550007</v>
      </c>
      <c r="L579">
        <f t="shared" si="200"/>
        <v>-49.914602340006283</v>
      </c>
      <c r="M579">
        <f t="shared" si="201"/>
        <v>-9.7655883715938474E-2</v>
      </c>
      <c r="N579">
        <f t="shared" si="202"/>
        <v>-0.95005014071503135</v>
      </c>
      <c r="O579">
        <f t="shared" si="203"/>
        <v>-26.106749734524623</v>
      </c>
      <c r="P579">
        <f t="shared" si="204"/>
        <v>-3.644503783351162</v>
      </c>
      <c r="Q579">
        <f t="shared" si="214"/>
        <v>-6</v>
      </c>
      <c r="S579">
        <f t="shared" si="215"/>
        <v>51.143655419945574</v>
      </c>
      <c r="T579">
        <f t="shared" si="205"/>
        <v>435.63245743039272</v>
      </c>
      <c r="U579">
        <f t="shared" si="206"/>
        <v>0.26239719597873368</v>
      </c>
      <c r="V579">
        <f t="shared" si="207"/>
        <v>0.62630310315172955</v>
      </c>
      <c r="W579">
        <f t="shared" si="208"/>
        <v>27.509541973503087</v>
      </c>
      <c r="X579">
        <f t="shared" si="209"/>
        <v>21.169023661730137</v>
      </c>
      <c r="Y579">
        <f t="shared" si="210"/>
        <v>0.89053481056457184</v>
      </c>
      <c r="Z579">
        <f t="shared" si="193"/>
        <v>51.023886154832248</v>
      </c>
      <c r="AA579">
        <f t="shared" si="211"/>
        <v>0.35649652003866478</v>
      </c>
      <c r="AB579">
        <f t="shared" si="194"/>
        <v>20.425746009316473</v>
      </c>
      <c r="AC579">
        <f t="shared" si="195"/>
        <v>0.53403829052590712</v>
      </c>
      <c r="AD579">
        <f t="shared" si="196"/>
        <v>30.598140145515774</v>
      </c>
      <c r="AE579">
        <f t="shared" si="197"/>
        <v>97.934071570015561</v>
      </c>
    </row>
    <row r="580" spans="5:31">
      <c r="E580">
        <f t="shared" si="212"/>
        <v>0.56000000000000039</v>
      </c>
      <c r="F580">
        <f t="shared" si="213"/>
        <v>-0.4006183073053452</v>
      </c>
      <c r="G580">
        <f t="shared" si="192"/>
        <v>-22.953738204271314</v>
      </c>
      <c r="H580">
        <f t="shared" si="198"/>
        <v>-2.8746792989824224</v>
      </c>
      <c r="K580">
        <f t="shared" si="199"/>
        <v>-172.48075793894535</v>
      </c>
      <c r="L580">
        <f t="shared" si="200"/>
        <v>-50.586413445284954</v>
      </c>
      <c r="M580">
        <f t="shared" si="201"/>
        <v>-9.8970254743664499E-2</v>
      </c>
      <c r="N580">
        <f t="shared" si="202"/>
        <v>-0.94962450054024805</v>
      </c>
      <c r="O580">
        <f t="shared" si="203"/>
        <v>-26.095053423936569</v>
      </c>
      <c r="P580">
        <f t="shared" si="204"/>
        <v>-3.645559089569633</v>
      </c>
      <c r="Q580">
        <f t="shared" si="214"/>
        <v>-6</v>
      </c>
      <c r="S580">
        <f t="shared" si="215"/>
        <v>51.039254747795013</v>
      </c>
      <c r="T580">
        <f t="shared" si="205"/>
        <v>436.19166495173573</v>
      </c>
      <c r="U580">
        <f t="shared" si="206"/>
        <v>0.26273402690826575</v>
      </c>
      <c r="V580">
        <f t="shared" si="207"/>
        <v>0.62663993408126162</v>
      </c>
      <c r="W580">
        <f t="shared" si="208"/>
        <v>27.50039959129591</v>
      </c>
      <c r="X580">
        <f t="shared" si="209"/>
        <v>21.193465571399294</v>
      </c>
      <c r="Y580">
        <f t="shared" si="210"/>
        <v>0.89144605708108526</v>
      </c>
      <c r="Z580">
        <f t="shared" si="193"/>
        <v>51.076096734324459</v>
      </c>
      <c r="AA580">
        <f t="shared" si="211"/>
        <v>0.35937035623075675</v>
      </c>
      <c r="AB580">
        <f t="shared" si="194"/>
        <v>20.590404694135287</v>
      </c>
      <c r="AC580">
        <f t="shared" si="195"/>
        <v>0.53207570085032851</v>
      </c>
      <c r="AD580">
        <f t="shared" si="196"/>
        <v>30.485692040189168</v>
      </c>
      <c r="AE580">
        <f t="shared" si="197"/>
        <v>98.0597864208803</v>
      </c>
    </row>
    <row r="581" spans="5:31">
      <c r="E581">
        <f t="shared" si="212"/>
        <v>0.56100000000000039</v>
      </c>
      <c r="F581">
        <f t="shared" si="213"/>
        <v>-0.40349298660432764</v>
      </c>
      <c r="G581">
        <f t="shared" ref="G581:G644" si="216">F581*180/PI()</f>
        <v>-23.118445195556635</v>
      </c>
      <c r="H581">
        <f t="shared" si="198"/>
        <v>-2.8755336720294378</v>
      </c>
      <c r="K581">
        <f t="shared" si="199"/>
        <v>-172.53202032176625</v>
      </c>
      <c r="L581">
        <f t="shared" si="200"/>
        <v>-51.262382820919996</v>
      </c>
      <c r="M581">
        <f t="shared" si="201"/>
        <v>-0.10029276125774811</v>
      </c>
      <c r="N581">
        <f t="shared" si="202"/>
        <v>-0.94919313158505059</v>
      </c>
      <c r="O581">
        <f t="shared" si="203"/>
        <v>-26.083199690250357</v>
      </c>
      <c r="P581">
        <f t="shared" si="204"/>
        <v>-3.6466285993759078</v>
      </c>
      <c r="Q581">
        <f t="shared" si="214"/>
        <v>-6</v>
      </c>
      <c r="S581">
        <f t="shared" si="215"/>
        <v>50.934022219638152</v>
      </c>
      <c r="T581">
        <f t="shared" si="205"/>
        <v>436.7491748387414</v>
      </c>
      <c r="U581">
        <f t="shared" si="206"/>
        <v>0.26306983529119388</v>
      </c>
      <c r="V581">
        <f t="shared" si="207"/>
        <v>0.62697574246418974</v>
      </c>
      <c r="W581">
        <f t="shared" si="208"/>
        <v>27.4911842918732</v>
      </c>
      <c r="X581">
        <f t="shared" si="209"/>
        <v>21.21788826544088</v>
      </c>
      <c r="Y581">
        <f t="shared" si="210"/>
        <v>0.89235813505563399</v>
      </c>
      <c r="Z581">
        <f t="shared" ref="Z581:Z644" si="217">Y581*180/PI()</f>
        <v>51.128354952852938</v>
      </c>
      <c r="AA581">
        <f t="shared" si="211"/>
        <v>0.36224503552973908</v>
      </c>
      <c r="AB581">
        <f t="shared" ref="AB581:AB644" si="218">AA581*180/PI()</f>
        <v>20.755111685420605</v>
      </c>
      <c r="AC581">
        <f t="shared" ref="AC581:AC644" si="219">Y581-AA581</f>
        <v>0.53011309952589492</v>
      </c>
      <c r="AD581">
        <f t="shared" ref="AD581:AD644" si="220">AC581*180/PI()</f>
        <v>30.37324326743234</v>
      </c>
      <c r="AE581">
        <f t="shared" ref="AE581:AE644" si="221">T581/4.44822165</f>
        <v>98.185119628366863</v>
      </c>
    </row>
    <row r="582" spans="5:31">
      <c r="E582">
        <f t="shared" si="212"/>
        <v>0.56200000000000039</v>
      </c>
      <c r="F582">
        <f t="shared" si="213"/>
        <v>-0.40636852027635706</v>
      </c>
      <c r="G582">
        <f t="shared" si="216"/>
        <v>-23.283201138811677</v>
      </c>
      <c r="H582">
        <f t="shared" si="198"/>
        <v>-2.8763993801088659</v>
      </c>
      <c r="K582">
        <f t="shared" si="199"/>
        <v>-172.58396280653196</v>
      </c>
      <c r="L582">
        <f t="shared" si="200"/>
        <v>-51.942484765704314</v>
      </c>
      <c r="M582">
        <f t="shared" si="201"/>
        <v>-0.10162335297482583</v>
      </c>
      <c r="N582">
        <f t="shared" si="202"/>
        <v>-0.94875599839033797</v>
      </c>
      <c r="O582">
        <f t="shared" si="203"/>
        <v>-26.071187559073337</v>
      </c>
      <c r="P582">
        <f t="shared" si="204"/>
        <v>-3.6477124006851125</v>
      </c>
      <c r="Q582">
        <f t="shared" si="214"/>
        <v>-6</v>
      </c>
      <c r="S582">
        <f t="shared" si="215"/>
        <v>50.827958724930731</v>
      </c>
      <c r="T582">
        <f t="shared" si="205"/>
        <v>437.30498601317072</v>
      </c>
      <c r="U582">
        <f t="shared" si="206"/>
        <v>0.26340462047805568</v>
      </c>
      <c r="V582">
        <f t="shared" si="207"/>
        <v>0.62731052765105155</v>
      </c>
      <c r="W582">
        <f t="shared" si="208"/>
        <v>27.481896053087311</v>
      </c>
      <c r="X582">
        <f t="shared" si="209"/>
        <v>21.242291614281196</v>
      </c>
      <c r="Y582">
        <f t="shared" si="210"/>
        <v>0.89327104577618033</v>
      </c>
      <c r="Z582">
        <f t="shared" si="217"/>
        <v>51.180660884212493</v>
      </c>
      <c r="AA582">
        <f t="shared" si="211"/>
        <v>0.36512056920176833</v>
      </c>
      <c r="AB582">
        <f t="shared" si="218"/>
        <v>20.919867628675632</v>
      </c>
      <c r="AC582">
        <f t="shared" si="219"/>
        <v>0.52815047657441205</v>
      </c>
      <c r="AD582">
        <f t="shared" si="220"/>
        <v>30.260793255536861</v>
      </c>
      <c r="AE582">
        <f t="shared" si="221"/>
        <v>98.310070950077488</v>
      </c>
    </row>
    <row r="583" spans="5:31">
      <c r="E583">
        <f t="shared" si="212"/>
        <v>0.56300000000000039</v>
      </c>
      <c r="F583">
        <f t="shared" si="213"/>
        <v>-0.40924491965646592</v>
      </c>
      <c r="G583">
        <f t="shared" si="216"/>
        <v>-23.448006683485961</v>
      </c>
      <c r="H583">
        <f t="shared" si="198"/>
        <v>-2.8772764916707185</v>
      </c>
      <c r="K583">
        <f t="shared" si="199"/>
        <v>-172.6365895002431</v>
      </c>
      <c r="L583">
        <f t="shared" si="200"/>
        <v>-52.626693711134635</v>
      </c>
      <c r="M583">
        <f t="shared" si="201"/>
        <v>-0.10296197987116384</v>
      </c>
      <c r="N583">
        <f t="shared" si="202"/>
        <v>-0.94831306571617291</v>
      </c>
      <c r="O583">
        <f t="shared" si="203"/>
        <v>-26.059016062035329</v>
      </c>
      <c r="P583">
        <f t="shared" si="204"/>
        <v>-3.648810580868993</v>
      </c>
      <c r="Q583">
        <f t="shared" si="214"/>
        <v>-6</v>
      </c>
      <c r="S583">
        <f t="shared" si="215"/>
        <v>50.721065150700547</v>
      </c>
      <c r="T583">
        <f t="shared" si="205"/>
        <v>437.8590973838256</v>
      </c>
      <c r="U583">
        <f t="shared" si="206"/>
        <v>0.26373838181158304</v>
      </c>
      <c r="V583">
        <f t="shared" si="207"/>
        <v>0.62764428898457891</v>
      </c>
      <c r="W583">
        <f t="shared" si="208"/>
        <v>27.472534852163413</v>
      </c>
      <c r="X583">
        <f t="shared" si="209"/>
        <v>21.2666754883662</v>
      </c>
      <c r="Y583">
        <f t="shared" si="210"/>
        <v>0.89418479056591893</v>
      </c>
      <c r="Z583">
        <f t="shared" si="217"/>
        <v>51.233014604216585</v>
      </c>
      <c r="AA583">
        <f t="shared" si="211"/>
        <v>0.36799696858187753</v>
      </c>
      <c r="AB583">
        <f t="shared" si="218"/>
        <v>21.084673173349938</v>
      </c>
      <c r="AC583">
        <f t="shared" si="219"/>
        <v>0.52618782198404146</v>
      </c>
      <c r="AD583">
        <f t="shared" si="220"/>
        <v>30.148341430866651</v>
      </c>
      <c r="AE583">
        <f t="shared" si="221"/>
        <v>98.434640140701092</v>
      </c>
    </row>
    <row r="584" spans="5:31">
      <c r="E584">
        <f t="shared" si="212"/>
        <v>0.56400000000000039</v>
      </c>
      <c r="F584">
        <f t="shared" si="213"/>
        <v>-0.41212219614813667</v>
      </c>
      <c r="G584">
        <f t="shared" si="216"/>
        <v>-23.612862482950906</v>
      </c>
      <c r="H584">
        <f t="shared" si="198"/>
        <v>-2.8781650747410672</v>
      </c>
      <c r="K584">
        <f t="shared" si="199"/>
        <v>-172.68990448446402</v>
      </c>
      <c r="L584">
        <f t="shared" si="200"/>
        <v>-53.314984220922227</v>
      </c>
      <c r="M584">
        <f t="shared" si="201"/>
        <v>-0.10430859218170063</v>
      </c>
      <c r="N584">
        <f t="shared" si="202"/>
        <v>-0.9478642985406498</v>
      </c>
      <c r="O584">
        <f t="shared" si="203"/>
        <v>-26.046684236757525</v>
      </c>
      <c r="P584">
        <f t="shared" si="204"/>
        <v>-3.6499232267587196</v>
      </c>
      <c r="Q584">
        <f t="shared" si="214"/>
        <v>-6</v>
      </c>
      <c r="S584">
        <f t="shared" si="215"/>
        <v>50.613342381536953</v>
      </c>
      <c r="T584">
        <f t="shared" si="205"/>
        <v>438.41150784616678</v>
      </c>
      <c r="U584">
        <f t="shared" si="206"/>
        <v>0.26407111862647203</v>
      </c>
      <c r="V584">
        <f t="shared" si="207"/>
        <v>0.6279770257994679</v>
      </c>
      <c r="W584">
        <f t="shared" si="208"/>
        <v>27.463100665695897</v>
      </c>
      <c r="X584">
        <f t="shared" si="209"/>
        <v>21.291039758148468</v>
      </c>
      <c r="Y584">
        <f t="shared" si="210"/>
        <v>0.89509937078307122</v>
      </c>
      <c r="Z584">
        <f t="shared" si="217"/>
        <v>51.285416190685574</v>
      </c>
      <c r="AA584">
        <f t="shared" si="211"/>
        <v>0.37087424507354805</v>
      </c>
      <c r="AB584">
        <f t="shared" si="218"/>
        <v>21.249528972814868</v>
      </c>
      <c r="AC584">
        <f t="shared" si="219"/>
        <v>0.52422512570952318</v>
      </c>
      <c r="AD584">
        <f t="shared" si="220"/>
        <v>30.035887217870705</v>
      </c>
      <c r="AE584">
        <f t="shared" si="221"/>
        <v>98.558826951927358</v>
      </c>
    </row>
    <row r="585" spans="5:31">
      <c r="E585">
        <f t="shared" si="212"/>
        <v>0.56500000000000039</v>
      </c>
      <c r="F585">
        <f t="shared" si="213"/>
        <v>-0.41500036122287776</v>
      </c>
      <c r="G585">
        <f t="shared" si="216"/>
        <v>-23.777769194475521</v>
      </c>
      <c r="H585">
        <f t="shared" si="198"/>
        <v>-2.879065196924242</v>
      </c>
      <c r="K585">
        <f t="shared" si="199"/>
        <v>-172.74391181545451</v>
      </c>
      <c r="L585">
        <f t="shared" si="200"/>
        <v>-54.007330990489905</v>
      </c>
      <c r="M585">
        <f t="shared" si="201"/>
        <v>-0.10566314039906299</v>
      </c>
      <c r="N585">
        <f t="shared" si="202"/>
        <v>-0.94740966205876864</v>
      </c>
      <c r="O585">
        <f t="shared" si="203"/>
        <v>-26.034191126821536</v>
      </c>
      <c r="P585">
        <f t="shared" si="204"/>
        <v>-3.6510504246476811</v>
      </c>
      <c r="Q585">
        <f t="shared" si="214"/>
        <v>-6</v>
      </c>
      <c r="S585">
        <f t="shared" si="215"/>
        <v>50.504791299582337</v>
      </c>
      <c r="T585">
        <f t="shared" si="205"/>
        <v>438.96221628193462</v>
      </c>
      <c r="U585">
        <f t="shared" si="206"/>
        <v>0.26440283024915434</v>
      </c>
      <c r="V585">
        <f t="shared" si="207"/>
        <v>0.62830873742215021</v>
      </c>
      <c r="W585">
        <f t="shared" si="208"/>
        <v>27.453593469644879</v>
      </c>
      <c r="X585">
        <f t="shared" si="209"/>
        <v>21.315384294074185</v>
      </c>
      <c r="Y585">
        <f t="shared" si="210"/>
        <v>0.89601478782068311</v>
      </c>
      <c r="Z585">
        <f t="shared" si="217"/>
        <v>51.337865723435101</v>
      </c>
      <c r="AA585">
        <f t="shared" si="211"/>
        <v>0.37375241014828892</v>
      </c>
      <c r="AB585">
        <f t="shared" si="218"/>
        <v>21.414435684339477</v>
      </c>
      <c r="AC585">
        <f t="shared" si="219"/>
        <v>0.52226237767239425</v>
      </c>
      <c r="AD585">
        <f t="shared" si="220"/>
        <v>29.923430039095628</v>
      </c>
      <c r="AE585">
        <f t="shared" si="221"/>
        <v>98.68263113236155</v>
      </c>
    </row>
    <row r="586" spans="5:31">
      <c r="E586">
        <f t="shared" si="212"/>
        <v>0.56600000000000039</v>
      </c>
      <c r="F586">
        <f t="shared" si="213"/>
        <v>-0.41787942641980202</v>
      </c>
      <c r="G586">
        <f t="shared" si="216"/>
        <v>-23.942727479202286</v>
      </c>
      <c r="H586">
        <f t="shared" si="198"/>
        <v>-2.8799769254050163</v>
      </c>
      <c r="K586">
        <f t="shared" si="199"/>
        <v>-172.79861552430097</v>
      </c>
      <c r="L586">
        <f t="shared" si="200"/>
        <v>-54.703708846454361</v>
      </c>
      <c r="M586">
        <f t="shared" si="201"/>
        <v>-0.10702557527255319</v>
      </c>
      <c r="N586">
        <f t="shared" si="202"/>
        <v>-0.94694912168130996</v>
      </c>
      <c r="O586">
        <f t="shared" si="203"/>
        <v>-26.021535781738475</v>
      </c>
      <c r="P586">
        <f t="shared" si="204"/>
        <v>-3.6521922602942731</v>
      </c>
      <c r="Q586">
        <f t="shared" si="214"/>
        <v>-6</v>
      </c>
      <c r="S586">
        <f t="shared" si="215"/>
        <v>50.395412784525405</v>
      </c>
      <c r="T586">
        <f t="shared" si="205"/>
        <v>439.51122155877005</v>
      </c>
      <c r="U586">
        <f t="shared" si="206"/>
        <v>0.26473351599756911</v>
      </c>
      <c r="V586">
        <f t="shared" si="207"/>
        <v>0.62863942317056498</v>
      </c>
      <c r="W586">
        <f t="shared" si="208"/>
        <v>27.444013239332815</v>
      </c>
      <c r="X586">
        <f t="shared" si="209"/>
        <v>21.339708966570058</v>
      </c>
      <c r="Y586">
        <f t="shared" si="210"/>
        <v>0.89693104310641958</v>
      </c>
      <c r="Z586">
        <f t="shared" si="217"/>
        <v>51.390363284264346</v>
      </c>
      <c r="AA586">
        <f t="shared" si="211"/>
        <v>0.37663147534521363</v>
      </c>
      <c r="AB586">
        <f t="shared" si="218"/>
        <v>21.579393969066263</v>
      </c>
      <c r="AC586">
        <f t="shared" si="219"/>
        <v>0.52029956776120589</v>
      </c>
      <c r="AD586">
        <f t="shared" si="220"/>
        <v>29.81096931519809</v>
      </c>
      <c r="AE586">
        <f t="shared" si="221"/>
        <v>98.806052427439198</v>
      </c>
    </row>
    <row r="587" spans="5:31">
      <c r="E587">
        <f t="shared" si="212"/>
        <v>0.56700000000000039</v>
      </c>
      <c r="F587">
        <f t="shared" si="213"/>
        <v>-0.42075940334520706</v>
      </c>
      <c r="G587">
        <f t="shared" si="216"/>
        <v>-24.107738002123057</v>
      </c>
      <c r="H587">
        <f t="shared" si="198"/>
        <v>-2.8809003269507847</v>
      </c>
      <c r="K587">
        <f t="shared" si="199"/>
        <v>-172.85401961704707</v>
      </c>
      <c r="L587">
        <f t="shared" si="200"/>
        <v>-55.40409274609366</v>
      </c>
      <c r="M587">
        <f t="shared" si="201"/>
        <v>-0.10839584780710709</v>
      </c>
      <c r="N587">
        <f t="shared" si="202"/>
        <v>-0.9464826430337171</v>
      </c>
      <c r="O587">
        <f t="shared" si="203"/>
        <v>-26.00871725691826</v>
      </c>
      <c r="P587">
        <f t="shared" si="204"/>
        <v>-3.6533488189246683</v>
      </c>
      <c r="Q587">
        <f t="shared" si="214"/>
        <v>-6</v>
      </c>
      <c r="S587">
        <f t="shared" si="215"/>
        <v>50.285207713596598</v>
      </c>
      <c r="T587">
        <f t="shared" si="205"/>
        <v>440.05852252983743</v>
      </c>
      <c r="U587">
        <f t="shared" si="206"/>
        <v>0.26506317518093581</v>
      </c>
      <c r="V587">
        <f t="shared" si="207"/>
        <v>0.62896908235393167</v>
      </c>
      <c r="W587">
        <f t="shared" si="208"/>
        <v>27.434359949441266</v>
      </c>
      <c r="X587">
        <f t="shared" si="209"/>
        <v>21.364013646030205</v>
      </c>
      <c r="Y587">
        <f t="shared" si="210"/>
        <v>0.89784813810235931</v>
      </c>
      <c r="Z587">
        <f t="shared" si="217"/>
        <v>51.442908956944265</v>
      </c>
      <c r="AA587">
        <f t="shared" si="211"/>
        <v>0.37951145227061839</v>
      </c>
      <c r="AB587">
        <f t="shared" si="218"/>
        <v>21.744404491987019</v>
      </c>
      <c r="AC587">
        <f t="shared" si="219"/>
        <v>0.51833668583174086</v>
      </c>
      <c r="AD587">
        <f t="shared" si="220"/>
        <v>29.698504464957246</v>
      </c>
      <c r="AE587">
        <f t="shared" si="221"/>
        <v>98.929090579341405</v>
      </c>
    </row>
    <row r="588" spans="5:31">
      <c r="E588">
        <f t="shared" si="212"/>
        <v>0.56800000000000039</v>
      </c>
      <c r="F588">
        <f t="shared" si="213"/>
        <v>-0.42364030367215783</v>
      </c>
      <c r="G588">
        <f t="shared" si="216"/>
        <v>-24.272801432055196</v>
      </c>
      <c r="H588">
        <f t="shared" si="198"/>
        <v>-2.8818354679137315</v>
      </c>
      <c r="K588">
        <f t="shared" si="199"/>
        <v>-172.91012807482389</v>
      </c>
      <c r="L588">
        <f t="shared" si="200"/>
        <v>-56.10845777680364</v>
      </c>
      <c r="M588">
        <f t="shared" si="201"/>
        <v>-0.10977390926223074</v>
      </c>
      <c r="N588">
        <f t="shared" si="202"/>
        <v>-0.94601019195498226</v>
      </c>
      <c r="O588">
        <f t="shared" si="203"/>
        <v>-25.995734613638977</v>
      </c>
      <c r="P588">
        <f t="shared" si="204"/>
        <v>-3.6545201852355813</v>
      </c>
      <c r="Q588">
        <f t="shared" si="214"/>
        <v>-6</v>
      </c>
      <c r="S588">
        <f t="shared" si="215"/>
        <v>50.174176961565088</v>
      </c>
      <c r="T588">
        <f t="shared" si="205"/>
        <v>440.60411803344982</v>
      </c>
      <c r="U588">
        <f t="shared" si="206"/>
        <v>0.26539180709952825</v>
      </c>
      <c r="V588">
        <f t="shared" si="207"/>
        <v>0.62929771427252412</v>
      </c>
      <c r="W588">
        <f t="shared" si="208"/>
        <v>27.4246335740077</v>
      </c>
      <c r="X588">
        <f t="shared" si="209"/>
        <v>21.388298202803071</v>
      </c>
      <c r="Y588">
        <f t="shared" si="210"/>
        <v>0.89876607430479238</v>
      </c>
      <c r="Z588">
        <f t="shared" si="217"/>
        <v>51.495502827205947</v>
      </c>
      <c r="AA588">
        <f t="shared" si="211"/>
        <v>0.3823923525975691</v>
      </c>
      <c r="AB588">
        <f t="shared" si="218"/>
        <v>21.909467921919148</v>
      </c>
      <c r="AC588">
        <f t="shared" si="219"/>
        <v>0.51637372170722329</v>
      </c>
      <c r="AD588">
        <f t="shared" si="220"/>
        <v>29.586034905286798</v>
      </c>
      <c r="AE588">
        <f t="shared" si="221"/>
        <v>99.051745326910549</v>
      </c>
    </row>
    <row r="589" spans="5:31">
      <c r="E589">
        <f t="shared" si="212"/>
        <v>0.56900000000000039</v>
      </c>
      <c r="F589">
        <f t="shared" si="213"/>
        <v>-0.42652213914007153</v>
      </c>
      <c r="G589">
        <f t="shared" si="216"/>
        <v>-24.437918441617761</v>
      </c>
      <c r="H589">
        <f t="shared" si="198"/>
        <v>-2.8827824142329903</v>
      </c>
      <c r="K589">
        <f t="shared" si="199"/>
        <v>-172.96694485397941</v>
      </c>
      <c r="L589">
        <f t="shared" si="200"/>
        <v>-56.816779155537333</v>
      </c>
      <c r="M589">
        <f t="shared" si="201"/>
        <v>-0.11115971115090351</v>
      </c>
      <c r="N589">
        <f t="shared" si="202"/>
        <v>-0.94553173449653627</v>
      </c>
      <c r="O589">
        <f t="shared" si="203"/>
        <v>-25.982586919016388</v>
      </c>
      <c r="P589">
        <f t="shared" si="204"/>
        <v>-3.6557064433970177</v>
      </c>
      <c r="Q589">
        <f t="shared" si="214"/>
        <v>-6</v>
      </c>
      <c r="S589">
        <f t="shared" si="215"/>
        <v>50.062321400737964</v>
      </c>
      <c r="T589">
        <f t="shared" si="205"/>
        <v>441.14800689269384</v>
      </c>
      <c r="U589">
        <f t="shared" si="206"/>
        <v>0.26571941104444896</v>
      </c>
      <c r="V589">
        <f t="shared" si="207"/>
        <v>0.62962531821744483</v>
      </c>
      <c r="W589">
        <f t="shared" si="208"/>
        <v>27.414834086422474</v>
      </c>
      <c r="X589">
        <f t="shared" si="209"/>
        <v>21.412562507178251</v>
      </c>
      <c r="Y589">
        <f t="shared" si="210"/>
        <v>0.8996848532440147</v>
      </c>
      <c r="Z589">
        <f t="shared" si="217"/>
        <v>51.548144982728893</v>
      </c>
      <c r="AA589">
        <f t="shared" si="211"/>
        <v>0.3852741880654828</v>
      </c>
      <c r="AB589">
        <f t="shared" si="218"/>
        <v>22.074584931481713</v>
      </c>
      <c r="AC589">
        <f t="shared" si="219"/>
        <v>0.51441066517853185</v>
      </c>
      <c r="AD589">
        <f t="shared" si="220"/>
        <v>29.473560051247176</v>
      </c>
      <c r="AE589">
        <f t="shared" si="221"/>
        <v>99.174016405565993</v>
      </c>
    </row>
    <row r="590" spans="5:31">
      <c r="E590">
        <f t="shared" si="212"/>
        <v>0.5700000000000004</v>
      </c>
      <c r="F590">
        <f t="shared" si="213"/>
        <v>-0.42940492155430454</v>
      </c>
      <c r="G590">
        <f t="shared" si="216"/>
        <v>-24.603089707207843</v>
      </c>
      <c r="H590">
        <f t="shared" si="198"/>
        <v>-2.8837412314367943</v>
      </c>
      <c r="K590">
        <f t="shared" si="199"/>
        <v>-173.02447388620766</v>
      </c>
      <c r="L590">
        <f t="shared" si="200"/>
        <v>-57.529032228232957</v>
      </c>
      <c r="M590">
        <f t="shared" si="201"/>
        <v>-0.11255320523845902</v>
      </c>
      <c r="N590">
        <f t="shared" si="202"/>
        <v>-0.94504723692114423</v>
      </c>
      <c r="O590">
        <f t="shared" si="203"/>
        <v>-25.969273245973593</v>
      </c>
      <c r="P590">
        <f t="shared" si="204"/>
        <v>-3.6569076770550142</v>
      </c>
      <c r="Q590">
        <f t="shared" si="214"/>
        <v>-6</v>
      </c>
      <c r="S590">
        <f t="shared" si="215"/>
        <v>49.949641900961112</v>
      </c>
      <c r="T590">
        <f t="shared" si="205"/>
        <v>441.69018791505738</v>
      </c>
      <c r="U590">
        <f t="shared" si="206"/>
        <v>0.26604598629740472</v>
      </c>
      <c r="V590">
        <f t="shared" si="207"/>
        <v>0.62995189347040059</v>
      </c>
      <c r="W590">
        <f t="shared" si="208"/>
        <v>27.404961459425877</v>
      </c>
      <c r="X590">
        <f t="shared" si="209"/>
        <v>21.43680642937333</v>
      </c>
      <c r="Y590">
        <f t="shared" si="210"/>
        <v>0.90060447648412378</v>
      </c>
      <c r="Z590">
        <f t="shared" si="217"/>
        <v>51.60083551312929</v>
      </c>
      <c r="AA590">
        <f t="shared" si="211"/>
        <v>0.38815697047971587</v>
      </c>
      <c r="AB590">
        <f t="shared" si="218"/>
        <v>22.239756197071806</v>
      </c>
      <c r="AC590">
        <f t="shared" si="219"/>
        <v>0.51244750600440792</v>
      </c>
      <c r="AD590">
        <f t="shared" si="220"/>
        <v>29.361079316057484</v>
      </c>
      <c r="AE590">
        <f t="shared" si="221"/>
        <v>99.295903547220362</v>
      </c>
    </row>
    <row r="591" spans="5:31">
      <c r="E591">
        <f t="shared" si="212"/>
        <v>0.5710000000000004</v>
      </c>
      <c r="F591">
        <f t="shared" si="213"/>
        <v>-0.43228866278574135</v>
      </c>
      <c r="G591">
        <f t="shared" si="216"/>
        <v>-24.768315908977034</v>
      </c>
      <c r="H591">
        <f t="shared" si="198"/>
        <v>-2.884711984644615</v>
      </c>
      <c r="K591">
        <f t="shared" si="199"/>
        <v>-173.08271907867689</v>
      </c>
      <c r="L591">
        <f t="shared" si="200"/>
        <v>-58.245192469227248</v>
      </c>
      <c r="M591">
        <f t="shared" si="201"/>
        <v>-0.11395434354143741</v>
      </c>
      <c r="N591">
        <f t="shared" si="202"/>
        <v>-0.94455666570180552</v>
      </c>
      <c r="O591">
        <f t="shared" si="203"/>
        <v>-25.955792673210773</v>
      </c>
      <c r="P591">
        <f t="shared" si="204"/>
        <v>-3.6581239693343663</v>
      </c>
      <c r="Q591">
        <f t="shared" si="214"/>
        <v>-6</v>
      </c>
      <c r="S591">
        <f t="shared" si="215"/>
        <v>49.836139329622085</v>
      </c>
      <c r="T591">
        <f t="shared" si="205"/>
        <v>442.23065989205827</v>
      </c>
      <c r="U591">
        <f t="shared" si="206"/>
        <v>0.26637153213048304</v>
      </c>
      <c r="V591">
        <f t="shared" si="207"/>
        <v>0.6302774393034789</v>
      </c>
      <c r="W591">
        <f t="shared" si="208"/>
        <v>27.395015665105316</v>
      </c>
      <c r="X591">
        <f t="shared" si="209"/>
        <v>21.461029839520688</v>
      </c>
      <c r="Y591">
        <f t="shared" si="210"/>
        <v>0.90152494562281449</v>
      </c>
      <c r="Z591">
        <f t="shared" si="217"/>
        <v>51.653574509948307</v>
      </c>
      <c r="AA591">
        <f t="shared" si="211"/>
        <v>0.39104071171115296</v>
      </c>
      <c r="AB591">
        <f t="shared" si="218"/>
        <v>22.40498239884101</v>
      </c>
      <c r="AC591">
        <f t="shared" si="219"/>
        <v>0.51048423391166153</v>
      </c>
      <c r="AD591">
        <f t="shared" si="220"/>
        <v>29.2485921111073</v>
      </c>
      <c r="AE591">
        <f t="shared" si="221"/>
        <v>99.417406480196036</v>
      </c>
    </row>
    <row r="592" spans="5:31">
      <c r="E592">
        <f t="shared" si="212"/>
        <v>0.5720000000000004</v>
      </c>
      <c r="F592">
        <f t="shared" si="213"/>
        <v>-0.43517337477038598</v>
      </c>
      <c r="G592">
        <f t="shared" si="216"/>
        <v>-24.933597730807978</v>
      </c>
      <c r="H592">
        <f t="shared" si="198"/>
        <v>-2.8856947385692924</v>
      </c>
      <c r="K592">
        <f t="shared" si="199"/>
        <v>-173.14168431415754</v>
      </c>
      <c r="L592">
        <f t="shared" si="200"/>
        <v>-58.965235480655643</v>
      </c>
      <c r="M592">
        <f t="shared" si="201"/>
        <v>-0.11536307832641168</v>
      </c>
      <c r="N592">
        <f t="shared" si="202"/>
        <v>-0.94405998752065923</v>
      </c>
      <c r="O592">
        <f t="shared" si="203"/>
        <v>-25.942144285175139</v>
      </c>
      <c r="P592">
        <f t="shared" si="204"/>
        <v>-3.6593554028413409</v>
      </c>
      <c r="Q592">
        <f t="shared" si="214"/>
        <v>-6</v>
      </c>
      <c r="S592">
        <f t="shared" si="215"/>
        <v>49.721814551654852</v>
      </c>
      <c r="T592">
        <f t="shared" si="205"/>
        <v>442.76942159887335</v>
      </c>
      <c r="U592">
        <f t="shared" si="206"/>
        <v>0.26669604780592848</v>
      </c>
      <c r="V592">
        <f t="shared" si="207"/>
        <v>0.63060195497892435</v>
      </c>
      <c r="W592">
        <f t="shared" si="208"/>
        <v>27.384996674892587</v>
      </c>
      <c r="X592">
        <f t="shared" si="209"/>
        <v>21.485232607654265</v>
      </c>
      <c r="Y592">
        <f t="shared" si="210"/>
        <v>0.90244626229117497</v>
      </c>
      <c r="Z592">
        <f t="shared" si="217"/>
        <v>51.706362066640416</v>
      </c>
      <c r="AA592">
        <f t="shared" si="211"/>
        <v>0.39392542369579714</v>
      </c>
      <c r="AB592">
        <f t="shared" si="218"/>
        <v>22.570264220671927</v>
      </c>
      <c r="AC592">
        <f t="shared" si="219"/>
        <v>0.50852083859537789</v>
      </c>
      <c r="AD592">
        <f t="shared" si="220"/>
        <v>29.136097845968493</v>
      </c>
      <c r="AE592">
        <f t="shared" si="221"/>
        <v>99.538524929141829</v>
      </c>
    </row>
    <row r="593" spans="5:31">
      <c r="E593">
        <f t="shared" si="212"/>
        <v>0.5730000000000004</v>
      </c>
      <c r="F593">
        <f t="shared" si="213"/>
        <v>-0.43805906950895529</v>
      </c>
      <c r="G593">
        <f t="shared" si="216"/>
        <v>-25.098935860291103</v>
      </c>
      <c r="H593">
        <f t="shared" si="198"/>
        <v>-2.8866895575191562</v>
      </c>
      <c r="K593">
        <f t="shared" si="199"/>
        <v>-173.20137345114938</v>
      </c>
      <c r="L593">
        <f t="shared" si="200"/>
        <v>-59.689136991838957</v>
      </c>
      <c r="M593">
        <f t="shared" si="201"/>
        <v>-0.11677936210878792</v>
      </c>
      <c r="N593">
        <f t="shared" si="202"/>
        <v>-0.94355716926789301</v>
      </c>
      <c r="O593">
        <f t="shared" si="203"/>
        <v>-25.928327172030944</v>
      </c>
      <c r="P593">
        <f t="shared" si="204"/>
        <v>-3.6606020596663811</v>
      </c>
      <c r="Q593">
        <f t="shared" si="214"/>
        <v>-6</v>
      </c>
      <c r="S593">
        <f t="shared" si="215"/>
        <v>49.606668429546303</v>
      </c>
      <c r="T593">
        <f t="shared" si="205"/>
        <v>443.30647179397153</v>
      </c>
      <c r="U593">
        <f t="shared" si="206"/>
        <v>0.26701953257592204</v>
      </c>
      <c r="V593">
        <f t="shared" si="207"/>
        <v>0.6309254397489179</v>
      </c>
      <c r="W593">
        <f t="shared" si="208"/>
        <v>27.374904459561261</v>
      </c>
      <c r="X593">
        <f t="shared" si="209"/>
        <v>21.509414603696346</v>
      </c>
      <c r="Y593">
        <f t="shared" si="210"/>
        <v>0.90336842815348262</v>
      </c>
      <c r="Z593">
        <f t="shared" si="217"/>
        <v>51.759198278561684</v>
      </c>
      <c r="AA593">
        <f t="shared" si="211"/>
        <v>0.39681111843436645</v>
      </c>
      <c r="AB593">
        <f t="shared" si="218"/>
        <v>22.735602350155059</v>
      </c>
      <c r="AC593">
        <f t="shared" si="219"/>
        <v>0.50655730971911617</v>
      </c>
      <c r="AD593">
        <f t="shared" si="220"/>
        <v>29.023595928406632</v>
      </c>
      <c r="AE593">
        <f t="shared" si="221"/>
        <v>99.659258614950431</v>
      </c>
    </row>
    <row r="594" spans="5:31">
      <c r="E594">
        <f t="shared" si="212"/>
        <v>0.5740000000000004</v>
      </c>
      <c r="F594">
        <f t="shared" si="213"/>
        <v>-0.44094575906647443</v>
      </c>
      <c r="G594">
        <f t="shared" si="216"/>
        <v>-25.264330988701438</v>
      </c>
      <c r="H594">
        <f t="shared" si="198"/>
        <v>-2.8876965054001342</v>
      </c>
      <c r="K594">
        <f t="shared" si="199"/>
        <v>-173.26179032400805</v>
      </c>
      <c r="L594">
        <f t="shared" si="200"/>
        <v>-60.416872858656326</v>
      </c>
      <c r="M594">
        <f t="shared" si="201"/>
        <v>-0.11820314765157836</v>
      </c>
      <c r="N594">
        <f t="shared" si="202"/>
        <v>-0.94304817804066032</v>
      </c>
      <c r="O594">
        <f t="shared" si="203"/>
        <v>-25.914340429629714</v>
      </c>
      <c r="P594">
        <f t="shared" si="204"/>
        <v>-3.6618640213867928</v>
      </c>
      <c r="Q594">
        <f t="shared" si="214"/>
        <v>-6</v>
      </c>
      <c r="S594">
        <f t="shared" si="215"/>
        <v>49.490701823344921</v>
      </c>
      <c r="T594">
        <f t="shared" si="205"/>
        <v>443.84180921874542</v>
      </c>
      <c r="U594">
        <f t="shared" si="206"/>
        <v>0.2673419856823589</v>
      </c>
      <c r="V594">
        <f t="shared" si="207"/>
        <v>0.63124789285535476</v>
      </c>
      <c r="W594">
        <f t="shared" si="208"/>
        <v>27.3647389892242</v>
      </c>
      <c r="X594">
        <f t="shared" si="209"/>
        <v>21.53357569744427</v>
      </c>
      <c r="Y594">
        <f t="shared" si="210"/>
        <v>0.90429144490699942</v>
      </c>
      <c r="Z594">
        <f t="shared" si="217"/>
        <v>51.812083242958067</v>
      </c>
      <c r="AA594">
        <f t="shared" si="211"/>
        <v>0.39969780799188581</v>
      </c>
      <c r="AB594">
        <f t="shared" si="218"/>
        <v>22.900997478565404</v>
      </c>
      <c r="AC594">
        <f t="shared" si="219"/>
        <v>0.50459363691511361</v>
      </c>
      <c r="AD594">
        <f t="shared" si="220"/>
        <v>28.91108576439267</v>
      </c>
      <c r="AE594">
        <f t="shared" si="221"/>
        <v>99.779607254675682</v>
      </c>
    </row>
    <row r="595" spans="5:31">
      <c r="E595">
        <f t="shared" si="212"/>
        <v>0.5750000000000004</v>
      </c>
      <c r="F595">
        <f t="shared" si="213"/>
        <v>-0.44383345557187459</v>
      </c>
      <c r="G595">
        <f t="shared" si="216"/>
        <v>-25.429783810975547</v>
      </c>
      <c r="H595">
        <f t="shared" si="198"/>
        <v>-2.8887156457178493</v>
      </c>
      <c r="K595">
        <f t="shared" si="199"/>
        <v>-173.32293874307095</v>
      </c>
      <c r="L595">
        <f t="shared" si="200"/>
        <v>-61.148419062905873</v>
      </c>
      <c r="M595">
        <f t="shared" si="201"/>
        <v>-0.1196343879641506</v>
      </c>
      <c r="N595">
        <f t="shared" si="202"/>
        <v>-0.94253298114200035</v>
      </c>
      <c r="O595">
        <f t="shared" si="203"/>
        <v>-25.900183159480587</v>
      </c>
      <c r="P595">
        <f t="shared" si="204"/>
        <v>-3.6631413690694208</v>
      </c>
      <c r="Q595">
        <f t="shared" si="214"/>
        <v>-6</v>
      </c>
      <c r="S595">
        <f t="shared" si="215"/>
        <v>49.373915590670983</v>
      </c>
      <c r="T595">
        <f t="shared" si="205"/>
        <v>444.37543259714573</v>
      </c>
      <c r="U595">
        <f t="shared" si="206"/>
        <v>0.26766340635662833</v>
      </c>
      <c r="V595">
        <f t="shared" si="207"/>
        <v>0.6315693135296242</v>
      </c>
      <c r="W595">
        <f t="shared" si="208"/>
        <v>27.354500233331162</v>
      </c>
      <c r="X595">
        <f t="shared" si="209"/>
        <v>21.557715758557144</v>
      </c>
      <c r="Y595">
        <f t="shared" si="210"/>
        <v>0.90521531428176738</v>
      </c>
      <c r="Z595">
        <f t="shared" si="217"/>
        <v>51.865017058953669</v>
      </c>
      <c r="AA595">
        <f t="shared" si="211"/>
        <v>0.40258550449728592</v>
      </c>
      <c r="AB595">
        <f t="shared" si="218"/>
        <v>23.066450300839506</v>
      </c>
      <c r="AC595">
        <f t="shared" si="219"/>
        <v>0.50262980978448146</v>
      </c>
      <c r="AD595">
        <f t="shared" si="220"/>
        <v>28.798566758114159</v>
      </c>
      <c r="AE595">
        <f t="shared" si="221"/>
        <v>99.899570561450275</v>
      </c>
    </row>
    <row r="596" spans="5:31">
      <c r="E596">
        <f t="shared" si="212"/>
        <v>0.5760000000000004</v>
      </c>
      <c r="F596">
        <f t="shared" si="213"/>
        <v>-0.44672217121759245</v>
      </c>
      <c r="G596">
        <f t="shared" si="216"/>
        <v>-25.595295025688586</v>
      </c>
      <c r="H596">
        <f t="shared" ref="H596:H659" si="222">K596/$B$100</f>
        <v>-2.8897470415797102</v>
      </c>
      <c r="K596">
        <f t="shared" ref="K596:K659" si="223">K595+$B$20*L596</f>
        <v>-173.38482249478261</v>
      </c>
      <c r="L596">
        <f t="shared" ref="L596:L659" si="224">M596/$B$103</f>
        <v>-61.88375171165174</v>
      </c>
      <c r="M596">
        <f t="shared" ref="M596:M659" si="225">N596+S596/$B$100</f>
        <v>-0.12107303630095012</v>
      </c>
      <c r="N596">
        <f t="shared" ref="N596:N659" si="226">$B$96*O596*$B$99</f>
        <v>-0.94201154607976423</v>
      </c>
      <c r="O596">
        <f t="shared" ref="O596:O659" si="227">IF(E596&gt;0,IF(F596&gt;$B$26,(Q596-P596)/$B$97,0),0)</f>
        <v>-25.885854468720794</v>
      </c>
      <c r="P596">
        <f t="shared" ref="P596:P659" si="228">$B$98*K595</f>
        <v>-3.6644341832733121</v>
      </c>
      <c r="Q596">
        <f t="shared" si="214"/>
        <v>-6</v>
      </c>
      <c r="S596">
        <f t="shared" si="215"/>
        <v>49.256310586728844</v>
      </c>
      <c r="T596">
        <f t="shared" ref="T596:T659" si="229">IF(U596&gt;0,U596*$B$92,0)</f>
        <v>444.90734063531693</v>
      </c>
      <c r="U596">
        <f t="shared" ref="U596:U659" si="230">V596-$B$32-$B$29</f>
        <v>0.26798379381939441</v>
      </c>
      <c r="V596">
        <f t="shared" ref="V596:V659" si="231">0.01*2.54*SQRT(($B$40-(W596))^2+($B$42-(X596))^2)</f>
        <v>0.63188970099239028</v>
      </c>
      <c r="W596">
        <f t="shared" ref="W596:W659" si="232">$B$34+COS(F596)*$B$80+SIN(F596)*$B$82</f>
        <v>27.344188160666508</v>
      </c>
      <c r="X596">
        <f t="shared" ref="X596:X659" si="233">$B$36+COS(F596)*$B$82-SIN(F596)*$B$80</f>
        <v>21.58183465654254</v>
      </c>
      <c r="Y596">
        <f t="shared" ref="Y596:Y659" si="234">ATAN2((W596-$B$40),(X596-$B$42))</f>
        <v>0.90614003804040555</v>
      </c>
      <c r="Z596">
        <f t="shared" si="217"/>
        <v>51.917999827539106</v>
      </c>
      <c r="AA596">
        <f t="shared" ref="AA596:AA659" si="235">ATAN2(W596-$B$34,X596-$B$36)</f>
        <v>0.40547422014300394</v>
      </c>
      <c r="AB596">
        <f t="shared" si="218"/>
        <v>23.231961515552559</v>
      </c>
      <c r="AC596">
        <f t="shared" si="219"/>
        <v>0.50066581789740161</v>
      </c>
      <c r="AD596">
        <f t="shared" si="220"/>
        <v>28.68603831198655</v>
      </c>
      <c r="AE596">
        <f t="shared" si="221"/>
        <v>100.01914824440391</v>
      </c>
    </row>
    <row r="597" spans="5:31">
      <c r="E597">
        <f t="shared" ref="E597:E660" si="236">E596+$B$20</f>
        <v>0.5770000000000004</v>
      </c>
      <c r="F597">
        <f t="shared" ref="F597:F660" si="237">IF(F596&gt;$B$26,F596+$B$20*H596,F596)</f>
        <v>-0.44961191825917218</v>
      </c>
      <c r="G597">
        <f t="shared" si="216"/>
        <v>-25.760865335031522</v>
      </c>
      <c r="H597">
        <f t="shared" si="222"/>
        <v>-2.8907907556969858</v>
      </c>
      <c r="K597">
        <f t="shared" si="223"/>
        <v>-173.44744534181916</v>
      </c>
      <c r="L597">
        <f t="shared" si="224"/>
        <v>-62.622847036556344</v>
      </c>
      <c r="M597">
        <f t="shared" si="225"/>
        <v>-0.12251904616019382</v>
      </c>
      <c r="N597">
        <f t="shared" si="226"/>
        <v>-0.94148384056554657</v>
      </c>
      <c r="O597">
        <f t="shared" si="227"/>
        <v>-25.871353470086301</v>
      </c>
      <c r="P597">
        <f t="shared" si="228"/>
        <v>-3.6657425440523639</v>
      </c>
      <c r="Q597">
        <f t="shared" ref="Q597:Q660" si="238">IF(E597&gt;0,IF(F597&gt;$B$26,-($B$105-$B$106),0),0)</f>
        <v>-6</v>
      </c>
      <c r="S597">
        <f t="shared" si="215"/>
        <v>49.137887664321163</v>
      </c>
      <c r="T597">
        <f t="shared" si="229"/>
        <v>445.43753202123406</v>
      </c>
      <c r="U597">
        <f t="shared" si="230"/>
        <v>0.26830314728037696</v>
      </c>
      <c r="V597">
        <f t="shared" si="231"/>
        <v>0.63220905445337283</v>
      </c>
      <c r="W597">
        <f t="shared" si="232"/>
        <v>27.333802739347036</v>
      </c>
      <c r="X597">
        <f t="shared" si="233"/>
        <v>21.605932260743142</v>
      </c>
      <c r="Y597">
        <f t="shared" si="234"/>
        <v>0.90706561797790508</v>
      </c>
      <c r="Z597">
        <f t="shared" si="217"/>
        <v>51.971031651559812</v>
      </c>
      <c r="AA597">
        <f t="shared" si="235"/>
        <v>0.40836396718458351</v>
      </c>
      <c r="AB597">
        <f t="shared" si="218"/>
        <v>23.397531824895481</v>
      </c>
      <c r="AC597">
        <f t="shared" si="219"/>
        <v>0.49870165079332157</v>
      </c>
      <c r="AD597">
        <f t="shared" si="220"/>
        <v>28.573499826664328</v>
      </c>
      <c r="AE597">
        <f t="shared" si="221"/>
        <v>100.13834000858165</v>
      </c>
    </row>
    <row r="598" spans="5:31">
      <c r="E598">
        <f t="shared" si="236"/>
        <v>0.5780000000000004</v>
      </c>
      <c r="F598">
        <f t="shared" si="237"/>
        <v>-0.45250270901486916</v>
      </c>
      <c r="G598">
        <f t="shared" si="216"/>
        <v>-25.926495444788394</v>
      </c>
      <c r="H598">
        <f t="shared" si="222"/>
        <v>-2.8918468503868726</v>
      </c>
      <c r="K598">
        <f t="shared" si="223"/>
        <v>-173.51081102321237</v>
      </c>
      <c r="L598">
        <f t="shared" si="224"/>
        <v>-63.365681393203339</v>
      </c>
      <c r="M598">
        <f t="shared" si="225"/>
        <v>-0.12397237128254546</v>
      </c>
      <c r="N598">
        <f t="shared" si="226"/>
        <v>-0.9409498325136243</v>
      </c>
      <c r="O598">
        <f t="shared" si="227"/>
        <v>-25.856679281882652</v>
      </c>
      <c r="P598">
        <f t="shared" si="228"/>
        <v>-3.6670665309579564</v>
      </c>
      <c r="Q598">
        <f t="shared" si="238"/>
        <v>-6</v>
      </c>
      <c r="S598">
        <f t="shared" ref="S598:S661" si="239">IF(E598&gt;0,$B$84*T598*SIN(AC598),0)</f>
        <v>49.018647673864727</v>
      </c>
      <c r="T598">
        <f t="shared" si="229"/>
        <v>445.96600542434129</v>
      </c>
      <c r="U598">
        <f t="shared" si="230"/>
        <v>0.26862146593813407</v>
      </c>
      <c r="V598">
        <f t="shared" si="231"/>
        <v>0.63252737311112994</v>
      </c>
      <c r="W598">
        <f t="shared" si="232"/>
        <v>27.323343936819931</v>
      </c>
      <c r="X598">
        <f t="shared" si="233"/>
        <v>21.630008440323415</v>
      </c>
      <c r="Y598">
        <f t="shared" si="234"/>
        <v>0.90799205592142551</v>
      </c>
      <c r="Z598">
        <f t="shared" si="217"/>
        <v>52.024112635704313</v>
      </c>
      <c r="AA598">
        <f t="shared" si="235"/>
        <v>0.41125475794028066</v>
      </c>
      <c r="AB598">
        <f t="shared" si="218"/>
        <v>23.563161934652364</v>
      </c>
      <c r="AC598">
        <f t="shared" si="219"/>
        <v>0.49673729798114485</v>
      </c>
      <c r="AD598">
        <f t="shared" si="220"/>
        <v>28.460950701051949</v>
      </c>
      <c r="AE598">
        <f t="shared" si="221"/>
        <v>100.25714555486265</v>
      </c>
    </row>
    <row r="599" spans="5:31">
      <c r="E599">
        <f t="shared" si="236"/>
        <v>0.5790000000000004</v>
      </c>
      <c r="F599">
        <f t="shared" si="237"/>
        <v>-0.45539455586525601</v>
      </c>
      <c r="G599">
        <f t="shared" si="216"/>
        <v>-26.092186064313758</v>
      </c>
      <c r="H599">
        <f t="shared" si="222"/>
        <v>-2.8929153875745461</v>
      </c>
      <c r="K599">
        <f t="shared" si="223"/>
        <v>-173.57492325447276</v>
      </c>
      <c r="L599">
        <f t="shared" si="224"/>
        <v>-64.112231260403703</v>
      </c>
      <c r="M599">
        <f t="shared" si="225"/>
        <v>-0.12543296564975803</v>
      </c>
      <c r="N599">
        <f t="shared" si="226"/>
        <v>-0.94040949003989793</v>
      </c>
      <c r="O599">
        <f t="shared" si="227"/>
        <v>-25.841831027955873</v>
      </c>
      <c r="P599">
        <f t="shared" si="228"/>
        <v>-3.6684062230415755</v>
      </c>
      <c r="Q599">
        <f t="shared" si="238"/>
        <v>-6</v>
      </c>
      <c r="S599">
        <f t="shared" si="239"/>
        <v>48.898591463408394</v>
      </c>
      <c r="T599">
        <f t="shared" si="229"/>
        <v>446.4927594951908</v>
      </c>
      <c r="U599">
        <f t="shared" si="230"/>
        <v>0.26893874897984449</v>
      </c>
      <c r="V599">
        <f t="shared" si="231"/>
        <v>0.63284465615284036</v>
      </c>
      <c r="W599">
        <f t="shared" si="232"/>
        <v>27.31281171986079</v>
      </c>
      <c r="X599">
        <f t="shared" si="233"/>
        <v>21.654063064256199</v>
      </c>
      <c r="Y599">
        <f t="shared" si="234"/>
        <v>0.90891935373009058</v>
      </c>
      <c r="Z599">
        <f t="shared" si="217"/>
        <v>52.077242886492549</v>
      </c>
      <c r="AA599">
        <f t="shared" si="235"/>
        <v>0.41414660479066751</v>
      </c>
      <c r="AB599">
        <f t="shared" si="218"/>
        <v>23.728852554177731</v>
      </c>
      <c r="AC599">
        <f t="shared" si="219"/>
        <v>0.49477274893942308</v>
      </c>
      <c r="AD599">
        <f t="shared" si="220"/>
        <v>28.348390332314821</v>
      </c>
      <c r="AE599">
        <f t="shared" si="221"/>
        <v>100.37556457987898</v>
      </c>
    </row>
    <row r="600" spans="5:31">
      <c r="E600">
        <f t="shared" si="236"/>
        <v>0.5800000000000004</v>
      </c>
      <c r="F600">
        <f t="shared" si="237"/>
        <v>-0.45828747125283054</v>
      </c>
      <c r="G600">
        <f t="shared" si="216"/>
        <v>-26.257937906510232</v>
      </c>
      <c r="H600">
        <f t="shared" si="222"/>
        <v>-2.8939964287952042</v>
      </c>
      <c r="K600">
        <f t="shared" si="223"/>
        <v>-173.63978572771225</v>
      </c>
      <c r="L600">
        <f t="shared" si="224"/>
        <v>-64.862473239491109</v>
      </c>
      <c r="M600">
        <f t="shared" si="225"/>
        <v>-0.12690078348329514</v>
      </c>
      <c r="N600">
        <f t="shared" si="226"/>
        <v>-0.93986278146084246</v>
      </c>
      <c r="O600">
        <f t="shared" si="227"/>
        <v>-25.826807837663647</v>
      </c>
      <c r="P600">
        <f t="shared" si="228"/>
        <v>-3.6697616988574153</v>
      </c>
      <c r="Q600">
        <f t="shared" si="238"/>
        <v>-6</v>
      </c>
      <c r="S600">
        <f t="shared" si="239"/>
        <v>48.777719878652839</v>
      </c>
      <c r="T600">
        <f t="shared" si="229"/>
        <v>447.01779286508446</v>
      </c>
      <c r="U600">
        <f t="shared" si="230"/>
        <v>0.26925499558109178</v>
      </c>
      <c r="V600">
        <f t="shared" si="231"/>
        <v>0.63316090275408765</v>
      </c>
      <c r="W600">
        <f t="shared" si="232"/>
        <v>27.302206054571798</v>
      </c>
      <c r="X600">
        <f t="shared" si="233"/>
        <v>21.678096001309328</v>
      </c>
      <c r="Y600">
        <f t="shared" si="234"/>
        <v>0.90984751329478442</v>
      </c>
      <c r="Z600">
        <f t="shared" si="217"/>
        <v>52.130422512264211</v>
      </c>
      <c r="AA600">
        <f t="shared" si="235"/>
        <v>0.4170395201782417</v>
      </c>
      <c r="AB600">
        <f t="shared" si="218"/>
        <v>23.894604396374181</v>
      </c>
      <c r="AC600">
        <f t="shared" si="219"/>
        <v>0.49280799311654272</v>
      </c>
      <c r="AD600">
        <f t="shared" si="220"/>
        <v>28.235818115890023</v>
      </c>
      <c r="AE600">
        <f t="shared" si="221"/>
        <v>100.49359677593505</v>
      </c>
    </row>
    <row r="601" spans="5:31">
      <c r="E601">
        <f t="shared" si="236"/>
        <v>0.58100000000000041</v>
      </c>
      <c r="F601">
        <f t="shared" si="237"/>
        <v>-0.46118146768162577</v>
      </c>
      <c r="G601">
        <f t="shared" si="216"/>
        <v>-26.423751687806128</v>
      </c>
      <c r="H601">
        <f t="shared" si="222"/>
        <v>-2.8950900351960978</v>
      </c>
      <c r="K601">
        <f t="shared" si="223"/>
        <v>-173.70540211176586</v>
      </c>
      <c r="L601">
        <f t="shared" si="224"/>
        <v>-65.616384053605358</v>
      </c>
      <c r="M601">
        <f t="shared" si="225"/>
        <v>-0.1283757792429292</v>
      </c>
      <c r="N601">
        <f t="shared" si="226"/>
        <v>-0.93930967529246179</v>
      </c>
      <c r="O601">
        <f t="shared" si="227"/>
        <v>-25.811608845846575</v>
      </c>
      <c r="P601">
        <f t="shared" si="228"/>
        <v>-3.6711330364649708</v>
      </c>
      <c r="Q601">
        <f t="shared" si="238"/>
        <v>-6</v>
      </c>
      <c r="S601">
        <f t="shared" si="239"/>
        <v>48.656033762971958</v>
      </c>
      <c r="T601">
        <f t="shared" si="229"/>
        <v>447.54110414571556</v>
      </c>
      <c r="U601">
        <f t="shared" si="230"/>
        <v>0.26957020490564854</v>
      </c>
      <c r="V601">
        <f t="shared" si="231"/>
        <v>0.6334761120786444</v>
      </c>
      <c r="W601">
        <f t="shared" si="232"/>
        <v>27.291526906379975</v>
      </c>
      <c r="X601">
        <f t="shared" si="233"/>
        <v>21.702107120032213</v>
      </c>
      <c r="Y601">
        <f t="shared" si="234"/>
        <v>0.9107765365379481</v>
      </c>
      <c r="Z601">
        <f t="shared" si="217"/>
        <v>52.183651623167044</v>
      </c>
      <c r="AA601">
        <f t="shared" si="235"/>
        <v>0.41993351660703743</v>
      </c>
      <c r="AB601">
        <f t="shared" si="218"/>
        <v>24.060418177670112</v>
      </c>
      <c r="AC601">
        <f t="shared" si="219"/>
        <v>0.49084301993091067</v>
      </c>
      <c r="AD601">
        <f t="shared" si="220"/>
        <v>28.123233445496929</v>
      </c>
      <c r="AE601">
        <f t="shared" si="221"/>
        <v>100.6112418309271</v>
      </c>
    </row>
    <row r="602" spans="5:31">
      <c r="E602">
        <f t="shared" si="236"/>
        <v>0.58200000000000041</v>
      </c>
      <c r="F602">
        <f t="shared" si="237"/>
        <v>-0.46407655771682188</v>
      </c>
      <c r="G602">
        <f t="shared" si="216"/>
        <v>-26.589628128133249</v>
      </c>
      <c r="H602">
        <f t="shared" si="222"/>
        <v>-2.8961962675385471</v>
      </c>
      <c r="K602">
        <f t="shared" si="223"/>
        <v>-173.77177605231282</v>
      </c>
      <c r="L602">
        <f t="shared" si="224"/>
        <v>-66.373940546959062</v>
      </c>
      <c r="M602">
        <f t="shared" si="225"/>
        <v>-0.12985790762530658</v>
      </c>
      <c r="N602">
        <f t="shared" si="226"/>
        <v>-0.93875014024924985</v>
      </c>
      <c r="O602">
        <f t="shared" si="227"/>
        <v>-25.796233192799633</v>
      </c>
      <c r="P602">
        <f t="shared" si="228"/>
        <v>-3.6725203134316122</v>
      </c>
      <c r="Q602">
        <f t="shared" si="238"/>
        <v>-6</v>
      </c>
      <c r="S602">
        <f t="shared" si="239"/>
        <v>48.533533957436596</v>
      </c>
      <c r="T602">
        <f t="shared" si="229"/>
        <v>448.06269192881228</v>
      </c>
      <c r="U602">
        <f t="shared" si="230"/>
        <v>0.26988437610526173</v>
      </c>
      <c r="V602">
        <f t="shared" si="231"/>
        <v>0.63379028327825759</v>
      </c>
      <c r="W602">
        <f t="shared" si="232"/>
        <v>27.280774240035569</v>
      </c>
      <c r="X602">
        <f t="shared" si="233"/>
        <v>21.726096288742369</v>
      </c>
      <c r="Y602">
        <f t="shared" si="234"/>
        <v>0.91170642541337432</v>
      </c>
      <c r="Z602">
        <f t="shared" si="217"/>
        <v>52.236930331145132</v>
      </c>
      <c r="AA602">
        <f t="shared" si="235"/>
        <v>0.4228286066422331</v>
      </c>
      <c r="AB602">
        <f t="shared" si="218"/>
        <v>24.226294617997205</v>
      </c>
      <c r="AC602">
        <f t="shared" si="219"/>
        <v>0.48887781877114123</v>
      </c>
      <c r="AD602">
        <f t="shared" si="220"/>
        <v>28.010635713147927</v>
      </c>
      <c r="AE602">
        <f t="shared" si="221"/>
        <v>100.72849942826305</v>
      </c>
    </row>
    <row r="603" spans="5:31">
      <c r="E603">
        <f t="shared" si="236"/>
        <v>0.58300000000000041</v>
      </c>
      <c r="F603">
        <f t="shared" si="237"/>
        <v>-0.46697275398436044</v>
      </c>
      <c r="G603">
        <f t="shared" si="216"/>
        <v>-26.755567950904751</v>
      </c>
      <c r="H603">
        <f t="shared" si="222"/>
        <v>-2.8973151861999487</v>
      </c>
      <c r="K603">
        <f t="shared" si="223"/>
        <v>-173.83891117199693</v>
      </c>
      <c r="L603">
        <f t="shared" si="224"/>
        <v>-67.135119684097702</v>
      </c>
      <c r="M603">
        <f t="shared" si="225"/>
        <v>-0.1313471235625</v>
      </c>
      <c r="N603">
        <f t="shared" si="226"/>
        <v>-0.93818414524315885</v>
      </c>
      <c r="O603">
        <f t="shared" si="227"/>
        <v>-25.780680024243829</v>
      </c>
      <c r="P603">
        <f t="shared" si="228"/>
        <v>-3.6739236068351433</v>
      </c>
      <c r="Q603">
        <f t="shared" si="238"/>
        <v>-6</v>
      </c>
      <c r="S603">
        <f t="shared" si="239"/>
        <v>48.410221300839531</v>
      </c>
      <c r="T603">
        <f t="shared" si="229"/>
        <v>448.5825547857832</v>
      </c>
      <c r="U603">
        <f t="shared" si="230"/>
        <v>0.27019750831943901</v>
      </c>
      <c r="V603">
        <f t="shared" si="231"/>
        <v>0.63410341549243487</v>
      </c>
      <c r="W603">
        <f t="shared" si="232"/>
        <v>27.269948019610514</v>
      </c>
      <c r="X603">
        <f t="shared" si="233"/>
        <v>21.750063375511999</v>
      </c>
      <c r="Y603">
        <f t="shared" si="234"/>
        <v>0.91263718190600607</v>
      </c>
      <c r="Z603">
        <f t="shared" si="217"/>
        <v>52.290258749927325</v>
      </c>
      <c r="AA603">
        <f t="shared" si="235"/>
        <v>0.42572480290977188</v>
      </c>
      <c r="AB603">
        <f t="shared" si="218"/>
        <v>24.392234440768721</v>
      </c>
      <c r="AC603">
        <f t="shared" si="219"/>
        <v>0.48691237899623419</v>
      </c>
      <c r="AD603">
        <f t="shared" si="220"/>
        <v>27.898024309158611</v>
      </c>
      <c r="AE603">
        <f t="shared" si="221"/>
        <v>100.84536924678275</v>
      </c>
    </row>
    <row r="604" spans="5:31">
      <c r="E604">
        <f t="shared" si="236"/>
        <v>0.58400000000000041</v>
      </c>
      <c r="F604">
        <f t="shared" si="237"/>
        <v>-0.4698700691705604</v>
      </c>
      <c r="G604">
        <f t="shared" si="216"/>
        <v>-26.92157188299317</v>
      </c>
      <c r="H604">
        <f t="shared" si="222"/>
        <v>-2.8984468511757679</v>
      </c>
      <c r="K604">
        <f t="shared" si="223"/>
        <v>-173.90681107054607</v>
      </c>
      <c r="L604">
        <f t="shared" si="224"/>
        <v>-67.899898549141426</v>
      </c>
      <c r="M604">
        <f t="shared" si="225"/>
        <v>-0.13284338222052516</v>
      </c>
      <c r="N604">
        <f t="shared" si="226"/>
        <v>-0.93761165938257263</v>
      </c>
      <c r="O604">
        <f t="shared" si="227"/>
        <v>-25.764948491297968</v>
      </c>
      <c r="P604">
        <f t="shared" si="228"/>
        <v>-3.6753429932663488</v>
      </c>
      <c r="Q604">
        <f t="shared" si="238"/>
        <v>-6</v>
      </c>
      <c r="S604">
        <f t="shared" si="239"/>
        <v>48.286096629722849</v>
      </c>
      <c r="T604">
        <f t="shared" si="229"/>
        <v>449.10069126736232</v>
      </c>
      <c r="U604">
        <f t="shared" si="230"/>
        <v>0.270509600675235</v>
      </c>
      <c r="V604">
        <f t="shared" si="231"/>
        <v>0.63441550784823086</v>
      </c>
      <c r="W604">
        <f t="shared" si="232"/>
        <v>27.259048208497049</v>
      </c>
      <c r="X604">
        <f t="shared" si="233"/>
        <v>21.774008248154477</v>
      </c>
      <c r="Y604">
        <f t="shared" si="234"/>
        <v>0.91356880803173035</v>
      </c>
      <c r="Z604">
        <f t="shared" si="217"/>
        <v>52.343636995015451</v>
      </c>
      <c r="AA604">
        <f t="shared" si="235"/>
        <v>0.42862211809597167</v>
      </c>
      <c r="AB604">
        <f t="shared" si="218"/>
        <v>24.558238372857126</v>
      </c>
      <c r="AC604">
        <f t="shared" si="219"/>
        <v>0.48494668993575868</v>
      </c>
      <c r="AD604">
        <f t="shared" si="220"/>
        <v>27.785398622158329</v>
      </c>
      <c r="AE604">
        <f t="shared" si="221"/>
        <v>100.96185096067826</v>
      </c>
    </row>
    <row r="605" spans="5:31">
      <c r="E605">
        <f t="shared" si="236"/>
        <v>0.58500000000000041</v>
      </c>
      <c r="F605">
        <f t="shared" si="237"/>
        <v>-0.4727685160217362</v>
      </c>
      <c r="G605">
        <f t="shared" si="216"/>
        <v>-27.087640654708526</v>
      </c>
      <c r="H605">
        <f t="shared" si="222"/>
        <v>-2.8995913220815184</v>
      </c>
      <c r="K605">
        <f t="shared" si="223"/>
        <v>-173.9754793248911</v>
      </c>
      <c r="L605">
        <f t="shared" si="224"/>
        <v>-68.668254345018696</v>
      </c>
      <c r="M605">
        <f t="shared" si="225"/>
        <v>-0.13434663899784138</v>
      </c>
      <c r="N605">
        <f t="shared" si="226"/>
        <v>-0.93703265197128738</v>
      </c>
      <c r="O605">
        <f t="shared" si="227"/>
        <v>-25.749037750450665</v>
      </c>
      <c r="P605">
        <f t="shared" si="228"/>
        <v>-3.676778548831519</v>
      </c>
      <c r="Q605">
        <f t="shared" si="238"/>
        <v>-6</v>
      </c>
      <c r="S605">
        <f t="shared" si="239"/>
        <v>48.16116077840676</v>
      </c>
      <c r="T605">
        <f t="shared" si="229"/>
        <v>449.61709990325716</v>
      </c>
      <c r="U605">
        <f t="shared" si="230"/>
        <v>0.27082065228703933</v>
      </c>
      <c r="V605">
        <f t="shared" si="231"/>
        <v>0.6347265594600352</v>
      </c>
      <c r="W605">
        <f t="shared" si="232"/>
        <v>27.24807476940639</v>
      </c>
      <c r="X605">
        <f t="shared" si="233"/>
        <v>21.797930774210865</v>
      </c>
      <c r="Y605">
        <f t="shared" si="234"/>
        <v>0.91450130583717681</v>
      </c>
      <c r="Z605">
        <f t="shared" si="217"/>
        <v>52.397065183672744</v>
      </c>
      <c r="AA605">
        <f t="shared" si="235"/>
        <v>0.43152056494714758</v>
      </c>
      <c r="AB605">
        <f t="shared" si="218"/>
        <v>24.724307144572489</v>
      </c>
      <c r="AC605">
        <f t="shared" si="219"/>
        <v>0.48298074089002924</v>
      </c>
      <c r="AD605">
        <f t="shared" si="220"/>
        <v>27.672758039100259</v>
      </c>
      <c r="AE605">
        <f t="shared" si="221"/>
        <v>101.07794423941468</v>
      </c>
    </row>
    <row r="606" spans="5:31">
      <c r="E606">
        <f t="shared" si="236"/>
        <v>0.58600000000000041</v>
      </c>
      <c r="F606">
        <f t="shared" si="237"/>
        <v>-0.4756681073438177</v>
      </c>
      <c r="G606">
        <f t="shared" si="216"/>
        <v>-27.253774999776553</v>
      </c>
      <c r="H606">
        <f t="shared" si="222"/>
        <v>-2.9007486581547299</v>
      </c>
      <c r="K606">
        <f t="shared" si="223"/>
        <v>-174.04491948928379</v>
      </c>
      <c r="L606">
        <f t="shared" si="224"/>
        <v>-69.440164392683144</v>
      </c>
      <c r="M606">
        <f t="shared" si="225"/>
        <v>-0.13585684952381938</v>
      </c>
      <c r="N606">
        <f t="shared" si="226"/>
        <v>-0.9364470925074978</v>
      </c>
      <c r="O606">
        <f t="shared" si="227"/>
        <v>-25.732946963532481</v>
      </c>
      <c r="P606">
        <f t="shared" si="228"/>
        <v>-3.6782303491549642</v>
      </c>
      <c r="Q606">
        <f t="shared" si="238"/>
        <v>-6</v>
      </c>
      <c r="S606">
        <f t="shared" si="239"/>
        <v>48.035414579020703</v>
      </c>
      <c r="T606">
        <f t="shared" si="229"/>
        <v>450.13177920179845</v>
      </c>
      <c r="U606">
        <f t="shared" si="230"/>
        <v>0.27113066225636562</v>
      </c>
      <c r="V606">
        <f t="shared" si="231"/>
        <v>0.63503656942936149</v>
      </c>
      <c r="W606">
        <f t="shared" si="232"/>
        <v>27.237027664367588</v>
      </c>
      <c r="X606">
        <f t="shared" si="233"/>
        <v>21.821830820936398</v>
      </c>
      <c r="Y606">
        <f t="shared" si="234"/>
        <v>0.91543467739951212</v>
      </c>
      <c r="Z606">
        <f t="shared" si="217"/>
        <v>52.450543434912092</v>
      </c>
      <c r="AA606">
        <f t="shared" si="235"/>
        <v>0.4344201562692292</v>
      </c>
      <c r="AB606">
        <f t="shared" si="218"/>
        <v>24.890441489640523</v>
      </c>
      <c r="AC606">
        <f t="shared" si="219"/>
        <v>0.48101452113028292</v>
      </c>
      <c r="AD606">
        <f t="shared" si="220"/>
        <v>27.560101945271569</v>
      </c>
      <c r="AE606">
        <f t="shared" si="221"/>
        <v>101.19364874765142</v>
      </c>
    </row>
    <row r="607" spans="5:31">
      <c r="E607">
        <f t="shared" si="236"/>
        <v>0.58700000000000041</v>
      </c>
      <c r="F607">
        <f t="shared" si="237"/>
        <v>-0.47856885600197241</v>
      </c>
      <c r="G607">
        <f t="shared" si="216"/>
        <v>-27.419975655317053</v>
      </c>
      <c r="H607">
        <f t="shared" si="222"/>
        <v>-2.9019189182569018</v>
      </c>
      <c r="K607">
        <f t="shared" si="223"/>
        <v>-174.1151350954141</v>
      </c>
      <c r="L607">
        <f t="shared" si="224"/>
        <v>-70.215606130324019</v>
      </c>
      <c r="M607">
        <f t="shared" si="225"/>
        <v>-0.13737396965719662</v>
      </c>
      <c r="N607">
        <f t="shared" si="226"/>
        <v>-0.93585495068279201</v>
      </c>
      <c r="O607">
        <f t="shared" si="227"/>
        <v>-25.716675297688294</v>
      </c>
      <c r="P607">
        <f t="shared" si="228"/>
        <v>-3.6796984693815076</v>
      </c>
      <c r="Q607">
        <f t="shared" si="238"/>
        <v>-6</v>
      </c>
      <c r="S607">
        <f t="shared" si="239"/>
        <v>47.908858861535727</v>
      </c>
      <c r="T607">
        <f t="shared" si="229"/>
        <v>450.64472764958708</v>
      </c>
      <c r="U607">
        <f t="shared" si="230"/>
        <v>0.27143962967163882</v>
      </c>
      <c r="V607">
        <f t="shared" si="231"/>
        <v>0.63534553684463468</v>
      </c>
      <c r="W607">
        <f t="shared" si="232"/>
        <v>27.225906854726372</v>
      </c>
      <c r="X607">
        <f t="shared" si="233"/>
        <v>21.845708255286915</v>
      </c>
      <c r="Y607">
        <f t="shared" si="234"/>
        <v>0.91636892482623822</v>
      </c>
      <c r="Z607">
        <f t="shared" si="217"/>
        <v>52.504071869484456</v>
      </c>
      <c r="AA607">
        <f t="shared" si="235"/>
        <v>0.43732090492738374</v>
      </c>
      <c r="AB607">
        <f t="shared" si="218"/>
        <v>25.056642145181012</v>
      </c>
      <c r="AC607">
        <f t="shared" si="219"/>
        <v>0.47904801989885448</v>
      </c>
      <c r="AD607">
        <f t="shared" si="220"/>
        <v>27.44742972430344</v>
      </c>
      <c r="AE607">
        <f t="shared" si="221"/>
        <v>101.30896414516285</v>
      </c>
    </row>
    <row r="608" spans="5:31">
      <c r="E608">
        <f t="shared" si="236"/>
        <v>0.58800000000000041</v>
      </c>
      <c r="F608">
        <f t="shared" si="237"/>
        <v>-0.48147077492022933</v>
      </c>
      <c r="G608">
        <f t="shared" si="216"/>
        <v>-27.586243361822344</v>
      </c>
      <c r="H608">
        <f t="shared" si="222"/>
        <v>-2.9031021608754441</v>
      </c>
      <c r="K608">
        <f t="shared" si="223"/>
        <v>-174.18612965252666</v>
      </c>
      <c r="L608">
        <f t="shared" si="224"/>
        <v>-70.994557112557857</v>
      </c>
      <c r="M608">
        <f t="shared" si="225"/>
        <v>-0.13889795548449579</v>
      </c>
      <c r="N608">
        <f t="shared" si="226"/>
        <v>-0.93525619638114998</v>
      </c>
      <c r="O608">
        <f t="shared" si="227"/>
        <v>-25.700221925349783</v>
      </c>
      <c r="P608">
        <f t="shared" si="228"/>
        <v>-3.6811829841789669</v>
      </c>
      <c r="Q608">
        <f t="shared" si="238"/>
        <v>-6</v>
      </c>
      <c r="S608">
        <f t="shared" si="239"/>
        <v>47.781494453799255</v>
      </c>
      <c r="T608">
        <f t="shared" si="229"/>
        <v>451.15594371114878</v>
      </c>
      <c r="U608">
        <f t="shared" si="230"/>
        <v>0.27174755360798719</v>
      </c>
      <c r="V608">
        <f t="shared" si="231"/>
        <v>0.63565346078098306</v>
      </c>
      <c r="W608">
        <f t="shared" si="232"/>
        <v>27.21471230114426</v>
      </c>
      <c r="X608">
        <f t="shared" si="233"/>
        <v>21.86956294390535</v>
      </c>
      <c r="Y608">
        <f t="shared" si="234"/>
        <v>0.91730405025498785</v>
      </c>
      <c r="Z608">
        <f t="shared" si="217"/>
        <v>52.557650609867167</v>
      </c>
      <c r="AA608">
        <f t="shared" si="235"/>
        <v>0.44022282384564071</v>
      </c>
      <c r="AB608">
        <f t="shared" si="218"/>
        <v>25.222909851686307</v>
      </c>
      <c r="AC608">
        <f t="shared" si="219"/>
        <v>0.47708122640934714</v>
      </c>
      <c r="AD608">
        <f t="shared" si="220"/>
        <v>27.33474075818086</v>
      </c>
      <c r="AE608">
        <f t="shared" si="221"/>
        <v>101.42389008676058</v>
      </c>
    </row>
    <row r="609" spans="5:31">
      <c r="E609">
        <f t="shared" si="236"/>
        <v>0.58900000000000041</v>
      </c>
      <c r="F609">
        <f t="shared" si="237"/>
        <v>-0.4843738770811048</v>
      </c>
      <c r="G609">
        <f t="shared" si="216"/>
        <v>-27.75257886313582</v>
      </c>
      <c r="H609">
        <f t="shared" si="222"/>
        <v>-2.9042984441256041</v>
      </c>
      <c r="K609">
        <f t="shared" si="223"/>
        <v>-174.25790664753626</v>
      </c>
      <c r="L609">
        <f t="shared" si="224"/>
        <v>-71.776995009612477</v>
      </c>
      <c r="M609">
        <f t="shared" si="225"/>
        <v>-0.14042876331842835</v>
      </c>
      <c r="N609">
        <f t="shared" si="226"/>
        <v>-0.93465079967795262</v>
      </c>
      <c r="O609">
        <f t="shared" si="227"/>
        <v>-25.683586024208203</v>
      </c>
      <c r="P609">
        <f t="shared" si="228"/>
        <v>-3.6826839677406134</v>
      </c>
      <c r="Q609">
        <f t="shared" si="238"/>
        <v>-6</v>
      </c>
      <c r="S609">
        <f t="shared" si="239"/>
        <v>47.653322181571454</v>
      </c>
      <c r="T609">
        <f t="shared" si="229"/>
        <v>451.66542582858443</v>
      </c>
      <c r="U609">
        <f t="shared" si="230"/>
        <v>0.2720544331270317</v>
      </c>
      <c r="V609">
        <f t="shared" si="231"/>
        <v>0.63596034030002757</v>
      </c>
      <c r="W609">
        <f t="shared" si="232"/>
        <v>27.203443963597639</v>
      </c>
      <c r="X609">
        <f t="shared" si="233"/>
        <v>21.893394753108112</v>
      </c>
      <c r="Y609">
        <f t="shared" si="234"/>
        <v>0.91824005585332125</v>
      </c>
      <c r="Z609">
        <f t="shared" si="217"/>
        <v>52.611279780252289</v>
      </c>
      <c r="AA609">
        <f t="shared" si="235"/>
        <v>0.4431259260065159</v>
      </c>
      <c r="AB609">
        <f t="shared" si="218"/>
        <v>25.389245352999765</v>
      </c>
      <c r="AC609">
        <f t="shared" si="219"/>
        <v>0.47511412984680534</v>
      </c>
      <c r="AD609">
        <f t="shared" si="220"/>
        <v>27.222034427252527</v>
      </c>
      <c r="AE609">
        <f t="shared" si="221"/>
        <v>101.53842622221499</v>
      </c>
    </row>
    <row r="610" spans="5:31">
      <c r="E610">
        <f t="shared" si="236"/>
        <v>0.59000000000000041</v>
      </c>
      <c r="F610">
        <f t="shared" si="237"/>
        <v>-0.48727817552523039</v>
      </c>
      <c r="G610">
        <f t="shared" si="216"/>
        <v>-27.918982906430628</v>
      </c>
      <c r="H610">
        <f t="shared" si="222"/>
        <v>-2.9055078257523794</v>
      </c>
      <c r="K610">
        <f t="shared" si="223"/>
        <v>-174.33046954514276</v>
      </c>
      <c r="L610">
        <f t="shared" si="224"/>
        <v>-72.562897606498368</v>
      </c>
      <c r="M610">
        <f t="shared" si="225"/>
        <v>-0.14196634969627331</v>
      </c>
      <c r="N610">
        <f t="shared" si="226"/>
        <v>-0.93403873083899458</v>
      </c>
      <c r="O610">
        <f t="shared" si="227"/>
        <v>-25.666766777187249</v>
      </c>
      <c r="P610">
        <f t="shared" si="228"/>
        <v>-3.6842014937876169</v>
      </c>
      <c r="Q610">
        <f t="shared" si="238"/>
        <v>-6</v>
      </c>
      <c r="S610">
        <f t="shared" si="239"/>
        <v>47.524342868563274</v>
      </c>
      <c r="T610">
        <f t="shared" si="229"/>
        <v>452.17317242122397</v>
      </c>
      <c r="U610">
        <f t="shared" si="230"/>
        <v>0.27236026727667761</v>
      </c>
      <c r="V610">
        <f t="shared" si="231"/>
        <v>0.63626617444967348</v>
      </c>
      <c r="W610">
        <f t="shared" si="232"/>
        <v>27.192101801377024</v>
      </c>
      <c r="X610">
        <f t="shared" si="233"/>
        <v>21.91720354887152</v>
      </c>
      <c r="Y610">
        <f t="shared" si="234"/>
        <v>0.91917694381852399</v>
      </c>
      <c r="Z610">
        <f t="shared" si="217"/>
        <v>52.664959506535013</v>
      </c>
      <c r="AA610">
        <f t="shared" si="235"/>
        <v>0.44603022445064194</v>
      </c>
      <c r="AB610">
        <f t="shared" si="218"/>
        <v>25.555649396294601</v>
      </c>
      <c r="AC610">
        <f t="shared" si="219"/>
        <v>0.47314671936788205</v>
      </c>
      <c r="AD610">
        <f t="shared" si="220"/>
        <v>27.109310110240408</v>
      </c>
      <c r="AE610">
        <f t="shared" si="221"/>
        <v>101.65257219617732</v>
      </c>
    </row>
    <row r="611" spans="5:31">
      <c r="E611">
        <f t="shared" si="236"/>
        <v>0.59100000000000041</v>
      </c>
      <c r="F611">
        <f t="shared" si="237"/>
        <v>-0.49018368335098278</v>
      </c>
      <c r="G611">
        <f t="shared" si="216"/>
        <v>-28.085456242188471</v>
      </c>
      <c r="H611">
        <f t="shared" si="222"/>
        <v>-2.9067303631324157</v>
      </c>
      <c r="K611">
        <f t="shared" si="223"/>
        <v>-174.40382178794493</v>
      </c>
      <c r="L611">
        <f t="shared" si="224"/>
        <v>-73.352242802164014</v>
      </c>
      <c r="M611">
        <f t="shared" si="225"/>
        <v>-0.14351067137822482</v>
      </c>
      <c r="N611">
        <f t="shared" si="226"/>
        <v>-0.93341996031950558</v>
      </c>
      <c r="O611">
        <f t="shared" si="227"/>
        <v>-25.649763372416167</v>
      </c>
      <c r="P611">
        <f t="shared" si="228"/>
        <v>-3.6857356355714739</v>
      </c>
      <c r="Q611">
        <f t="shared" si="238"/>
        <v>-6</v>
      </c>
      <c r="S611">
        <f t="shared" si="239"/>
        <v>47.394557336476844</v>
      </c>
      <c r="T611">
        <f t="shared" si="229"/>
        <v>452.67918188528205</v>
      </c>
      <c r="U611">
        <f t="shared" si="230"/>
        <v>0.27266505509090688</v>
      </c>
      <c r="V611">
        <f t="shared" si="231"/>
        <v>0.63657096226390275</v>
      </c>
      <c r="W611">
        <f t="shared" si="232"/>
        <v>27.180685773086431</v>
      </c>
      <c r="X611">
        <f t="shared" si="233"/>
        <v>21.940989196818165</v>
      </c>
      <c r="Y611">
        <f t="shared" si="234"/>
        <v>0.92011471637740139</v>
      </c>
      <c r="Z611">
        <f t="shared" si="217"/>
        <v>52.718689916301862</v>
      </c>
      <c r="AA611">
        <f t="shared" si="235"/>
        <v>0.44893573227639405</v>
      </c>
      <c r="AB611">
        <f t="shared" si="218"/>
        <v>25.72212273205243</v>
      </c>
      <c r="AC611">
        <f t="shared" si="219"/>
        <v>0.47117898410100734</v>
      </c>
      <c r="AD611">
        <f t="shared" si="220"/>
        <v>26.996567184249439</v>
      </c>
      <c r="AE611">
        <f t="shared" si="221"/>
        <v>101.76632764810226</v>
      </c>
    </row>
    <row r="612" spans="5:31">
      <c r="E612">
        <f t="shared" si="236"/>
        <v>0.59200000000000041</v>
      </c>
      <c r="F612">
        <f t="shared" si="237"/>
        <v>-0.49309041371411522</v>
      </c>
      <c r="G612">
        <f t="shared" si="216"/>
        <v>-28.251999624178488</v>
      </c>
      <c r="H612">
        <f t="shared" si="222"/>
        <v>-2.9079661132758927</v>
      </c>
      <c r="K612">
        <f t="shared" si="223"/>
        <v>-174.47796679655357</v>
      </c>
      <c r="L612">
        <f t="shared" si="224"/>
        <v>-74.145008608645469</v>
      </c>
      <c r="M612">
        <f t="shared" si="225"/>
        <v>-0.14506168534572816</v>
      </c>
      <c r="N612">
        <f t="shared" si="226"/>
        <v>-0.93279445876317957</v>
      </c>
      <c r="O612">
        <f t="shared" si="227"/>
        <v>-25.632575003203076</v>
      </c>
      <c r="P612">
        <f t="shared" si="228"/>
        <v>-3.6872864658764142</v>
      </c>
      <c r="Q612">
        <f t="shared" si="238"/>
        <v>-6</v>
      </c>
      <c r="S612">
        <f t="shared" si="239"/>
        <v>47.263966405047086</v>
      </c>
      <c r="T612">
        <f t="shared" si="229"/>
        <v>453.18345259351418</v>
      </c>
      <c r="U612">
        <f t="shared" si="230"/>
        <v>0.27296879558957132</v>
      </c>
      <c r="V612">
        <f t="shared" si="231"/>
        <v>0.63687470276256719</v>
      </c>
      <c r="W612">
        <f t="shared" si="232"/>
        <v>27.169195836642832</v>
      </c>
      <c r="X612">
        <f t="shared" si="233"/>
        <v>21.964751562203325</v>
      </c>
      <c r="Y612">
        <f t="shared" si="234"/>
        <v>0.92105337578607771</v>
      </c>
      <c r="Z612">
        <f t="shared" si="217"/>
        <v>52.77247113881927</v>
      </c>
      <c r="AA612">
        <f t="shared" si="235"/>
        <v>0.45184246263952638</v>
      </c>
      <c r="AB612">
        <f t="shared" si="218"/>
        <v>25.88866611404244</v>
      </c>
      <c r="AC612">
        <f t="shared" si="219"/>
        <v>0.46921091314655133</v>
      </c>
      <c r="AD612">
        <f t="shared" si="220"/>
        <v>26.883805024776827</v>
      </c>
      <c r="AE612">
        <f t="shared" si="221"/>
        <v>101.87969221217072</v>
      </c>
    </row>
    <row r="613" spans="5:31">
      <c r="E613">
        <f t="shared" si="236"/>
        <v>0.59300000000000042</v>
      </c>
      <c r="F613">
        <f t="shared" si="237"/>
        <v>-0.49599837982739109</v>
      </c>
      <c r="G613">
        <f t="shared" si="216"/>
        <v>-28.418613809436259</v>
      </c>
      <c r="H613">
        <f t="shared" si="222"/>
        <v>-2.9092151328283959</v>
      </c>
      <c r="K613">
        <f t="shared" si="223"/>
        <v>-174.55290796970377</v>
      </c>
      <c r="L613">
        <f t="shared" si="224"/>
        <v>-74.941173150199646</v>
      </c>
      <c r="M613">
        <f t="shared" si="225"/>
        <v>-0.14661934879978422</v>
      </c>
      <c r="N613">
        <f t="shared" si="226"/>
        <v>-0.9321621970012105</v>
      </c>
      <c r="O613">
        <f t="shared" si="227"/>
        <v>-25.615200868008472</v>
      </c>
      <c r="P613">
        <f t="shared" si="228"/>
        <v>-3.6888540570217923</v>
      </c>
      <c r="Q613">
        <f t="shared" si="238"/>
        <v>-6</v>
      </c>
      <c r="S613">
        <f t="shared" si="239"/>
        <v>47.132570892085575</v>
      </c>
      <c r="T613">
        <f t="shared" si="229"/>
        <v>453.68598289487284</v>
      </c>
      <c r="U613">
        <f t="shared" si="230"/>
        <v>0.27327148777818522</v>
      </c>
      <c r="V613">
        <f t="shared" si="231"/>
        <v>0.63717739495118109</v>
      </c>
      <c r="W613">
        <f t="shared" si="232"/>
        <v>27.157631949275707</v>
      </c>
      <c r="X613">
        <f t="shared" si="233"/>
        <v>21.988490509901272</v>
      </c>
      <c r="Y613">
        <f t="shared" si="234"/>
        <v>0.92199292432979196</v>
      </c>
      <c r="Z613">
        <f t="shared" si="217"/>
        <v>52.82630330502176</v>
      </c>
      <c r="AA613">
        <f t="shared" si="235"/>
        <v>0.45475042875280225</v>
      </c>
      <c r="AB613">
        <f t="shared" si="218"/>
        <v>26.055280299300211</v>
      </c>
      <c r="AC613">
        <f t="shared" si="219"/>
        <v>0.46724249557698971</v>
      </c>
      <c r="AD613">
        <f t="shared" si="220"/>
        <v>26.771023005721545</v>
      </c>
      <c r="AE613">
        <f t="shared" si="221"/>
        <v>101.99266551721244</v>
      </c>
    </row>
    <row r="614" spans="5:31">
      <c r="E614">
        <f t="shared" si="236"/>
        <v>0.59400000000000042</v>
      </c>
      <c r="F614">
        <f t="shared" si="237"/>
        <v>-0.49890759496021947</v>
      </c>
      <c r="G614">
        <f t="shared" si="216"/>
        <v>-28.585299558242916</v>
      </c>
      <c r="H614">
        <f t="shared" si="222"/>
        <v>-2.91047747807277</v>
      </c>
      <c r="K614">
        <f t="shared" si="223"/>
        <v>-174.6286486843662</v>
      </c>
      <c r="L614">
        <f t="shared" si="224"/>
        <v>-75.740714662426512</v>
      </c>
      <c r="M614">
        <f t="shared" si="225"/>
        <v>-0.14818361915923195</v>
      </c>
      <c r="N614">
        <f t="shared" si="226"/>
        <v>-0.93152314605133357</v>
      </c>
      <c r="O614">
        <f t="shared" si="227"/>
        <v>-25.597640170418877</v>
      </c>
      <c r="P614">
        <f t="shared" si="228"/>
        <v>-3.6904384808644624</v>
      </c>
      <c r="Q614">
        <f t="shared" si="238"/>
        <v>-6</v>
      </c>
      <c r="S614">
        <f t="shared" si="239"/>
        <v>47.000371613526099</v>
      </c>
      <c r="T614">
        <f t="shared" si="229"/>
        <v>454.1867711141669</v>
      </c>
      <c r="U614">
        <f t="shared" si="230"/>
        <v>0.27357313064772038</v>
      </c>
      <c r="V614">
        <f t="shared" si="231"/>
        <v>0.63747903782071624</v>
      </c>
      <c r="W614">
        <f t="shared" si="232"/>
        <v>27.145994067526757</v>
      </c>
      <c r="X614">
        <f t="shared" si="233"/>
        <v>22.012205904391639</v>
      </c>
      <c r="Y614">
        <f t="shared" si="234"/>
        <v>0.92293336432269513</v>
      </c>
      <c r="Z614">
        <f t="shared" si="217"/>
        <v>52.880186547500422</v>
      </c>
      <c r="AA614">
        <f t="shared" si="235"/>
        <v>0.45765964388563091</v>
      </c>
      <c r="AB614">
        <f t="shared" si="218"/>
        <v>26.221966048106886</v>
      </c>
      <c r="AC614">
        <f t="shared" si="219"/>
        <v>0.46527372043706422</v>
      </c>
      <c r="AD614">
        <f t="shared" si="220"/>
        <v>26.658220499393533</v>
      </c>
      <c r="AE614">
        <f t="shared" si="221"/>
        <v>102.1052471866295</v>
      </c>
    </row>
    <row r="615" spans="5:31">
      <c r="E615">
        <f t="shared" si="236"/>
        <v>0.59500000000000042</v>
      </c>
      <c r="F615">
        <f t="shared" si="237"/>
        <v>-0.50181807243829224</v>
      </c>
      <c r="G615">
        <f t="shared" si="216"/>
        <v>-28.752057634104368</v>
      </c>
      <c r="H615">
        <f t="shared" si="222"/>
        <v>-2.9117532049309598</v>
      </c>
      <c r="K615">
        <f t="shared" si="223"/>
        <v>-174.70519229585759</v>
      </c>
      <c r="L615">
        <f t="shared" si="224"/>
        <v>-76.543611491379465</v>
      </c>
      <c r="M615">
        <f t="shared" si="225"/>
        <v>-0.149754454059008</v>
      </c>
      <c r="N615">
        <f t="shared" si="226"/>
        <v>-0.93087727711687762</v>
      </c>
      <c r="O615">
        <f t="shared" si="227"/>
        <v>-25.57989211912081</v>
      </c>
      <c r="P615">
        <f t="shared" si="228"/>
        <v>-3.6920398088011299</v>
      </c>
      <c r="Q615">
        <f t="shared" si="238"/>
        <v>-6</v>
      </c>
      <c r="S615">
        <f t="shared" si="239"/>
        <v>46.86736938347218</v>
      </c>
      <c r="T615">
        <f t="shared" si="229"/>
        <v>454.68581555172193</v>
      </c>
      <c r="U615">
        <f t="shared" si="230"/>
        <v>0.27387372317440128</v>
      </c>
      <c r="V615">
        <f t="shared" si="231"/>
        <v>0.63777963034739715</v>
      </c>
      <c r="W615">
        <f t="shared" si="232"/>
        <v>27.134282147249689</v>
      </c>
      <c r="X615">
        <f t="shared" si="233"/>
        <v>22.035897609745724</v>
      </c>
      <c r="Y615">
        <f t="shared" si="234"/>
        <v>0.92387469810764644</v>
      </c>
      <c r="Z615">
        <f t="shared" si="217"/>
        <v>52.93412100049121</v>
      </c>
      <c r="AA615">
        <f t="shared" si="235"/>
        <v>0.46057012136370334</v>
      </c>
      <c r="AB615">
        <f t="shared" si="218"/>
        <v>26.388724123968313</v>
      </c>
      <c r="AC615">
        <f t="shared" si="219"/>
        <v>0.4633045767439431</v>
      </c>
      <c r="AD615">
        <f t="shared" si="220"/>
        <v>26.54539687652289</v>
      </c>
      <c r="AE615">
        <f t="shared" si="221"/>
        <v>102.21743683831986</v>
      </c>
    </row>
    <row r="616" spans="5:31">
      <c r="E616">
        <f t="shared" si="236"/>
        <v>0.59600000000000042</v>
      </c>
      <c r="F616">
        <f t="shared" si="237"/>
        <v>-0.50472982564322322</v>
      </c>
      <c r="G616">
        <f t="shared" si="216"/>
        <v>-28.918888803730599</v>
      </c>
      <c r="H616">
        <f t="shared" si="222"/>
        <v>-2.9130423689658378</v>
      </c>
      <c r="K616">
        <f t="shared" si="223"/>
        <v>-174.78254213795026</v>
      </c>
      <c r="L616">
        <f t="shared" si="224"/>
        <v>-77.349842092666393</v>
      </c>
      <c r="M616">
        <f t="shared" si="225"/>
        <v>-0.15133181134838791</v>
      </c>
      <c r="N616">
        <f t="shared" si="226"/>
        <v>-0.93022456158582312</v>
      </c>
      <c r="O616">
        <f t="shared" si="227"/>
        <v>-25.561955927874891</v>
      </c>
      <c r="P616">
        <f t="shared" si="228"/>
        <v>-3.6936581117706866</v>
      </c>
      <c r="Q616">
        <f t="shared" si="238"/>
        <v>-6</v>
      </c>
      <c r="S616">
        <f t="shared" si="239"/>
        <v>46.733565014246111</v>
      </c>
      <c r="T616">
        <f t="shared" si="229"/>
        <v>455.18311448304019</v>
      </c>
      <c r="U616">
        <f t="shared" si="230"/>
        <v>0.27417326431950062</v>
      </c>
      <c r="V616">
        <f t="shared" si="231"/>
        <v>0.63807917149249649</v>
      </c>
      <c r="W616">
        <f t="shared" si="232"/>
        <v>27.122496143610096</v>
      </c>
      <c r="X616">
        <f t="shared" si="233"/>
        <v>22.059565489612822</v>
      </c>
      <c r="Y616">
        <f t="shared" si="234"/>
        <v>0.92481692805601201</v>
      </c>
      <c r="Z616">
        <f t="shared" si="217"/>
        <v>52.988106799863381</v>
      </c>
      <c r="AA616">
        <f t="shared" si="235"/>
        <v>0.46348187456863443</v>
      </c>
      <c r="AB616">
        <f t="shared" si="218"/>
        <v>26.555555293594555</v>
      </c>
      <c r="AC616">
        <f t="shared" si="219"/>
        <v>0.46133505348737758</v>
      </c>
      <c r="AD616">
        <f t="shared" si="220"/>
        <v>26.432551506268826</v>
      </c>
      <c r="AE616">
        <f t="shared" si="221"/>
        <v>102.32923408460103</v>
      </c>
    </row>
    <row r="617" spans="5:31">
      <c r="E617">
        <f t="shared" si="236"/>
        <v>0.59700000000000042</v>
      </c>
      <c r="F617">
        <f t="shared" si="237"/>
        <v>-0.50764286801218905</v>
      </c>
      <c r="G617">
        <f t="shared" si="216"/>
        <v>-29.085793837015135</v>
      </c>
      <c r="H617">
        <f t="shared" si="222"/>
        <v>-2.9143450253830134</v>
      </c>
      <c r="K617">
        <f t="shared" si="223"/>
        <v>-174.8607015229808</v>
      </c>
      <c r="L617">
        <f t="shared" si="224"/>
        <v>-78.159385030535404</v>
      </c>
      <c r="M617">
        <f t="shared" si="225"/>
        <v>-0.1529156490891973</v>
      </c>
      <c r="N617">
        <f t="shared" si="226"/>
        <v>-0.92956497102986668</v>
      </c>
      <c r="O617">
        <f t="shared" si="227"/>
        <v>-25.543830815490139</v>
      </c>
      <c r="P617">
        <f t="shared" si="228"/>
        <v>-3.6952934602565288</v>
      </c>
      <c r="Q617">
        <f t="shared" si="238"/>
        <v>-6</v>
      </c>
      <c r="S617">
        <f t="shared" si="239"/>
        <v>46.598959316440165</v>
      </c>
      <c r="T617">
        <f t="shared" si="229"/>
        <v>455.6786661584627</v>
      </c>
      <c r="U617">
        <f t="shared" si="230"/>
        <v>0.2744717530291354</v>
      </c>
      <c r="V617">
        <f t="shared" si="231"/>
        <v>0.63837766020213127</v>
      </c>
      <c r="W617">
        <f t="shared" si="232"/>
        <v>27.110636011085493</v>
      </c>
      <c r="X617">
        <f t="shared" si="233"/>
        <v>22.083209407206478</v>
      </c>
      <c r="Y617">
        <f t="shared" si="234"/>
        <v>0.9257600565674603</v>
      </c>
      <c r="Z617">
        <f t="shared" si="217"/>
        <v>53.042144083107821</v>
      </c>
      <c r="AA617">
        <f t="shared" si="235"/>
        <v>0.46639491693760038</v>
      </c>
      <c r="AB617">
        <f t="shared" si="218"/>
        <v>26.722460326879094</v>
      </c>
      <c r="AC617">
        <f t="shared" si="219"/>
        <v>0.45936513962985992</v>
      </c>
      <c r="AD617">
        <f t="shared" si="220"/>
        <v>26.319683756228731</v>
      </c>
      <c r="AE617">
        <f t="shared" si="221"/>
        <v>102.44063853213402</v>
      </c>
    </row>
    <row r="618" spans="5:31">
      <c r="E618">
        <f t="shared" si="236"/>
        <v>0.59800000000000042</v>
      </c>
      <c r="F618">
        <f t="shared" si="237"/>
        <v>-0.51055721303757207</v>
      </c>
      <c r="G618">
        <f t="shared" si="216"/>
        <v>-29.252773507014528</v>
      </c>
      <c r="H618">
        <f t="shared" si="222"/>
        <v>-2.9156612290326294</v>
      </c>
      <c r="K618">
        <f t="shared" si="223"/>
        <v>-174.93967374195776</v>
      </c>
      <c r="L618">
        <f t="shared" si="224"/>
        <v>-78.972218976950899</v>
      </c>
      <c r="M618">
        <f t="shared" si="225"/>
        <v>-0.15450592555400444</v>
      </c>
      <c r="N618">
        <f t="shared" si="226"/>
        <v>-0.92889847720349628</v>
      </c>
      <c r="O618">
        <f t="shared" si="227"/>
        <v>-25.525516005798554</v>
      </c>
      <c r="P618">
        <f t="shared" si="228"/>
        <v>-3.6969459242888525</v>
      </c>
      <c r="Q618">
        <f t="shared" si="238"/>
        <v>-6</v>
      </c>
      <c r="S618">
        <f t="shared" si="239"/>
        <v>46.463553098969513</v>
      </c>
      <c r="T618">
        <f t="shared" si="229"/>
        <v>456.17246880283324</v>
      </c>
      <c r="U618">
        <f t="shared" si="230"/>
        <v>0.27476918823406482</v>
      </c>
      <c r="V618">
        <f t="shared" si="231"/>
        <v>0.63867509540706069</v>
      </c>
      <c r="W618">
        <f t="shared" si="232"/>
        <v>27.098701703465423</v>
      </c>
      <c r="X618">
        <f t="shared" si="233"/>
        <v>22.106829225290785</v>
      </c>
      <c r="Y618">
        <f t="shared" si="234"/>
        <v>0.9267040860697604</v>
      </c>
      <c r="Z618">
        <f t="shared" si="217"/>
        <v>53.096232989325458</v>
      </c>
      <c r="AA618">
        <f t="shared" si="235"/>
        <v>0.46930926196298345</v>
      </c>
      <c r="AB618">
        <f t="shared" si="218"/>
        <v>26.88943999687849</v>
      </c>
      <c r="AC618">
        <f t="shared" si="219"/>
        <v>0.45739482410677695</v>
      </c>
      <c r="AD618">
        <f t="shared" si="220"/>
        <v>26.206792992446964</v>
      </c>
      <c r="AE618">
        <f t="shared" si="221"/>
        <v>102.55164978184783</v>
      </c>
    </row>
    <row r="619" spans="5:31">
      <c r="E619">
        <f t="shared" si="236"/>
        <v>0.59900000000000042</v>
      </c>
      <c r="F619">
        <f t="shared" si="237"/>
        <v>-0.51347287426660471</v>
      </c>
      <c r="G619">
        <f t="shared" si="216"/>
        <v>-29.419828589928024</v>
      </c>
      <c r="H619">
        <f t="shared" si="222"/>
        <v>-2.9169910344111405</v>
      </c>
      <c r="K619">
        <f t="shared" si="223"/>
        <v>-175.01946206466843</v>
      </c>
      <c r="L619">
        <f t="shared" si="224"/>
        <v>-79.788322710657866</v>
      </c>
      <c r="M619">
        <f t="shared" si="225"/>
        <v>-0.15610259922428937</v>
      </c>
      <c r="N619">
        <f t="shared" si="226"/>
        <v>-0.92822505204307126</v>
      </c>
      <c r="O619">
        <f t="shared" si="227"/>
        <v>-25.507010727629851</v>
      </c>
      <c r="P619">
        <f t="shared" si="228"/>
        <v>-3.698615573446931</v>
      </c>
      <c r="Q619">
        <f t="shared" si="238"/>
        <v>-6</v>
      </c>
      <c r="S619">
        <f t="shared" si="239"/>
        <v>46.327347169126917</v>
      </c>
      <c r="T619">
        <f t="shared" si="229"/>
        <v>456.66452061516253</v>
      </c>
      <c r="U619">
        <f t="shared" si="230"/>
        <v>0.27506556884948785</v>
      </c>
      <c r="V619">
        <f t="shared" si="231"/>
        <v>0.63897147602248372</v>
      </c>
      <c r="W619">
        <f t="shared" si="232"/>
        <v>27.086693173851693</v>
      </c>
      <c r="X619">
        <f t="shared" si="233"/>
        <v>22.130424806166637</v>
      </c>
      <c r="Y619">
        <f t="shared" si="234"/>
        <v>0.92764901901857899</v>
      </c>
      <c r="Z619">
        <f t="shared" si="217"/>
        <v>53.150373659215617</v>
      </c>
      <c r="AA619">
        <f t="shared" si="235"/>
        <v>0.47222492319201614</v>
      </c>
      <c r="AB619">
        <f t="shared" si="218"/>
        <v>27.056495079791993</v>
      </c>
      <c r="AC619">
        <f t="shared" si="219"/>
        <v>0.45542409582656285</v>
      </c>
      <c r="AD619">
        <f t="shared" si="220"/>
        <v>26.093878579423617</v>
      </c>
      <c r="AE619">
        <f t="shared" si="221"/>
        <v>102.66226742886397</v>
      </c>
    </row>
    <row r="620" spans="5:31">
      <c r="E620">
        <f t="shared" si="236"/>
        <v>0.60000000000000042</v>
      </c>
      <c r="F620">
        <f t="shared" si="237"/>
        <v>-0.51638986530101583</v>
      </c>
      <c r="G620">
        <f t="shared" si="216"/>
        <v>-29.586959865077283</v>
      </c>
      <c r="H620">
        <f t="shared" si="222"/>
        <v>-2.9183344956630775</v>
      </c>
      <c r="K620">
        <f t="shared" si="223"/>
        <v>-175.10006973978466</v>
      </c>
      <c r="L620">
        <f t="shared" si="224"/>
        <v>-80.607675116234603</v>
      </c>
      <c r="M620">
        <f t="shared" si="225"/>
        <v>-0.15770562878859073</v>
      </c>
      <c r="N620">
        <f t="shared" si="226"/>
        <v>-0.92754466766591237</v>
      </c>
      <c r="O620">
        <f t="shared" si="227"/>
        <v>-25.488314214786435</v>
      </c>
      <c r="P620">
        <f t="shared" si="228"/>
        <v>-3.7003024768613746</v>
      </c>
      <c r="Q620">
        <f t="shared" si="238"/>
        <v>-6</v>
      </c>
      <c r="S620">
        <f t="shared" si="239"/>
        <v>46.190342332639297</v>
      </c>
      <c r="T620">
        <f t="shared" si="229"/>
        <v>457.15481976829318</v>
      </c>
      <c r="U620">
        <f t="shared" si="230"/>
        <v>0.27536089377484141</v>
      </c>
      <c r="V620">
        <f t="shared" si="231"/>
        <v>0.63926680094783728</v>
      </c>
      <c r="W620">
        <f t="shared" si="232"/>
        <v>27.074610374658707</v>
      </c>
      <c r="X620">
        <f t="shared" si="233"/>
        <v>22.153996011657966</v>
      </c>
      <c r="Y620">
        <f t="shared" si="234"/>
        <v>0.92859485789727758</v>
      </c>
      <c r="Z620">
        <f t="shared" si="217"/>
        <v>53.204566235064426</v>
      </c>
      <c r="AA620">
        <f t="shared" si="235"/>
        <v>0.47514191422642682</v>
      </c>
      <c r="AB620">
        <f t="shared" si="218"/>
        <v>27.223626354941224</v>
      </c>
      <c r="AC620">
        <f t="shared" si="219"/>
        <v>0.45345294367085076</v>
      </c>
      <c r="AD620">
        <f t="shared" si="220"/>
        <v>25.980939880123206</v>
      </c>
      <c r="AE620">
        <f t="shared" si="221"/>
        <v>102.77249106242114</v>
      </c>
    </row>
    <row r="621" spans="5:31">
      <c r="E621">
        <f t="shared" si="236"/>
        <v>0.60100000000000042</v>
      </c>
      <c r="F621">
        <f t="shared" si="237"/>
        <v>-0.51930819979667886</v>
      </c>
      <c r="G621">
        <f t="shared" si="216"/>
        <v>-29.754168114886212</v>
      </c>
      <c r="H621">
        <f t="shared" si="222"/>
        <v>-2.9196916665827968</v>
      </c>
      <c r="K621">
        <f t="shared" si="223"/>
        <v>-175.18149999496779</v>
      </c>
      <c r="L621">
        <f t="shared" si="224"/>
        <v>-81.430255183135529</v>
      </c>
      <c r="M621">
        <f t="shared" si="225"/>
        <v>-0.15931497314063303</v>
      </c>
      <c r="N621">
        <f t="shared" si="226"/>
        <v>-0.92685729636940017</v>
      </c>
      <c r="O621">
        <f t="shared" si="227"/>
        <v>-25.46942570601864</v>
      </c>
      <c r="P621">
        <f t="shared" si="228"/>
        <v>-3.7020067032163633</v>
      </c>
      <c r="Q621">
        <f t="shared" si="238"/>
        <v>-6</v>
      </c>
      <c r="S621">
        <f t="shared" si="239"/>
        <v>46.052539393726029</v>
      </c>
      <c r="T621">
        <f t="shared" si="229"/>
        <v>457.64336440856704</v>
      </c>
      <c r="U621">
        <f t="shared" si="230"/>
        <v>0.27565516189360018</v>
      </c>
      <c r="V621">
        <f t="shared" si="231"/>
        <v>0.63956106906659604</v>
      </c>
      <c r="W621">
        <f t="shared" si="232"/>
        <v>27.062453257613907</v>
      </c>
      <c r="X621">
        <f t="shared" si="233"/>
        <v>22.177542703097984</v>
      </c>
      <c r="Y621">
        <f t="shared" si="234"/>
        <v>0.92954160521671059</v>
      </c>
      <c r="Z621">
        <f t="shared" si="217"/>
        <v>53.258810860733263</v>
      </c>
      <c r="AA621">
        <f t="shared" si="235"/>
        <v>0.47806024872209002</v>
      </c>
      <c r="AB621">
        <f t="shared" si="218"/>
        <v>27.390834604750168</v>
      </c>
      <c r="AC621">
        <f t="shared" si="219"/>
        <v>0.45148135649462057</v>
      </c>
      <c r="AD621">
        <f t="shared" si="220"/>
        <v>25.867976255983098</v>
      </c>
      <c r="AE621">
        <f t="shared" si="221"/>
        <v>102.88232026580039</v>
      </c>
    </row>
    <row r="622" spans="5:31">
      <c r="E622">
        <f t="shared" si="236"/>
        <v>0.60200000000000042</v>
      </c>
      <c r="F622">
        <f t="shared" si="237"/>
        <v>-0.52222789146326165</v>
      </c>
      <c r="G622">
        <f t="shared" si="216"/>
        <v>-29.921454124860926</v>
      </c>
      <c r="H622">
        <f t="shared" si="222"/>
        <v>-2.9210626006162088</v>
      </c>
      <c r="K622">
        <f t="shared" si="223"/>
        <v>-175.26375603697252</v>
      </c>
      <c r="L622">
        <f t="shared" si="224"/>
        <v>-82.256042004718921</v>
      </c>
      <c r="M622">
        <f t="shared" si="225"/>
        <v>-0.16093059137742438</v>
      </c>
      <c r="N622">
        <f t="shared" si="226"/>
        <v>-0.92616291063007894</v>
      </c>
      <c r="O622">
        <f t="shared" si="227"/>
        <v>-25.450344445000102</v>
      </c>
      <c r="P622">
        <f t="shared" si="228"/>
        <v>-3.7037283207518708</v>
      </c>
      <c r="Q622">
        <f t="shared" si="238"/>
        <v>-6</v>
      </c>
      <c r="S622">
        <f t="shared" si="239"/>
        <v>45.913939155159277</v>
      </c>
      <c r="T622">
        <f t="shared" si="229"/>
        <v>458.13015265549291</v>
      </c>
      <c r="U622">
        <f t="shared" si="230"/>
        <v>0.27594837207307621</v>
      </c>
      <c r="V622">
        <f t="shared" si="231"/>
        <v>0.63985427924607208</v>
      </c>
      <c r="W622">
        <f t="shared" si="232"/>
        <v>27.050221773758352</v>
      </c>
      <c r="X622">
        <f t="shared" si="233"/>
        <v>22.201064741315378</v>
      </c>
      <c r="Y622">
        <f t="shared" si="234"/>
        <v>0.93048926351502115</v>
      </c>
      <c r="Z622">
        <f t="shared" si="217"/>
        <v>53.313107681647011</v>
      </c>
      <c r="AA622">
        <f t="shared" si="235"/>
        <v>0.48097994038867303</v>
      </c>
      <c r="AB622">
        <f t="shared" si="218"/>
        <v>27.558120614724888</v>
      </c>
      <c r="AC622">
        <f t="shared" si="219"/>
        <v>0.44950932312634811</v>
      </c>
      <c r="AD622">
        <f t="shared" si="220"/>
        <v>25.754987066922119</v>
      </c>
      <c r="AE622">
        <f t="shared" si="221"/>
        <v>102.9917546162505</v>
      </c>
    </row>
    <row r="623" spans="5:31">
      <c r="E623">
        <f t="shared" si="236"/>
        <v>0.60300000000000042</v>
      </c>
      <c r="F623">
        <f t="shared" si="237"/>
        <v>-0.52514895406387785</v>
      </c>
      <c r="G623">
        <f t="shared" si="216"/>
        <v>-30.088818683569745</v>
      </c>
      <c r="H623">
        <f t="shared" si="222"/>
        <v>-2.9145635381396442</v>
      </c>
      <c r="K623">
        <f t="shared" si="223"/>
        <v>-174.87381228837864</v>
      </c>
      <c r="L623">
        <f t="shared" si="224"/>
        <v>389.943748593885</v>
      </c>
      <c r="M623">
        <f t="shared" si="225"/>
        <v>0.76290904030543427</v>
      </c>
      <c r="N623">
        <f t="shared" si="226"/>
        <v>0</v>
      </c>
      <c r="O623">
        <f t="shared" si="227"/>
        <v>0</v>
      </c>
      <c r="P623">
        <f t="shared" si="228"/>
        <v>-3.7054673972658558</v>
      </c>
      <c r="Q623">
        <f t="shared" si="238"/>
        <v>0</v>
      </c>
      <c r="S623">
        <f t="shared" si="239"/>
        <v>45.774542418326057</v>
      </c>
      <c r="T623">
        <f t="shared" si="229"/>
        <v>458.61518260141543</v>
      </c>
      <c r="U623">
        <f t="shared" si="230"/>
        <v>0.27624052316421965</v>
      </c>
      <c r="V623">
        <f t="shared" si="231"/>
        <v>0.64014643033721552</v>
      </c>
      <c r="W623">
        <f t="shared" si="232"/>
        <v>27.037915873447368</v>
      </c>
      <c r="X623">
        <f t="shared" si="233"/>
        <v>22.224561986620518</v>
      </c>
      <c r="Y623">
        <f t="shared" si="234"/>
        <v>0.93143783535744051</v>
      </c>
      <c r="Z623">
        <f t="shared" si="217"/>
        <v>53.367456844782588</v>
      </c>
      <c r="AA623">
        <f t="shared" si="235"/>
        <v>0.48390100298928929</v>
      </c>
      <c r="AB623">
        <f t="shared" si="218"/>
        <v>27.725485173433711</v>
      </c>
      <c r="AC623">
        <f t="shared" si="219"/>
        <v>0.44753683236815123</v>
      </c>
      <c r="AD623">
        <f t="shared" si="220"/>
        <v>25.64197167134888</v>
      </c>
      <c r="AE623">
        <f t="shared" si="221"/>
        <v>103.10079368491348</v>
      </c>
    </row>
    <row r="624" spans="5:31">
      <c r="E624">
        <f t="shared" si="236"/>
        <v>0.60400000000000043</v>
      </c>
      <c r="F624">
        <f t="shared" si="237"/>
        <v>-0.52514895406387785</v>
      </c>
      <c r="G624">
        <f t="shared" si="216"/>
        <v>-30.088818683569745</v>
      </c>
      <c r="H624">
        <f t="shared" si="222"/>
        <v>-2.9080644756630796</v>
      </c>
      <c r="K624">
        <f t="shared" si="223"/>
        <v>-174.48386853978477</v>
      </c>
      <c r="L624">
        <f t="shared" si="224"/>
        <v>389.943748593885</v>
      </c>
      <c r="M624">
        <f t="shared" si="225"/>
        <v>0.76290904030543427</v>
      </c>
      <c r="N624">
        <f t="shared" si="226"/>
        <v>0</v>
      </c>
      <c r="O624">
        <f t="shared" si="227"/>
        <v>0</v>
      </c>
      <c r="P624">
        <f t="shared" si="228"/>
        <v>-3.697223115162958</v>
      </c>
      <c r="Q624">
        <f t="shared" si="238"/>
        <v>0</v>
      </c>
      <c r="S624">
        <f t="shared" si="239"/>
        <v>45.774542418326057</v>
      </c>
      <c r="T624">
        <f t="shared" si="229"/>
        <v>458.61518260141543</v>
      </c>
      <c r="U624">
        <f t="shared" si="230"/>
        <v>0.27624052316421965</v>
      </c>
      <c r="V624">
        <f t="shared" si="231"/>
        <v>0.64014643033721552</v>
      </c>
      <c r="W624">
        <f t="shared" si="232"/>
        <v>27.037915873447368</v>
      </c>
      <c r="X624">
        <f t="shared" si="233"/>
        <v>22.224561986620518</v>
      </c>
      <c r="Y624">
        <f t="shared" si="234"/>
        <v>0.93143783535744051</v>
      </c>
      <c r="Z624">
        <f t="shared" si="217"/>
        <v>53.367456844782588</v>
      </c>
      <c r="AA624">
        <f t="shared" si="235"/>
        <v>0.48390100298928929</v>
      </c>
      <c r="AB624">
        <f t="shared" si="218"/>
        <v>27.725485173433711</v>
      </c>
      <c r="AC624">
        <f t="shared" si="219"/>
        <v>0.44753683236815123</v>
      </c>
      <c r="AD624">
        <f t="shared" si="220"/>
        <v>25.64197167134888</v>
      </c>
      <c r="AE624">
        <f t="shared" si="221"/>
        <v>103.10079368491348</v>
      </c>
    </row>
    <row r="625" spans="5:31">
      <c r="E625">
        <f t="shared" si="236"/>
        <v>0.60500000000000043</v>
      </c>
      <c r="F625">
        <f t="shared" si="237"/>
        <v>-0.52514895406387785</v>
      </c>
      <c r="G625">
        <f t="shared" si="216"/>
        <v>-30.088818683569745</v>
      </c>
      <c r="H625">
        <f t="shared" si="222"/>
        <v>-2.901565413186515</v>
      </c>
      <c r="K625">
        <f t="shared" si="223"/>
        <v>-174.09392479119089</v>
      </c>
      <c r="L625">
        <f t="shared" si="224"/>
        <v>389.943748593885</v>
      </c>
      <c r="M625">
        <f t="shared" si="225"/>
        <v>0.76290904030543427</v>
      </c>
      <c r="N625">
        <f t="shared" si="226"/>
        <v>0</v>
      </c>
      <c r="O625">
        <f t="shared" si="227"/>
        <v>0</v>
      </c>
      <c r="P625">
        <f t="shared" si="228"/>
        <v>-3.6889788330600601</v>
      </c>
      <c r="Q625">
        <f t="shared" si="238"/>
        <v>0</v>
      </c>
      <c r="S625">
        <f t="shared" si="239"/>
        <v>45.774542418326057</v>
      </c>
      <c r="T625">
        <f t="shared" si="229"/>
        <v>458.61518260141543</v>
      </c>
      <c r="U625">
        <f t="shared" si="230"/>
        <v>0.27624052316421965</v>
      </c>
      <c r="V625">
        <f t="shared" si="231"/>
        <v>0.64014643033721552</v>
      </c>
      <c r="W625">
        <f t="shared" si="232"/>
        <v>27.037915873447368</v>
      </c>
      <c r="X625">
        <f t="shared" si="233"/>
        <v>22.224561986620518</v>
      </c>
      <c r="Y625">
        <f t="shared" si="234"/>
        <v>0.93143783535744051</v>
      </c>
      <c r="Z625">
        <f t="shared" si="217"/>
        <v>53.367456844782588</v>
      </c>
      <c r="AA625">
        <f t="shared" si="235"/>
        <v>0.48390100298928929</v>
      </c>
      <c r="AB625">
        <f t="shared" si="218"/>
        <v>27.725485173433711</v>
      </c>
      <c r="AC625">
        <f t="shared" si="219"/>
        <v>0.44753683236815123</v>
      </c>
      <c r="AD625">
        <f t="shared" si="220"/>
        <v>25.64197167134888</v>
      </c>
      <c r="AE625">
        <f t="shared" si="221"/>
        <v>103.10079368491348</v>
      </c>
    </row>
    <row r="626" spans="5:31">
      <c r="E626">
        <f t="shared" si="236"/>
        <v>0.60600000000000043</v>
      </c>
      <c r="F626">
        <f t="shared" si="237"/>
        <v>-0.52514895406387785</v>
      </c>
      <c r="G626">
        <f t="shared" si="216"/>
        <v>-30.088818683569745</v>
      </c>
      <c r="H626">
        <f t="shared" si="222"/>
        <v>-2.8950663507099503</v>
      </c>
      <c r="K626">
        <f t="shared" si="223"/>
        <v>-173.70398104259701</v>
      </c>
      <c r="L626">
        <f t="shared" si="224"/>
        <v>389.943748593885</v>
      </c>
      <c r="M626">
        <f t="shared" si="225"/>
        <v>0.76290904030543427</v>
      </c>
      <c r="N626">
        <f t="shared" si="226"/>
        <v>0</v>
      </c>
      <c r="O626">
        <f t="shared" si="227"/>
        <v>0</v>
      </c>
      <c r="P626">
        <f t="shared" si="228"/>
        <v>-3.6807345509571623</v>
      </c>
      <c r="Q626">
        <f t="shared" si="238"/>
        <v>0</v>
      </c>
      <c r="S626">
        <f t="shared" si="239"/>
        <v>45.774542418326057</v>
      </c>
      <c r="T626">
        <f t="shared" si="229"/>
        <v>458.61518260141543</v>
      </c>
      <c r="U626">
        <f t="shared" si="230"/>
        <v>0.27624052316421965</v>
      </c>
      <c r="V626">
        <f t="shared" si="231"/>
        <v>0.64014643033721552</v>
      </c>
      <c r="W626">
        <f t="shared" si="232"/>
        <v>27.037915873447368</v>
      </c>
      <c r="X626">
        <f t="shared" si="233"/>
        <v>22.224561986620518</v>
      </c>
      <c r="Y626">
        <f t="shared" si="234"/>
        <v>0.93143783535744051</v>
      </c>
      <c r="Z626">
        <f t="shared" si="217"/>
        <v>53.367456844782588</v>
      </c>
      <c r="AA626">
        <f t="shared" si="235"/>
        <v>0.48390100298928929</v>
      </c>
      <c r="AB626">
        <f t="shared" si="218"/>
        <v>27.725485173433711</v>
      </c>
      <c r="AC626">
        <f t="shared" si="219"/>
        <v>0.44753683236815123</v>
      </c>
      <c r="AD626">
        <f t="shared" si="220"/>
        <v>25.64197167134888</v>
      </c>
      <c r="AE626">
        <f t="shared" si="221"/>
        <v>103.10079368491348</v>
      </c>
    </row>
    <row r="627" spans="5:31">
      <c r="E627">
        <f t="shared" si="236"/>
        <v>0.60700000000000043</v>
      </c>
      <c r="F627">
        <f t="shared" si="237"/>
        <v>-0.52514895406387785</v>
      </c>
      <c r="G627">
        <f t="shared" si="216"/>
        <v>-30.088818683569745</v>
      </c>
      <c r="H627">
        <f t="shared" si="222"/>
        <v>-2.8885672882333853</v>
      </c>
      <c r="K627">
        <f t="shared" si="223"/>
        <v>-173.31403729400313</v>
      </c>
      <c r="L627">
        <f t="shared" si="224"/>
        <v>389.943748593885</v>
      </c>
      <c r="M627">
        <f t="shared" si="225"/>
        <v>0.76290904030543427</v>
      </c>
      <c r="N627">
        <f t="shared" si="226"/>
        <v>0</v>
      </c>
      <c r="O627">
        <f t="shared" si="227"/>
        <v>0</v>
      </c>
      <c r="P627">
        <f t="shared" si="228"/>
        <v>-3.6724902688542644</v>
      </c>
      <c r="Q627">
        <f t="shared" si="238"/>
        <v>0</v>
      </c>
      <c r="S627">
        <f t="shared" si="239"/>
        <v>45.774542418326057</v>
      </c>
      <c r="T627">
        <f t="shared" si="229"/>
        <v>458.61518260141543</v>
      </c>
      <c r="U627">
        <f t="shared" si="230"/>
        <v>0.27624052316421965</v>
      </c>
      <c r="V627">
        <f t="shared" si="231"/>
        <v>0.64014643033721552</v>
      </c>
      <c r="W627">
        <f t="shared" si="232"/>
        <v>27.037915873447368</v>
      </c>
      <c r="X627">
        <f t="shared" si="233"/>
        <v>22.224561986620518</v>
      </c>
      <c r="Y627">
        <f t="shared" si="234"/>
        <v>0.93143783535744051</v>
      </c>
      <c r="Z627">
        <f t="shared" si="217"/>
        <v>53.367456844782588</v>
      </c>
      <c r="AA627">
        <f t="shared" si="235"/>
        <v>0.48390100298928929</v>
      </c>
      <c r="AB627">
        <f t="shared" si="218"/>
        <v>27.725485173433711</v>
      </c>
      <c r="AC627">
        <f t="shared" si="219"/>
        <v>0.44753683236815123</v>
      </c>
      <c r="AD627">
        <f t="shared" si="220"/>
        <v>25.64197167134888</v>
      </c>
      <c r="AE627">
        <f t="shared" si="221"/>
        <v>103.10079368491348</v>
      </c>
    </row>
    <row r="628" spans="5:31">
      <c r="E628">
        <f t="shared" si="236"/>
        <v>0.60800000000000043</v>
      </c>
      <c r="F628">
        <f t="shared" si="237"/>
        <v>-0.52514895406387785</v>
      </c>
      <c r="G628">
        <f t="shared" si="216"/>
        <v>-30.088818683569745</v>
      </c>
      <c r="H628">
        <f t="shared" si="222"/>
        <v>-2.8820682257568206</v>
      </c>
      <c r="K628">
        <f t="shared" si="223"/>
        <v>-172.92409354540925</v>
      </c>
      <c r="L628">
        <f t="shared" si="224"/>
        <v>389.943748593885</v>
      </c>
      <c r="M628">
        <f t="shared" si="225"/>
        <v>0.76290904030543427</v>
      </c>
      <c r="N628">
        <f t="shared" si="226"/>
        <v>0</v>
      </c>
      <c r="O628">
        <f t="shared" si="227"/>
        <v>0</v>
      </c>
      <c r="P628">
        <f t="shared" si="228"/>
        <v>-3.664245986751367</v>
      </c>
      <c r="Q628">
        <f t="shared" si="238"/>
        <v>0</v>
      </c>
      <c r="S628">
        <f t="shared" si="239"/>
        <v>45.774542418326057</v>
      </c>
      <c r="T628">
        <f t="shared" si="229"/>
        <v>458.61518260141543</v>
      </c>
      <c r="U628">
        <f t="shared" si="230"/>
        <v>0.27624052316421965</v>
      </c>
      <c r="V628">
        <f t="shared" si="231"/>
        <v>0.64014643033721552</v>
      </c>
      <c r="W628">
        <f t="shared" si="232"/>
        <v>27.037915873447368</v>
      </c>
      <c r="X628">
        <f t="shared" si="233"/>
        <v>22.224561986620518</v>
      </c>
      <c r="Y628">
        <f t="shared" si="234"/>
        <v>0.93143783535744051</v>
      </c>
      <c r="Z628">
        <f t="shared" si="217"/>
        <v>53.367456844782588</v>
      </c>
      <c r="AA628">
        <f t="shared" si="235"/>
        <v>0.48390100298928929</v>
      </c>
      <c r="AB628">
        <f t="shared" si="218"/>
        <v>27.725485173433711</v>
      </c>
      <c r="AC628">
        <f t="shared" si="219"/>
        <v>0.44753683236815123</v>
      </c>
      <c r="AD628">
        <f t="shared" si="220"/>
        <v>25.64197167134888</v>
      </c>
      <c r="AE628">
        <f t="shared" si="221"/>
        <v>103.10079368491348</v>
      </c>
    </row>
    <row r="629" spans="5:31">
      <c r="E629">
        <f t="shared" si="236"/>
        <v>0.60900000000000043</v>
      </c>
      <c r="F629">
        <f t="shared" si="237"/>
        <v>-0.52514895406387785</v>
      </c>
      <c r="G629">
        <f t="shared" si="216"/>
        <v>-30.088818683569745</v>
      </c>
      <c r="H629">
        <f t="shared" si="222"/>
        <v>-2.875569163280256</v>
      </c>
      <c r="K629">
        <f t="shared" si="223"/>
        <v>-172.53414979681537</v>
      </c>
      <c r="L629">
        <f t="shared" si="224"/>
        <v>389.943748593885</v>
      </c>
      <c r="M629">
        <f t="shared" si="225"/>
        <v>0.76290904030543427</v>
      </c>
      <c r="N629">
        <f t="shared" si="226"/>
        <v>0</v>
      </c>
      <c r="O629">
        <f t="shared" si="227"/>
        <v>0</v>
      </c>
      <c r="P629">
        <f t="shared" si="228"/>
        <v>-3.6560017046484692</v>
      </c>
      <c r="Q629">
        <f t="shared" si="238"/>
        <v>0</v>
      </c>
      <c r="S629">
        <f t="shared" si="239"/>
        <v>45.774542418326057</v>
      </c>
      <c r="T629">
        <f t="shared" si="229"/>
        <v>458.61518260141543</v>
      </c>
      <c r="U629">
        <f t="shared" si="230"/>
        <v>0.27624052316421965</v>
      </c>
      <c r="V629">
        <f t="shared" si="231"/>
        <v>0.64014643033721552</v>
      </c>
      <c r="W629">
        <f t="shared" si="232"/>
        <v>27.037915873447368</v>
      </c>
      <c r="X629">
        <f t="shared" si="233"/>
        <v>22.224561986620518</v>
      </c>
      <c r="Y629">
        <f t="shared" si="234"/>
        <v>0.93143783535744051</v>
      </c>
      <c r="Z629">
        <f t="shared" si="217"/>
        <v>53.367456844782588</v>
      </c>
      <c r="AA629">
        <f t="shared" si="235"/>
        <v>0.48390100298928929</v>
      </c>
      <c r="AB629">
        <f t="shared" si="218"/>
        <v>27.725485173433711</v>
      </c>
      <c r="AC629">
        <f t="shared" si="219"/>
        <v>0.44753683236815123</v>
      </c>
      <c r="AD629">
        <f t="shared" si="220"/>
        <v>25.64197167134888</v>
      </c>
      <c r="AE629">
        <f t="shared" si="221"/>
        <v>103.10079368491348</v>
      </c>
    </row>
    <row r="630" spans="5:31">
      <c r="E630">
        <f t="shared" si="236"/>
        <v>0.61000000000000043</v>
      </c>
      <c r="F630">
        <f t="shared" si="237"/>
        <v>-0.52514895406387785</v>
      </c>
      <c r="G630">
        <f t="shared" si="216"/>
        <v>-30.088818683569745</v>
      </c>
      <c r="H630">
        <f t="shared" si="222"/>
        <v>-2.8690701008036914</v>
      </c>
      <c r="K630">
        <f t="shared" si="223"/>
        <v>-172.14420604822149</v>
      </c>
      <c r="L630">
        <f t="shared" si="224"/>
        <v>389.943748593885</v>
      </c>
      <c r="M630">
        <f t="shared" si="225"/>
        <v>0.76290904030543427</v>
      </c>
      <c r="N630">
        <f t="shared" si="226"/>
        <v>0</v>
      </c>
      <c r="O630">
        <f t="shared" si="227"/>
        <v>0</v>
      </c>
      <c r="P630">
        <f t="shared" si="228"/>
        <v>-3.6477574225455713</v>
      </c>
      <c r="Q630">
        <f t="shared" si="238"/>
        <v>0</v>
      </c>
      <c r="S630">
        <f t="shared" si="239"/>
        <v>45.774542418326057</v>
      </c>
      <c r="T630">
        <f t="shared" si="229"/>
        <v>458.61518260141543</v>
      </c>
      <c r="U630">
        <f t="shared" si="230"/>
        <v>0.27624052316421965</v>
      </c>
      <c r="V630">
        <f t="shared" si="231"/>
        <v>0.64014643033721552</v>
      </c>
      <c r="W630">
        <f t="shared" si="232"/>
        <v>27.037915873447368</v>
      </c>
      <c r="X630">
        <f t="shared" si="233"/>
        <v>22.224561986620518</v>
      </c>
      <c r="Y630">
        <f t="shared" si="234"/>
        <v>0.93143783535744051</v>
      </c>
      <c r="Z630">
        <f t="shared" si="217"/>
        <v>53.367456844782588</v>
      </c>
      <c r="AA630">
        <f t="shared" si="235"/>
        <v>0.48390100298928929</v>
      </c>
      <c r="AB630">
        <f t="shared" si="218"/>
        <v>27.725485173433711</v>
      </c>
      <c r="AC630">
        <f t="shared" si="219"/>
        <v>0.44753683236815123</v>
      </c>
      <c r="AD630">
        <f t="shared" si="220"/>
        <v>25.64197167134888</v>
      </c>
      <c r="AE630">
        <f t="shared" si="221"/>
        <v>103.10079368491348</v>
      </c>
    </row>
    <row r="631" spans="5:31">
      <c r="E631">
        <f t="shared" si="236"/>
        <v>0.61100000000000043</v>
      </c>
      <c r="F631">
        <f t="shared" si="237"/>
        <v>-0.52514895406387785</v>
      </c>
      <c r="G631">
        <f t="shared" si="216"/>
        <v>-30.088818683569745</v>
      </c>
      <c r="H631">
        <f t="shared" si="222"/>
        <v>-2.8625710383271268</v>
      </c>
      <c r="K631">
        <f t="shared" si="223"/>
        <v>-171.75426229962761</v>
      </c>
      <c r="L631">
        <f t="shared" si="224"/>
        <v>389.943748593885</v>
      </c>
      <c r="M631">
        <f t="shared" si="225"/>
        <v>0.76290904030543427</v>
      </c>
      <c r="N631">
        <f t="shared" si="226"/>
        <v>0</v>
      </c>
      <c r="O631">
        <f t="shared" si="227"/>
        <v>0</v>
      </c>
      <c r="P631">
        <f t="shared" si="228"/>
        <v>-3.6395131404426735</v>
      </c>
      <c r="Q631">
        <f t="shared" si="238"/>
        <v>0</v>
      </c>
      <c r="S631">
        <f t="shared" si="239"/>
        <v>45.774542418326057</v>
      </c>
      <c r="T631">
        <f t="shared" si="229"/>
        <v>458.61518260141543</v>
      </c>
      <c r="U631">
        <f t="shared" si="230"/>
        <v>0.27624052316421965</v>
      </c>
      <c r="V631">
        <f t="shared" si="231"/>
        <v>0.64014643033721552</v>
      </c>
      <c r="W631">
        <f t="shared" si="232"/>
        <v>27.037915873447368</v>
      </c>
      <c r="X631">
        <f t="shared" si="233"/>
        <v>22.224561986620518</v>
      </c>
      <c r="Y631">
        <f t="shared" si="234"/>
        <v>0.93143783535744051</v>
      </c>
      <c r="Z631">
        <f t="shared" si="217"/>
        <v>53.367456844782588</v>
      </c>
      <c r="AA631">
        <f t="shared" si="235"/>
        <v>0.48390100298928929</v>
      </c>
      <c r="AB631">
        <f t="shared" si="218"/>
        <v>27.725485173433711</v>
      </c>
      <c r="AC631">
        <f t="shared" si="219"/>
        <v>0.44753683236815123</v>
      </c>
      <c r="AD631">
        <f t="shared" si="220"/>
        <v>25.64197167134888</v>
      </c>
      <c r="AE631">
        <f t="shared" si="221"/>
        <v>103.10079368491348</v>
      </c>
    </row>
    <row r="632" spans="5:31">
      <c r="E632">
        <f t="shared" si="236"/>
        <v>0.61200000000000043</v>
      </c>
      <c r="F632">
        <f t="shared" si="237"/>
        <v>-0.52514895406387785</v>
      </c>
      <c r="G632">
        <f t="shared" si="216"/>
        <v>-30.088818683569745</v>
      </c>
      <c r="H632">
        <f t="shared" si="222"/>
        <v>-2.8560719758505622</v>
      </c>
      <c r="K632">
        <f t="shared" si="223"/>
        <v>-171.36431855103373</v>
      </c>
      <c r="L632">
        <f t="shared" si="224"/>
        <v>389.943748593885</v>
      </c>
      <c r="M632">
        <f t="shared" si="225"/>
        <v>0.76290904030543427</v>
      </c>
      <c r="N632">
        <f t="shared" si="226"/>
        <v>0</v>
      </c>
      <c r="O632">
        <f t="shared" si="227"/>
        <v>0</v>
      </c>
      <c r="P632">
        <f t="shared" si="228"/>
        <v>-3.6312688583397756</v>
      </c>
      <c r="Q632">
        <f t="shared" si="238"/>
        <v>0</v>
      </c>
      <c r="S632">
        <f t="shared" si="239"/>
        <v>45.774542418326057</v>
      </c>
      <c r="T632">
        <f t="shared" si="229"/>
        <v>458.61518260141543</v>
      </c>
      <c r="U632">
        <f t="shared" si="230"/>
        <v>0.27624052316421965</v>
      </c>
      <c r="V632">
        <f t="shared" si="231"/>
        <v>0.64014643033721552</v>
      </c>
      <c r="W632">
        <f t="shared" si="232"/>
        <v>27.037915873447368</v>
      </c>
      <c r="X632">
        <f t="shared" si="233"/>
        <v>22.224561986620518</v>
      </c>
      <c r="Y632">
        <f t="shared" si="234"/>
        <v>0.93143783535744051</v>
      </c>
      <c r="Z632">
        <f t="shared" si="217"/>
        <v>53.367456844782588</v>
      </c>
      <c r="AA632">
        <f t="shared" si="235"/>
        <v>0.48390100298928929</v>
      </c>
      <c r="AB632">
        <f t="shared" si="218"/>
        <v>27.725485173433711</v>
      </c>
      <c r="AC632">
        <f t="shared" si="219"/>
        <v>0.44753683236815123</v>
      </c>
      <c r="AD632">
        <f t="shared" si="220"/>
        <v>25.64197167134888</v>
      </c>
      <c r="AE632">
        <f t="shared" si="221"/>
        <v>103.10079368491348</v>
      </c>
    </row>
    <row r="633" spans="5:31">
      <c r="E633">
        <f t="shared" si="236"/>
        <v>0.61300000000000043</v>
      </c>
      <c r="F633">
        <f t="shared" si="237"/>
        <v>-0.52514895406387785</v>
      </c>
      <c r="G633">
        <f t="shared" si="216"/>
        <v>-30.088818683569745</v>
      </c>
      <c r="H633">
        <f t="shared" si="222"/>
        <v>-2.8495729133739975</v>
      </c>
      <c r="K633">
        <f t="shared" si="223"/>
        <v>-170.97437480243985</v>
      </c>
      <c r="L633">
        <f t="shared" si="224"/>
        <v>389.943748593885</v>
      </c>
      <c r="M633">
        <f t="shared" si="225"/>
        <v>0.76290904030543427</v>
      </c>
      <c r="N633">
        <f t="shared" si="226"/>
        <v>0</v>
      </c>
      <c r="O633">
        <f t="shared" si="227"/>
        <v>0</v>
      </c>
      <c r="P633">
        <f t="shared" si="228"/>
        <v>-3.6230245762368782</v>
      </c>
      <c r="Q633">
        <f t="shared" si="238"/>
        <v>0</v>
      </c>
      <c r="S633">
        <f t="shared" si="239"/>
        <v>45.774542418326057</v>
      </c>
      <c r="T633">
        <f t="shared" si="229"/>
        <v>458.61518260141543</v>
      </c>
      <c r="U633">
        <f t="shared" si="230"/>
        <v>0.27624052316421965</v>
      </c>
      <c r="V633">
        <f t="shared" si="231"/>
        <v>0.64014643033721552</v>
      </c>
      <c r="W633">
        <f t="shared" si="232"/>
        <v>27.037915873447368</v>
      </c>
      <c r="X633">
        <f t="shared" si="233"/>
        <v>22.224561986620518</v>
      </c>
      <c r="Y633">
        <f t="shared" si="234"/>
        <v>0.93143783535744051</v>
      </c>
      <c r="Z633">
        <f t="shared" si="217"/>
        <v>53.367456844782588</v>
      </c>
      <c r="AA633">
        <f t="shared" si="235"/>
        <v>0.48390100298928929</v>
      </c>
      <c r="AB633">
        <f t="shared" si="218"/>
        <v>27.725485173433711</v>
      </c>
      <c r="AC633">
        <f t="shared" si="219"/>
        <v>0.44753683236815123</v>
      </c>
      <c r="AD633">
        <f t="shared" si="220"/>
        <v>25.64197167134888</v>
      </c>
      <c r="AE633">
        <f t="shared" si="221"/>
        <v>103.10079368491348</v>
      </c>
    </row>
    <row r="634" spans="5:31">
      <c r="E634">
        <f t="shared" si="236"/>
        <v>0.61400000000000043</v>
      </c>
      <c r="F634">
        <f t="shared" si="237"/>
        <v>-0.52514895406387785</v>
      </c>
      <c r="G634">
        <f t="shared" si="216"/>
        <v>-30.088818683569745</v>
      </c>
      <c r="H634">
        <f t="shared" si="222"/>
        <v>-2.8430738508974329</v>
      </c>
      <c r="K634">
        <f t="shared" si="223"/>
        <v>-170.58443105384598</v>
      </c>
      <c r="L634">
        <f t="shared" si="224"/>
        <v>389.943748593885</v>
      </c>
      <c r="M634">
        <f t="shared" si="225"/>
        <v>0.76290904030543427</v>
      </c>
      <c r="N634">
        <f t="shared" si="226"/>
        <v>0</v>
      </c>
      <c r="O634">
        <f t="shared" si="227"/>
        <v>0</v>
      </c>
      <c r="P634">
        <f t="shared" si="228"/>
        <v>-3.6147802941339804</v>
      </c>
      <c r="Q634">
        <f t="shared" si="238"/>
        <v>0</v>
      </c>
      <c r="S634">
        <f t="shared" si="239"/>
        <v>45.774542418326057</v>
      </c>
      <c r="T634">
        <f t="shared" si="229"/>
        <v>458.61518260141543</v>
      </c>
      <c r="U634">
        <f t="shared" si="230"/>
        <v>0.27624052316421965</v>
      </c>
      <c r="V634">
        <f t="shared" si="231"/>
        <v>0.64014643033721552</v>
      </c>
      <c r="W634">
        <f t="shared" si="232"/>
        <v>27.037915873447368</v>
      </c>
      <c r="X634">
        <f t="shared" si="233"/>
        <v>22.224561986620518</v>
      </c>
      <c r="Y634">
        <f t="shared" si="234"/>
        <v>0.93143783535744051</v>
      </c>
      <c r="Z634">
        <f t="shared" si="217"/>
        <v>53.367456844782588</v>
      </c>
      <c r="AA634">
        <f t="shared" si="235"/>
        <v>0.48390100298928929</v>
      </c>
      <c r="AB634">
        <f t="shared" si="218"/>
        <v>27.725485173433711</v>
      </c>
      <c r="AC634">
        <f t="shared" si="219"/>
        <v>0.44753683236815123</v>
      </c>
      <c r="AD634">
        <f t="shared" si="220"/>
        <v>25.64197167134888</v>
      </c>
      <c r="AE634">
        <f t="shared" si="221"/>
        <v>103.10079368491348</v>
      </c>
    </row>
    <row r="635" spans="5:31">
      <c r="E635">
        <f t="shared" si="236"/>
        <v>0.61500000000000044</v>
      </c>
      <c r="F635">
        <f t="shared" si="237"/>
        <v>-0.52514895406387785</v>
      </c>
      <c r="G635">
        <f t="shared" si="216"/>
        <v>-30.088818683569745</v>
      </c>
      <c r="H635">
        <f t="shared" si="222"/>
        <v>-2.8365747884208683</v>
      </c>
      <c r="K635">
        <f t="shared" si="223"/>
        <v>-170.1944873052521</v>
      </c>
      <c r="L635">
        <f t="shared" si="224"/>
        <v>389.943748593885</v>
      </c>
      <c r="M635">
        <f t="shared" si="225"/>
        <v>0.76290904030543427</v>
      </c>
      <c r="N635">
        <f t="shared" si="226"/>
        <v>0</v>
      </c>
      <c r="O635">
        <f t="shared" si="227"/>
        <v>0</v>
      </c>
      <c r="P635">
        <f t="shared" si="228"/>
        <v>-3.6065360120310825</v>
      </c>
      <c r="Q635">
        <f t="shared" si="238"/>
        <v>0</v>
      </c>
      <c r="S635">
        <f t="shared" si="239"/>
        <v>45.774542418326057</v>
      </c>
      <c r="T635">
        <f t="shared" si="229"/>
        <v>458.61518260141543</v>
      </c>
      <c r="U635">
        <f t="shared" si="230"/>
        <v>0.27624052316421965</v>
      </c>
      <c r="V635">
        <f t="shared" si="231"/>
        <v>0.64014643033721552</v>
      </c>
      <c r="W635">
        <f t="shared" si="232"/>
        <v>27.037915873447368</v>
      </c>
      <c r="X635">
        <f t="shared" si="233"/>
        <v>22.224561986620518</v>
      </c>
      <c r="Y635">
        <f t="shared" si="234"/>
        <v>0.93143783535744051</v>
      </c>
      <c r="Z635">
        <f t="shared" si="217"/>
        <v>53.367456844782588</v>
      </c>
      <c r="AA635">
        <f t="shared" si="235"/>
        <v>0.48390100298928929</v>
      </c>
      <c r="AB635">
        <f t="shared" si="218"/>
        <v>27.725485173433711</v>
      </c>
      <c r="AC635">
        <f t="shared" si="219"/>
        <v>0.44753683236815123</v>
      </c>
      <c r="AD635">
        <f t="shared" si="220"/>
        <v>25.64197167134888</v>
      </c>
      <c r="AE635">
        <f t="shared" si="221"/>
        <v>103.10079368491348</v>
      </c>
    </row>
    <row r="636" spans="5:31">
      <c r="E636">
        <f t="shared" si="236"/>
        <v>0.61600000000000044</v>
      </c>
      <c r="F636">
        <f t="shared" si="237"/>
        <v>-0.52514895406387785</v>
      </c>
      <c r="G636">
        <f t="shared" si="216"/>
        <v>-30.088818683569745</v>
      </c>
      <c r="H636">
        <f t="shared" si="222"/>
        <v>-2.8300757259443037</v>
      </c>
      <c r="K636">
        <f t="shared" si="223"/>
        <v>-169.80454355665822</v>
      </c>
      <c r="L636">
        <f t="shared" si="224"/>
        <v>389.943748593885</v>
      </c>
      <c r="M636">
        <f t="shared" si="225"/>
        <v>0.76290904030543427</v>
      </c>
      <c r="N636">
        <f t="shared" si="226"/>
        <v>0</v>
      </c>
      <c r="O636">
        <f t="shared" si="227"/>
        <v>0</v>
      </c>
      <c r="P636">
        <f t="shared" si="228"/>
        <v>-3.5982917299281847</v>
      </c>
      <c r="Q636">
        <f t="shared" si="238"/>
        <v>0</v>
      </c>
      <c r="S636">
        <f t="shared" si="239"/>
        <v>45.774542418326057</v>
      </c>
      <c r="T636">
        <f t="shared" si="229"/>
        <v>458.61518260141543</v>
      </c>
      <c r="U636">
        <f t="shared" si="230"/>
        <v>0.27624052316421965</v>
      </c>
      <c r="V636">
        <f t="shared" si="231"/>
        <v>0.64014643033721552</v>
      </c>
      <c r="W636">
        <f t="shared" si="232"/>
        <v>27.037915873447368</v>
      </c>
      <c r="X636">
        <f t="shared" si="233"/>
        <v>22.224561986620518</v>
      </c>
      <c r="Y636">
        <f t="shared" si="234"/>
        <v>0.93143783535744051</v>
      </c>
      <c r="Z636">
        <f t="shared" si="217"/>
        <v>53.367456844782588</v>
      </c>
      <c r="AA636">
        <f t="shared" si="235"/>
        <v>0.48390100298928929</v>
      </c>
      <c r="AB636">
        <f t="shared" si="218"/>
        <v>27.725485173433711</v>
      </c>
      <c r="AC636">
        <f t="shared" si="219"/>
        <v>0.44753683236815123</v>
      </c>
      <c r="AD636">
        <f t="shared" si="220"/>
        <v>25.64197167134888</v>
      </c>
      <c r="AE636">
        <f t="shared" si="221"/>
        <v>103.10079368491348</v>
      </c>
    </row>
    <row r="637" spans="5:31">
      <c r="E637">
        <f t="shared" si="236"/>
        <v>0.61700000000000044</v>
      </c>
      <c r="F637">
        <f t="shared" si="237"/>
        <v>-0.52514895406387785</v>
      </c>
      <c r="G637">
        <f t="shared" si="216"/>
        <v>-30.088818683569745</v>
      </c>
      <c r="H637">
        <f t="shared" si="222"/>
        <v>-2.8235766634677391</v>
      </c>
      <c r="K637">
        <f t="shared" si="223"/>
        <v>-169.41459980806434</v>
      </c>
      <c r="L637">
        <f t="shared" si="224"/>
        <v>389.943748593885</v>
      </c>
      <c r="M637">
        <f t="shared" si="225"/>
        <v>0.76290904030543427</v>
      </c>
      <c r="N637">
        <f t="shared" si="226"/>
        <v>0</v>
      </c>
      <c r="O637">
        <f t="shared" si="227"/>
        <v>0</v>
      </c>
      <c r="P637">
        <f t="shared" si="228"/>
        <v>-3.5900474478252868</v>
      </c>
      <c r="Q637">
        <f t="shared" si="238"/>
        <v>0</v>
      </c>
      <c r="S637">
        <f t="shared" si="239"/>
        <v>45.774542418326057</v>
      </c>
      <c r="T637">
        <f t="shared" si="229"/>
        <v>458.61518260141543</v>
      </c>
      <c r="U637">
        <f t="shared" si="230"/>
        <v>0.27624052316421965</v>
      </c>
      <c r="V637">
        <f t="shared" si="231"/>
        <v>0.64014643033721552</v>
      </c>
      <c r="W637">
        <f t="shared" si="232"/>
        <v>27.037915873447368</v>
      </c>
      <c r="X637">
        <f t="shared" si="233"/>
        <v>22.224561986620518</v>
      </c>
      <c r="Y637">
        <f t="shared" si="234"/>
        <v>0.93143783535744051</v>
      </c>
      <c r="Z637">
        <f t="shared" si="217"/>
        <v>53.367456844782588</v>
      </c>
      <c r="AA637">
        <f t="shared" si="235"/>
        <v>0.48390100298928929</v>
      </c>
      <c r="AB637">
        <f t="shared" si="218"/>
        <v>27.725485173433711</v>
      </c>
      <c r="AC637">
        <f t="shared" si="219"/>
        <v>0.44753683236815123</v>
      </c>
      <c r="AD637">
        <f t="shared" si="220"/>
        <v>25.64197167134888</v>
      </c>
      <c r="AE637">
        <f t="shared" si="221"/>
        <v>103.10079368491348</v>
      </c>
    </row>
    <row r="638" spans="5:31">
      <c r="E638">
        <f t="shared" si="236"/>
        <v>0.61800000000000044</v>
      </c>
      <c r="F638">
        <f t="shared" si="237"/>
        <v>-0.52514895406387785</v>
      </c>
      <c r="G638">
        <f t="shared" si="216"/>
        <v>-30.088818683569745</v>
      </c>
      <c r="H638">
        <f t="shared" si="222"/>
        <v>-2.8170776009911744</v>
      </c>
      <c r="K638">
        <f t="shared" si="223"/>
        <v>-169.02465605947046</v>
      </c>
      <c r="L638">
        <f t="shared" si="224"/>
        <v>389.943748593885</v>
      </c>
      <c r="M638">
        <f t="shared" si="225"/>
        <v>0.76290904030543427</v>
      </c>
      <c r="N638">
        <f t="shared" si="226"/>
        <v>0</v>
      </c>
      <c r="O638">
        <f t="shared" si="227"/>
        <v>0</v>
      </c>
      <c r="P638">
        <f t="shared" si="228"/>
        <v>-3.5818031657223894</v>
      </c>
      <c r="Q638">
        <f t="shared" si="238"/>
        <v>0</v>
      </c>
      <c r="S638">
        <f t="shared" si="239"/>
        <v>45.774542418326057</v>
      </c>
      <c r="T638">
        <f t="shared" si="229"/>
        <v>458.61518260141543</v>
      </c>
      <c r="U638">
        <f t="shared" si="230"/>
        <v>0.27624052316421965</v>
      </c>
      <c r="V638">
        <f t="shared" si="231"/>
        <v>0.64014643033721552</v>
      </c>
      <c r="W638">
        <f t="shared" si="232"/>
        <v>27.037915873447368</v>
      </c>
      <c r="X638">
        <f t="shared" si="233"/>
        <v>22.224561986620518</v>
      </c>
      <c r="Y638">
        <f t="shared" si="234"/>
        <v>0.93143783535744051</v>
      </c>
      <c r="Z638">
        <f t="shared" si="217"/>
        <v>53.367456844782588</v>
      </c>
      <c r="AA638">
        <f t="shared" si="235"/>
        <v>0.48390100298928929</v>
      </c>
      <c r="AB638">
        <f t="shared" si="218"/>
        <v>27.725485173433711</v>
      </c>
      <c r="AC638">
        <f t="shared" si="219"/>
        <v>0.44753683236815123</v>
      </c>
      <c r="AD638">
        <f t="shared" si="220"/>
        <v>25.64197167134888</v>
      </c>
      <c r="AE638">
        <f t="shared" si="221"/>
        <v>103.10079368491348</v>
      </c>
    </row>
    <row r="639" spans="5:31">
      <c r="E639">
        <f t="shared" si="236"/>
        <v>0.61900000000000044</v>
      </c>
      <c r="F639">
        <f t="shared" si="237"/>
        <v>-0.52514895406387785</v>
      </c>
      <c r="G639">
        <f t="shared" si="216"/>
        <v>-30.088818683569745</v>
      </c>
      <c r="H639">
        <f t="shared" si="222"/>
        <v>-2.8105785385146098</v>
      </c>
      <c r="K639">
        <f t="shared" si="223"/>
        <v>-168.63471231087658</v>
      </c>
      <c r="L639">
        <f t="shared" si="224"/>
        <v>389.943748593885</v>
      </c>
      <c r="M639">
        <f t="shared" si="225"/>
        <v>0.76290904030543427</v>
      </c>
      <c r="N639">
        <f t="shared" si="226"/>
        <v>0</v>
      </c>
      <c r="O639">
        <f t="shared" si="227"/>
        <v>0</v>
      </c>
      <c r="P639">
        <f t="shared" si="228"/>
        <v>-3.5735588836194916</v>
      </c>
      <c r="Q639">
        <f t="shared" si="238"/>
        <v>0</v>
      </c>
      <c r="S639">
        <f t="shared" si="239"/>
        <v>45.774542418326057</v>
      </c>
      <c r="T639">
        <f t="shared" si="229"/>
        <v>458.61518260141543</v>
      </c>
      <c r="U639">
        <f t="shared" si="230"/>
        <v>0.27624052316421965</v>
      </c>
      <c r="V639">
        <f t="shared" si="231"/>
        <v>0.64014643033721552</v>
      </c>
      <c r="W639">
        <f t="shared" si="232"/>
        <v>27.037915873447368</v>
      </c>
      <c r="X639">
        <f t="shared" si="233"/>
        <v>22.224561986620518</v>
      </c>
      <c r="Y639">
        <f t="shared" si="234"/>
        <v>0.93143783535744051</v>
      </c>
      <c r="Z639">
        <f t="shared" si="217"/>
        <v>53.367456844782588</v>
      </c>
      <c r="AA639">
        <f t="shared" si="235"/>
        <v>0.48390100298928929</v>
      </c>
      <c r="AB639">
        <f t="shared" si="218"/>
        <v>27.725485173433711</v>
      </c>
      <c r="AC639">
        <f t="shared" si="219"/>
        <v>0.44753683236815123</v>
      </c>
      <c r="AD639">
        <f t="shared" si="220"/>
        <v>25.64197167134888</v>
      </c>
      <c r="AE639">
        <f t="shared" si="221"/>
        <v>103.10079368491348</v>
      </c>
    </row>
    <row r="640" spans="5:31">
      <c r="E640">
        <f t="shared" si="236"/>
        <v>0.62000000000000044</v>
      </c>
      <c r="F640">
        <f t="shared" si="237"/>
        <v>-0.52514895406387785</v>
      </c>
      <c r="G640">
        <f t="shared" si="216"/>
        <v>-30.088818683569745</v>
      </c>
      <c r="H640">
        <f t="shared" si="222"/>
        <v>-2.8040794760380452</v>
      </c>
      <c r="K640">
        <f t="shared" si="223"/>
        <v>-168.2447685622827</v>
      </c>
      <c r="L640">
        <f t="shared" si="224"/>
        <v>389.943748593885</v>
      </c>
      <c r="M640">
        <f t="shared" si="225"/>
        <v>0.76290904030543427</v>
      </c>
      <c r="N640">
        <f t="shared" si="226"/>
        <v>0</v>
      </c>
      <c r="O640">
        <f t="shared" si="227"/>
        <v>0</v>
      </c>
      <c r="P640">
        <f t="shared" si="228"/>
        <v>-3.5653146015165937</v>
      </c>
      <c r="Q640">
        <f t="shared" si="238"/>
        <v>0</v>
      </c>
      <c r="S640">
        <f t="shared" si="239"/>
        <v>45.774542418326057</v>
      </c>
      <c r="T640">
        <f t="shared" si="229"/>
        <v>458.61518260141543</v>
      </c>
      <c r="U640">
        <f t="shared" si="230"/>
        <v>0.27624052316421965</v>
      </c>
      <c r="V640">
        <f t="shared" si="231"/>
        <v>0.64014643033721552</v>
      </c>
      <c r="W640">
        <f t="shared" si="232"/>
        <v>27.037915873447368</v>
      </c>
      <c r="X640">
        <f t="shared" si="233"/>
        <v>22.224561986620518</v>
      </c>
      <c r="Y640">
        <f t="shared" si="234"/>
        <v>0.93143783535744051</v>
      </c>
      <c r="Z640">
        <f t="shared" si="217"/>
        <v>53.367456844782588</v>
      </c>
      <c r="AA640">
        <f t="shared" si="235"/>
        <v>0.48390100298928929</v>
      </c>
      <c r="AB640">
        <f t="shared" si="218"/>
        <v>27.725485173433711</v>
      </c>
      <c r="AC640">
        <f t="shared" si="219"/>
        <v>0.44753683236815123</v>
      </c>
      <c r="AD640">
        <f t="shared" si="220"/>
        <v>25.64197167134888</v>
      </c>
      <c r="AE640">
        <f t="shared" si="221"/>
        <v>103.10079368491348</v>
      </c>
    </row>
    <row r="641" spans="5:31">
      <c r="E641">
        <f t="shared" si="236"/>
        <v>0.62100000000000044</v>
      </c>
      <c r="F641">
        <f t="shared" si="237"/>
        <v>-0.52514895406387785</v>
      </c>
      <c r="G641">
        <f t="shared" si="216"/>
        <v>-30.088818683569745</v>
      </c>
      <c r="H641">
        <f t="shared" si="222"/>
        <v>-2.7975804135614806</v>
      </c>
      <c r="K641">
        <f t="shared" si="223"/>
        <v>-167.85482481368882</v>
      </c>
      <c r="L641">
        <f t="shared" si="224"/>
        <v>389.943748593885</v>
      </c>
      <c r="M641">
        <f t="shared" si="225"/>
        <v>0.76290904030543427</v>
      </c>
      <c r="N641">
        <f t="shared" si="226"/>
        <v>0</v>
      </c>
      <c r="O641">
        <f t="shared" si="227"/>
        <v>0</v>
      </c>
      <c r="P641">
        <f t="shared" si="228"/>
        <v>-3.5570703194136959</v>
      </c>
      <c r="Q641">
        <f t="shared" si="238"/>
        <v>0</v>
      </c>
      <c r="S641">
        <f t="shared" si="239"/>
        <v>45.774542418326057</v>
      </c>
      <c r="T641">
        <f t="shared" si="229"/>
        <v>458.61518260141543</v>
      </c>
      <c r="U641">
        <f t="shared" si="230"/>
        <v>0.27624052316421965</v>
      </c>
      <c r="V641">
        <f t="shared" si="231"/>
        <v>0.64014643033721552</v>
      </c>
      <c r="W641">
        <f t="shared" si="232"/>
        <v>27.037915873447368</v>
      </c>
      <c r="X641">
        <f t="shared" si="233"/>
        <v>22.224561986620518</v>
      </c>
      <c r="Y641">
        <f t="shared" si="234"/>
        <v>0.93143783535744051</v>
      </c>
      <c r="Z641">
        <f t="shared" si="217"/>
        <v>53.367456844782588</v>
      </c>
      <c r="AA641">
        <f t="shared" si="235"/>
        <v>0.48390100298928929</v>
      </c>
      <c r="AB641">
        <f t="shared" si="218"/>
        <v>27.725485173433711</v>
      </c>
      <c r="AC641">
        <f t="shared" si="219"/>
        <v>0.44753683236815123</v>
      </c>
      <c r="AD641">
        <f t="shared" si="220"/>
        <v>25.64197167134888</v>
      </c>
      <c r="AE641">
        <f t="shared" si="221"/>
        <v>103.10079368491348</v>
      </c>
    </row>
    <row r="642" spans="5:31">
      <c r="E642">
        <f t="shared" si="236"/>
        <v>0.62200000000000044</v>
      </c>
      <c r="F642">
        <f t="shared" si="237"/>
        <v>-0.52514895406387785</v>
      </c>
      <c r="G642">
        <f t="shared" si="216"/>
        <v>-30.088818683569745</v>
      </c>
      <c r="H642">
        <f t="shared" si="222"/>
        <v>-2.7910813510849155</v>
      </c>
      <c r="K642">
        <f t="shared" si="223"/>
        <v>-167.46488106509494</v>
      </c>
      <c r="L642">
        <f t="shared" si="224"/>
        <v>389.943748593885</v>
      </c>
      <c r="M642">
        <f t="shared" si="225"/>
        <v>0.76290904030543427</v>
      </c>
      <c r="N642">
        <f t="shared" si="226"/>
        <v>0</v>
      </c>
      <c r="O642">
        <f t="shared" si="227"/>
        <v>0</v>
      </c>
      <c r="P642">
        <f t="shared" si="228"/>
        <v>-3.548826037310798</v>
      </c>
      <c r="Q642">
        <f t="shared" si="238"/>
        <v>0</v>
      </c>
      <c r="S642">
        <f t="shared" si="239"/>
        <v>45.774542418326057</v>
      </c>
      <c r="T642">
        <f t="shared" si="229"/>
        <v>458.61518260141543</v>
      </c>
      <c r="U642">
        <f t="shared" si="230"/>
        <v>0.27624052316421965</v>
      </c>
      <c r="V642">
        <f t="shared" si="231"/>
        <v>0.64014643033721552</v>
      </c>
      <c r="W642">
        <f t="shared" si="232"/>
        <v>27.037915873447368</v>
      </c>
      <c r="X642">
        <f t="shared" si="233"/>
        <v>22.224561986620518</v>
      </c>
      <c r="Y642">
        <f t="shared" si="234"/>
        <v>0.93143783535744051</v>
      </c>
      <c r="Z642">
        <f t="shared" si="217"/>
        <v>53.367456844782588</v>
      </c>
      <c r="AA642">
        <f t="shared" si="235"/>
        <v>0.48390100298928929</v>
      </c>
      <c r="AB642">
        <f t="shared" si="218"/>
        <v>27.725485173433711</v>
      </c>
      <c r="AC642">
        <f t="shared" si="219"/>
        <v>0.44753683236815123</v>
      </c>
      <c r="AD642">
        <f t="shared" si="220"/>
        <v>25.64197167134888</v>
      </c>
      <c r="AE642">
        <f t="shared" si="221"/>
        <v>103.10079368491348</v>
      </c>
    </row>
    <row r="643" spans="5:31">
      <c r="E643">
        <f t="shared" si="236"/>
        <v>0.62300000000000044</v>
      </c>
      <c r="F643">
        <f t="shared" si="237"/>
        <v>-0.52514895406387785</v>
      </c>
      <c r="G643">
        <f t="shared" si="216"/>
        <v>-30.088818683569745</v>
      </c>
      <c r="H643">
        <f t="shared" si="222"/>
        <v>-2.7845822886083509</v>
      </c>
      <c r="K643">
        <f t="shared" si="223"/>
        <v>-167.07493731650106</v>
      </c>
      <c r="L643">
        <f t="shared" si="224"/>
        <v>389.943748593885</v>
      </c>
      <c r="M643">
        <f t="shared" si="225"/>
        <v>0.76290904030543427</v>
      </c>
      <c r="N643">
        <f t="shared" si="226"/>
        <v>0</v>
      </c>
      <c r="O643">
        <f t="shared" si="227"/>
        <v>0</v>
      </c>
      <c r="P643">
        <f t="shared" si="228"/>
        <v>-3.5405817552079006</v>
      </c>
      <c r="Q643">
        <f t="shared" si="238"/>
        <v>0</v>
      </c>
      <c r="S643">
        <f t="shared" si="239"/>
        <v>45.774542418326057</v>
      </c>
      <c r="T643">
        <f t="shared" si="229"/>
        <v>458.61518260141543</v>
      </c>
      <c r="U643">
        <f t="shared" si="230"/>
        <v>0.27624052316421965</v>
      </c>
      <c r="V643">
        <f t="shared" si="231"/>
        <v>0.64014643033721552</v>
      </c>
      <c r="W643">
        <f t="shared" si="232"/>
        <v>27.037915873447368</v>
      </c>
      <c r="X643">
        <f t="shared" si="233"/>
        <v>22.224561986620518</v>
      </c>
      <c r="Y643">
        <f t="shared" si="234"/>
        <v>0.93143783535744051</v>
      </c>
      <c r="Z643">
        <f t="shared" si="217"/>
        <v>53.367456844782588</v>
      </c>
      <c r="AA643">
        <f t="shared" si="235"/>
        <v>0.48390100298928929</v>
      </c>
      <c r="AB643">
        <f t="shared" si="218"/>
        <v>27.725485173433711</v>
      </c>
      <c r="AC643">
        <f t="shared" si="219"/>
        <v>0.44753683236815123</v>
      </c>
      <c r="AD643">
        <f t="shared" si="220"/>
        <v>25.64197167134888</v>
      </c>
      <c r="AE643">
        <f t="shared" si="221"/>
        <v>103.10079368491348</v>
      </c>
    </row>
    <row r="644" spans="5:31">
      <c r="E644">
        <f t="shared" si="236"/>
        <v>0.62400000000000044</v>
      </c>
      <c r="F644">
        <f t="shared" si="237"/>
        <v>-0.52514895406387785</v>
      </c>
      <c r="G644">
        <f t="shared" si="216"/>
        <v>-30.088818683569745</v>
      </c>
      <c r="H644">
        <f t="shared" si="222"/>
        <v>-2.7780832261317863</v>
      </c>
      <c r="K644">
        <f t="shared" si="223"/>
        <v>-166.68499356790718</v>
      </c>
      <c r="L644">
        <f t="shared" si="224"/>
        <v>389.943748593885</v>
      </c>
      <c r="M644">
        <f t="shared" si="225"/>
        <v>0.76290904030543427</v>
      </c>
      <c r="N644">
        <f t="shared" si="226"/>
        <v>0</v>
      </c>
      <c r="O644">
        <f t="shared" si="227"/>
        <v>0</v>
      </c>
      <c r="P644">
        <f t="shared" si="228"/>
        <v>-3.5323374731050028</v>
      </c>
      <c r="Q644">
        <f t="shared" si="238"/>
        <v>0</v>
      </c>
      <c r="S644">
        <f t="shared" si="239"/>
        <v>45.774542418326057</v>
      </c>
      <c r="T644">
        <f t="shared" si="229"/>
        <v>458.61518260141543</v>
      </c>
      <c r="U644">
        <f t="shared" si="230"/>
        <v>0.27624052316421965</v>
      </c>
      <c r="V644">
        <f t="shared" si="231"/>
        <v>0.64014643033721552</v>
      </c>
      <c r="W644">
        <f t="shared" si="232"/>
        <v>27.037915873447368</v>
      </c>
      <c r="X644">
        <f t="shared" si="233"/>
        <v>22.224561986620518</v>
      </c>
      <c r="Y644">
        <f t="shared" si="234"/>
        <v>0.93143783535744051</v>
      </c>
      <c r="Z644">
        <f t="shared" si="217"/>
        <v>53.367456844782588</v>
      </c>
      <c r="AA644">
        <f t="shared" si="235"/>
        <v>0.48390100298928929</v>
      </c>
      <c r="AB644">
        <f t="shared" si="218"/>
        <v>27.725485173433711</v>
      </c>
      <c r="AC644">
        <f t="shared" si="219"/>
        <v>0.44753683236815123</v>
      </c>
      <c r="AD644">
        <f t="shared" si="220"/>
        <v>25.64197167134888</v>
      </c>
      <c r="AE644">
        <f t="shared" si="221"/>
        <v>103.10079368491348</v>
      </c>
    </row>
    <row r="645" spans="5:31">
      <c r="E645">
        <f t="shared" si="236"/>
        <v>0.62500000000000044</v>
      </c>
      <c r="F645">
        <f t="shared" si="237"/>
        <v>-0.52514895406387785</v>
      </c>
      <c r="G645">
        <f t="shared" ref="G645:G708" si="240">F645*180/PI()</f>
        <v>-30.088818683569745</v>
      </c>
      <c r="H645">
        <f t="shared" si="222"/>
        <v>-2.7715841636552216</v>
      </c>
      <c r="K645">
        <f t="shared" si="223"/>
        <v>-166.29504981931331</v>
      </c>
      <c r="L645">
        <f t="shared" si="224"/>
        <v>389.943748593885</v>
      </c>
      <c r="M645">
        <f t="shared" si="225"/>
        <v>0.76290904030543427</v>
      </c>
      <c r="N645">
        <f t="shared" si="226"/>
        <v>0</v>
      </c>
      <c r="O645">
        <f t="shared" si="227"/>
        <v>0</v>
      </c>
      <c r="P645">
        <f t="shared" si="228"/>
        <v>-3.5240931910021049</v>
      </c>
      <c r="Q645">
        <f t="shared" si="238"/>
        <v>0</v>
      </c>
      <c r="S645">
        <f t="shared" si="239"/>
        <v>45.774542418326057</v>
      </c>
      <c r="T645">
        <f t="shared" si="229"/>
        <v>458.61518260141543</v>
      </c>
      <c r="U645">
        <f t="shared" si="230"/>
        <v>0.27624052316421965</v>
      </c>
      <c r="V645">
        <f t="shared" si="231"/>
        <v>0.64014643033721552</v>
      </c>
      <c r="W645">
        <f t="shared" si="232"/>
        <v>27.037915873447368</v>
      </c>
      <c r="X645">
        <f t="shared" si="233"/>
        <v>22.224561986620518</v>
      </c>
      <c r="Y645">
        <f t="shared" si="234"/>
        <v>0.93143783535744051</v>
      </c>
      <c r="Z645">
        <f t="shared" ref="Z645:Z708" si="241">Y645*180/PI()</f>
        <v>53.367456844782588</v>
      </c>
      <c r="AA645">
        <f t="shared" si="235"/>
        <v>0.48390100298928929</v>
      </c>
      <c r="AB645">
        <f t="shared" ref="AB645:AB708" si="242">AA645*180/PI()</f>
        <v>27.725485173433711</v>
      </c>
      <c r="AC645">
        <f t="shared" ref="AC645:AC708" si="243">Y645-AA645</f>
        <v>0.44753683236815123</v>
      </c>
      <c r="AD645">
        <f t="shared" ref="AD645:AD708" si="244">AC645*180/PI()</f>
        <v>25.64197167134888</v>
      </c>
      <c r="AE645">
        <f t="shared" ref="AE645:AE708" si="245">T645/4.44822165</f>
        <v>103.10079368491348</v>
      </c>
    </row>
    <row r="646" spans="5:31">
      <c r="E646">
        <f t="shared" si="236"/>
        <v>0.62600000000000044</v>
      </c>
      <c r="F646">
        <f t="shared" si="237"/>
        <v>-0.52514895406387785</v>
      </c>
      <c r="G646">
        <f t="shared" si="240"/>
        <v>-30.088818683569745</v>
      </c>
      <c r="H646">
        <f t="shared" si="222"/>
        <v>-2.765085101178657</v>
      </c>
      <c r="K646">
        <f t="shared" si="223"/>
        <v>-165.90510607071943</v>
      </c>
      <c r="L646">
        <f t="shared" si="224"/>
        <v>389.943748593885</v>
      </c>
      <c r="M646">
        <f t="shared" si="225"/>
        <v>0.76290904030543427</v>
      </c>
      <c r="N646">
        <f t="shared" si="226"/>
        <v>0</v>
      </c>
      <c r="O646">
        <f t="shared" si="227"/>
        <v>0</v>
      </c>
      <c r="P646">
        <f t="shared" si="228"/>
        <v>-3.5158489088992071</v>
      </c>
      <c r="Q646">
        <f t="shared" si="238"/>
        <v>0</v>
      </c>
      <c r="S646">
        <f t="shared" si="239"/>
        <v>45.774542418326057</v>
      </c>
      <c r="T646">
        <f t="shared" si="229"/>
        <v>458.61518260141543</v>
      </c>
      <c r="U646">
        <f t="shared" si="230"/>
        <v>0.27624052316421965</v>
      </c>
      <c r="V646">
        <f t="shared" si="231"/>
        <v>0.64014643033721552</v>
      </c>
      <c r="W646">
        <f t="shared" si="232"/>
        <v>27.037915873447368</v>
      </c>
      <c r="X646">
        <f t="shared" si="233"/>
        <v>22.224561986620518</v>
      </c>
      <c r="Y646">
        <f t="shared" si="234"/>
        <v>0.93143783535744051</v>
      </c>
      <c r="Z646">
        <f t="shared" si="241"/>
        <v>53.367456844782588</v>
      </c>
      <c r="AA646">
        <f t="shared" si="235"/>
        <v>0.48390100298928929</v>
      </c>
      <c r="AB646">
        <f t="shared" si="242"/>
        <v>27.725485173433711</v>
      </c>
      <c r="AC646">
        <f t="shared" si="243"/>
        <v>0.44753683236815123</v>
      </c>
      <c r="AD646">
        <f t="shared" si="244"/>
        <v>25.64197167134888</v>
      </c>
      <c r="AE646">
        <f t="shared" si="245"/>
        <v>103.10079368491348</v>
      </c>
    </row>
    <row r="647" spans="5:31">
      <c r="E647">
        <f t="shared" si="236"/>
        <v>0.62700000000000045</v>
      </c>
      <c r="F647">
        <f t="shared" si="237"/>
        <v>-0.52514895406387785</v>
      </c>
      <c r="G647">
        <f t="shared" si="240"/>
        <v>-30.088818683569745</v>
      </c>
      <c r="H647">
        <f t="shared" si="222"/>
        <v>-2.7585860387020924</v>
      </c>
      <c r="K647">
        <f t="shared" si="223"/>
        <v>-165.51516232212555</v>
      </c>
      <c r="L647">
        <f t="shared" si="224"/>
        <v>389.943748593885</v>
      </c>
      <c r="M647">
        <f t="shared" si="225"/>
        <v>0.76290904030543427</v>
      </c>
      <c r="N647">
        <f t="shared" si="226"/>
        <v>0</v>
      </c>
      <c r="O647">
        <f t="shared" si="227"/>
        <v>0</v>
      </c>
      <c r="P647">
        <f t="shared" si="228"/>
        <v>-3.5076046267963092</v>
      </c>
      <c r="Q647">
        <f t="shared" si="238"/>
        <v>0</v>
      </c>
      <c r="S647">
        <f t="shared" si="239"/>
        <v>45.774542418326057</v>
      </c>
      <c r="T647">
        <f t="shared" si="229"/>
        <v>458.61518260141543</v>
      </c>
      <c r="U647">
        <f t="shared" si="230"/>
        <v>0.27624052316421965</v>
      </c>
      <c r="V647">
        <f t="shared" si="231"/>
        <v>0.64014643033721552</v>
      </c>
      <c r="W647">
        <f t="shared" si="232"/>
        <v>27.037915873447368</v>
      </c>
      <c r="X647">
        <f t="shared" si="233"/>
        <v>22.224561986620518</v>
      </c>
      <c r="Y647">
        <f t="shared" si="234"/>
        <v>0.93143783535744051</v>
      </c>
      <c r="Z647">
        <f t="shared" si="241"/>
        <v>53.367456844782588</v>
      </c>
      <c r="AA647">
        <f t="shared" si="235"/>
        <v>0.48390100298928929</v>
      </c>
      <c r="AB647">
        <f t="shared" si="242"/>
        <v>27.725485173433711</v>
      </c>
      <c r="AC647">
        <f t="shared" si="243"/>
        <v>0.44753683236815123</v>
      </c>
      <c r="AD647">
        <f t="shared" si="244"/>
        <v>25.64197167134888</v>
      </c>
      <c r="AE647">
        <f t="shared" si="245"/>
        <v>103.10079368491348</v>
      </c>
    </row>
    <row r="648" spans="5:31">
      <c r="E648">
        <f t="shared" si="236"/>
        <v>0.62800000000000045</v>
      </c>
      <c r="F648">
        <f t="shared" si="237"/>
        <v>-0.52514895406387785</v>
      </c>
      <c r="G648">
        <f t="shared" si="240"/>
        <v>-30.088818683569745</v>
      </c>
      <c r="H648">
        <f t="shared" si="222"/>
        <v>-2.7520869762255278</v>
      </c>
      <c r="K648">
        <f t="shared" si="223"/>
        <v>-165.12521857353167</v>
      </c>
      <c r="L648">
        <f t="shared" si="224"/>
        <v>389.943748593885</v>
      </c>
      <c r="M648">
        <f t="shared" si="225"/>
        <v>0.76290904030543427</v>
      </c>
      <c r="N648">
        <f t="shared" si="226"/>
        <v>0</v>
      </c>
      <c r="O648">
        <f t="shared" si="227"/>
        <v>0</v>
      </c>
      <c r="P648">
        <f t="shared" si="228"/>
        <v>-3.4993603446934118</v>
      </c>
      <c r="Q648">
        <f t="shared" si="238"/>
        <v>0</v>
      </c>
      <c r="S648">
        <f t="shared" si="239"/>
        <v>45.774542418326057</v>
      </c>
      <c r="T648">
        <f t="shared" si="229"/>
        <v>458.61518260141543</v>
      </c>
      <c r="U648">
        <f t="shared" si="230"/>
        <v>0.27624052316421965</v>
      </c>
      <c r="V648">
        <f t="shared" si="231"/>
        <v>0.64014643033721552</v>
      </c>
      <c r="W648">
        <f t="shared" si="232"/>
        <v>27.037915873447368</v>
      </c>
      <c r="X648">
        <f t="shared" si="233"/>
        <v>22.224561986620518</v>
      </c>
      <c r="Y648">
        <f t="shared" si="234"/>
        <v>0.93143783535744051</v>
      </c>
      <c r="Z648">
        <f t="shared" si="241"/>
        <v>53.367456844782588</v>
      </c>
      <c r="AA648">
        <f t="shared" si="235"/>
        <v>0.48390100298928929</v>
      </c>
      <c r="AB648">
        <f t="shared" si="242"/>
        <v>27.725485173433711</v>
      </c>
      <c r="AC648">
        <f t="shared" si="243"/>
        <v>0.44753683236815123</v>
      </c>
      <c r="AD648">
        <f t="shared" si="244"/>
        <v>25.64197167134888</v>
      </c>
      <c r="AE648">
        <f t="shared" si="245"/>
        <v>103.10079368491348</v>
      </c>
    </row>
    <row r="649" spans="5:31">
      <c r="E649">
        <f t="shared" si="236"/>
        <v>0.62900000000000045</v>
      </c>
      <c r="F649">
        <f t="shared" si="237"/>
        <v>-0.52514895406387785</v>
      </c>
      <c r="G649">
        <f t="shared" si="240"/>
        <v>-30.088818683569745</v>
      </c>
      <c r="H649">
        <f t="shared" si="222"/>
        <v>-2.7455879137489632</v>
      </c>
      <c r="K649">
        <f t="shared" si="223"/>
        <v>-164.73527482493779</v>
      </c>
      <c r="L649">
        <f t="shared" si="224"/>
        <v>389.943748593885</v>
      </c>
      <c r="M649">
        <f t="shared" si="225"/>
        <v>0.76290904030543427</v>
      </c>
      <c r="N649">
        <f t="shared" si="226"/>
        <v>0</v>
      </c>
      <c r="O649">
        <f t="shared" si="227"/>
        <v>0</v>
      </c>
      <c r="P649">
        <f t="shared" si="228"/>
        <v>-3.491116062590514</v>
      </c>
      <c r="Q649">
        <f t="shared" si="238"/>
        <v>0</v>
      </c>
      <c r="S649">
        <f t="shared" si="239"/>
        <v>45.774542418326057</v>
      </c>
      <c r="T649">
        <f t="shared" si="229"/>
        <v>458.61518260141543</v>
      </c>
      <c r="U649">
        <f t="shared" si="230"/>
        <v>0.27624052316421965</v>
      </c>
      <c r="V649">
        <f t="shared" si="231"/>
        <v>0.64014643033721552</v>
      </c>
      <c r="W649">
        <f t="shared" si="232"/>
        <v>27.037915873447368</v>
      </c>
      <c r="X649">
        <f t="shared" si="233"/>
        <v>22.224561986620518</v>
      </c>
      <c r="Y649">
        <f t="shared" si="234"/>
        <v>0.93143783535744051</v>
      </c>
      <c r="Z649">
        <f t="shared" si="241"/>
        <v>53.367456844782588</v>
      </c>
      <c r="AA649">
        <f t="shared" si="235"/>
        <v>0.48390100298928929</v>
      </c>
      <c r="AB649">
        <f t="shared" si="242"/>
        <v>27.725485173433711</v>
      </c>
      <c r="AC649">
        <f t="shared" si="243"/>
        <v>0.44753683236815123</v>
      </c>
      <c r="AD649">
        <f t="shared" si="244"/>
        <v>25.64197167134888</v>
      </c>
      <c r="AE649">
        <f t="shared" si="245"/>
        <v>103.10079368491348</v>
      </c>
    </row>
    <row r="650" spans="5:31">
      <c r="E650">
        <f t="shared" si="236"/>
        <v>0.63000000000000045</v>
      </c>
      <c r="F650">
        <f t="shared" si="237"/>
        <v>-0.52514895406387785</v>
      </c>
      <c r="G650">
        <f t="shared" si="240"/>
        <v>-30.088818683569745</v>
      </c>
      <c r="H650">
        <f t="shared" si="222"/>
        <v>-2.7390888512723985</v>
      </c>
      <c r="K650">
        <f t="shared" si="223"/>
        <v>-164.34533107634391</v>
      </c>
      <c r="L650">
        <f t="shared" si="224"/>
        <v>389.943748593885</v>
      </c>
      <c r="M650">
        <f t="shared" si="225"/>
        <v>0.76290904030543427</v>
      </c>
      <c r="N650">
        <f t="shared" si="226"/>
        <v>0</v>
      </c>
      <c r="O650">
        <f t="shared" si="227"/>
        <v>0</v>
      </c>
      <c r="P650">
        <f t="shared" si="228"/>
        <v>-3.4828717804876161</v>
      </c>
      <c r="Q650">
        <f t="shared" si="238"/>
        <v>0</v>
      </c>
      <c r="S650">
        <f t="shared" si="239"/>
        <v>45.774542418326057</v>
      </c>
      <c r="T650">
        <f t="shared" si="229"/>
        <v>458.61518260141543</v>
      </c>
      <c r="U650">
        <f t="shared" si="230"/>
        <v>0.27624052316421965</v>
      </c>
      <c r="V650">
        <f t="shared" si="231"/>
        <v>0.64014643033721552</v>
      </c>
      <c r="W650">
        <f t="shared" si="232"/>
        <v>27.037915873447368</v>
      </c>
      <c r="X650">
        <f t="shared" si="233"/>
        <v>22.224561986620518</v>
      </c>
      <c r="Y650">
        <f t="shared" si="234"/>
        <v>0.93143783535744051</v>
      </c>
      <c r="Z650">
        <f t="shared" si="241"/>
        <v>53.367456844782588</v>
      </c>
      <c r="AA650">
        <f t="shared" si="235"/>
        <v>0.48390100298928929</v>
      </c>
      <c r="AB650">
        <f t="shared" si="242"/>
        <v>27.725485173433711</v>
      </c>
      <c r="AC650">
        <f t="shared" si="243"/>
        <v>0.44753683236815123</v>
      </c>
      <c r="AD650">
        <f t="shared" si="244"/>
        <v>25.64197167134888</v>
      </c>
      <c r="AE650">
        <f t="shared" si="245"/>
        <v>103.10079368491348</v>
      </c>
    </row>
    <row r="651" spans="5:31">
      <c r="E651">
        <f t="shared" si="236"/>
        <v>0.63100000000000045</v>
      </c>
      <c r="F651">
        <f t="shared" si="237"/>
        <v>-0.52514895406387785</v>
      </c>
      <c r="G651">
        <f t="shared" si="240"/>
        <v>-30.088818683569745</v>
      </c>
      <c r="H651">
        <f t="shared" si="222"/>
        <v>-2.7325897887958339</v>
      </c>
      <c r="K651">
        <f t="shared" si="223"/>
        <v>-163.95538732775003</v>
      </c>
      <c r="L651">
        <f t="shared" si="224"/>
        <v>389.943748593885</v>
      </c>
      <c r="M651">
        <f t="shared" si="225"/>
        <v>0.76290904030543427</v>
      </c>
      <c r="N651">
        <f t="shared" si="226"/>
        <v>0</v>
      </c>
      <c r="O651">
        <f t="shared" si="227"/>
        <v>0</v>
      </c>
      <c r="P651">
        <f t="shared" si="228"/>
        <v>-3.4746274983847183</v>
      </c>
      <c r="Q651">
        <f t="shared" si="238"/>
        <v>0</v>
      </c>
      <c r="S651">
        <f t="shared" si="239"/>
        <v>45.774542418326057</v>
      </c>
      <c r="T651">
        <f t="shared" si="229"/>
        <v>458.61518260141543</v>
      </c>
      <c r="U651">
        <f t="shared" si="230"/>
        <v>0.27624052316421965</v>
      </c>
      <c r="V651">
        <f t="shared" si="231"/>
        <v>0.64014643033721552</v>
      </c>
      <c r="W651">
        <f t="shared" si="232"/>
        <v>27.037915873447368</v>
      </c>
      <c r="X651">
        <f t="shared" si="233"/>
        <v>22.224561986620518</v>
      </c>
      <c r="Y651">
        <f t="shared" si="234"/>
        <v>0.93143783535744051</v>
      </c>
      <c r="Z651">
        <f t="shared" si="241"/>
        <v>53.367456844782588</v>
      </c>
      <c r="AA651">
        <f t="shared" si="235"/>
        <v>0.48390100298928929</v>
      </c>
      <c r="AB651">
        <f t="shared" si="242"/>
        <v>27.725485173433711</v>
      </c>
      <c r="AC651">
        <f t="shared" si="243"/>
        <v>0.44753683236815123</v>
      </c>
      <c r="AD651">
        <f t="shared" si="244"/>
        <v>25.64197167134888</v>
      </c>
      <c r="AE651">
        <f t="shared" si="245"/>
        <v>103.10079368491348</v>
      </c>
    </row>
    <row r="652" spans="5:31">
      <c r="E652">
        <f t="shared" si="236"/>
        <v>0.63200000000000045</v>
      </c>
      <c r="F652">
        <f t="shared" si="237"/>
        <v>-0.52514895406387785</v>
      </c>
      <c r="G652">
        <f t="shared" si="240"/>
        <v>-30.088818683569745</v>
      </c>
      <c r="H652">
        <f t="shared" si="222"/>
        <v>-2.7260907263192693</v>
      </c>
      <c r="K652">
        <f t="shared" si="223"/>
        <v>-163.56544357915615</v>
      </c>
      <c r="L652">
        <f t="shared" si="224"/>
        <v>389.943748593885</v>
      </c>
      <c r="M652">
        <f t="shared" si="225"/>
        <v>0.76290904030543427</v>
      </c>
      <c r="N652">
        <f t="shared" si="226"/>
        <v>0</v>
      </c>
      <c r="O652">
        <f t="shared" si="227"/>
        <v>0</v>
      </c>
      <c r="P652">
        <f t="shared" si="228"/>
        <v>-3.4663832162818204</v>
      </c>
      <c r="Q652">
        <f t="shared" si="238"/>
        <v>0</v>
      </c>
      <c r="S652">
        <f t="shared" si="239"/>
        <v>45.774542418326057</v>
      </c>
      <c r="T652">
        <f t="shared" si="229"/>
        <v>458.61518260141543</v>
      </c>
      <c r="U652">
        <f t="shared" si="230"/>
        <v>0.27624052316421965</v>
      </c>
      <c r="V652">
        <f t="shared" si="231"/>
        <v>0.64014643033721552</v>
      </c>
      <c r="W652">
        <f t="shared" si="232"/>
        <v>27.037915873447368</v>
      </c>
      <c r="X652">
        <f t="shared" si="233"/>
        <v>22.224561986620518</v>
      </c>
      <c r="Y652">
        <f t="shared" si="234"/>
        <v>0.93143783535744051</v>
      </c>
      <c r="Z652">
        <f t="shared" si="241"/>
        <v>53.367456844782588</v>
      </c>
      <c r="AA652">
        <f t="shared" si="235"/>
        <v>0.48390100298928929</v>
      </c>
      <c r="AB652">
        <f t="shared" si="242"/>
        <v>27.725485173433711</v>
      </c>
      <c r="AC652">
        <f t="shared" si="243"/>
        <v>0.44753683236815123</v>
      </c>
      <c r="AD652">
        <f t="shared" si="244"/>
        <v>25.64197167134888</v>
      </c>
      <c r="AE652">
        <f t="shared" si="245"/>
        <v>103.10079368491348</v>
      </c>
    </row>
    <row r="653" spans="5:31">
      <c r="E653">
        <f t="shared" si="236"/>
        <v>0.63300000000000045</v>
      </c>
      <c r="F653">
        <f t="shared" si="237"/>
        <v>-0.52514895406387785</v>
      </c>
      <c r="G653">
        <f t="shared" si="240"/>
        <v>-30.088818683569745</v>
      </c>
      <c r="H653">
        <f t="shared" si="222"/>
        <v>-2.7195916638427047</v>
      </c>
      <c r="K653">
        <f t="shared" si="223"/>
        <v>-163.17549983056227</v>
      </c>
      <c r="L653">
        <f t="shared" si="224"/>
        <v>389.943748593885</v>
      </c>
      <c r="M653">
        <f t="shared" si="225"/>
        <v>0.76290904030543427</v>
      </c>
      <c r="N653">
        <f t="shared" si="226"/>
        <v>0</v>
      </c>
      <c r="O653">
        <f t="shared" si="227"/>
        <v>0</v>
      </c>
      <c r="P653">
        <f t="shared" si="228"/>
        <v>-3.4581389341789226</v>
      </c>
      <c r="Q653">
        <f t="shared" si="238"/>
        <v>0</v>
      </c>
      <c r="S653">
        <f t="shared" si="239"/>
        <v>45.774542418326057</v>
      </c>
      <c r="T653">
        <f t="shared" si="229"/>
        <v>458.61518260141543</v>
      </c>
      <c r="U653">
        <f t="shared" si="230"/>
        <v>0.27624052316421965</v>
      </c>
      <c r="V653">
        <f t="shared" si="231"/>
        <v>0.64014643033721552</v>
      </c>
      <c r="W653">
        <f t="shared" si="232"/>
        <v>27.037915873447368</v>
      </c>
      <c r="X653">
        <f t="shared" si="233"/>
        <v>22.224561986620518</v>
      </c>
      <c r="Y653">
        <f t="shared" si="234"/>
        <v>0.93143783535744051</v>
      </c>
      <c r="Z653">
        <f t="shared" si="241"/>
        <v>53.367456844782588</v>
      </c>
      <c r="AA653">
        <f t="shared" si="235"/>
        <v>0.48390100298928929</v>
      </c>
      <c r="AB653">
        <f t="shared" si="242"/>
        <v>27.725485173433711</v>
      </c>
      <c r="AC653">
        <f t="shared" si="243"/>
        <v>0.44753683236815123</v>
      </c>
      <c r="AD653">
        <f t="shared" si="244"/>
        <v>25.64197167134888</v>
      </c>
      <c r="AE653">
        <f t="shared" si="245"/>
        <v>103.10079368491348</v>
      </c>
    </row>
    <row r="654" spans="5:31">
      <c r="E654">
        <f t="shared" si="236"/>
        <v>0.63400000000000045</v>
      </c>
      <c r="F654">
        <f t="shared" si="237"/>
        <v>-0.52514895406387785</v>
      </c>
      <c r="G654">
        <f t="shared" si="240"/>
        <v>-30.088818683569745</v>
      </c>
      <c r="H654">
        <f t="shared" si="222"/>
        <v>-2.7130926013661401</v>
      </c>
      <c r="K654">
        <f t="shared" si="223"/>
        <v>-162.78555608196839</v>
      </c>
      <c r="L654">
        <f t="shared" si="224"/>
        <v>389.943748593885</v>
      </c>
      <c r="M654">
        <f t="shared" si="225"/>
        <v>0.76290904030543427</v>
      </c>
      <c r="N654">
        <f t="shared" si="226"/>
        <v>0</v>
      </c>
      <c r="O654">
        <f t="shared" si="227"/>
        <v>0</v>
      </c>
      <c r="P654">
        <f t="shared" si="228"/>
        <v>-3.4498946520760252</v>
      </c>
      <c r="Q654">
        <f t="shared" si="238"/>
        <v>0</v>
      </c>
      <c r="S654">
        <f t="shared" si="239"/>
        <v>45.774542418326057</v>
      </c>
      <c r="T654">
        <f t="shared" si="229"/>
        <v>458.61518260141543</v>
      </c>
      <c r="U654">
        <f t="shared" si="230"/>
        <v>0.27624052316421965</v>
      </c>
      <c r="V654">
        <f t="shared" si="231"/>
        <v>0.64014643033721552</v>
      </c>
      <c r="W654">
        <f t="shared" si="232"/>
        <v>27.037915873447368</v>
      </c>
      <c r="X654">
        <f t="shared" si="233"/>
        <v>22.224561986620518</v>
      </c>
      <c r="Y654">
        <f t="shared" si="234"/>
        <v>0.93143783535744051</v>
      </c>
      <c r="Z654">
        <f t="shared" si="241"/>
        <v>53.367456844782588</v>
      </c>
      <c r="AA654">
        <f t="shared" si="235"/>
        <v>0.48390100298928929</v>
      </c>
      <c r="AB654">
        <f t="shared" si="242"/>
        <v>27.725485173433711</v>
      </c>
      <c r="AC654">
        <f t="shared" si="243"/>
        <v>0.44753683236815123</v>
      </c>
      <c r="AD654">
        <f t="shared" si="244"/>
        <v>25.64197167134888</v>
      </c>
      <c r="AE654">
        <f t="shared" si="245"/>
        <v>103.10079368491348</v>
      </c>
    </row>
    <row r="655" spans="5:31">
      <c r="E655">
        <f t="shared" si="236"/>
        <v>0.63500000000000045</v>
      </c>
      <c r="F655">
        <f t="shared" si="237"/>
        <v>-0.52514895406387785</v>
      </c>
      <c r="G655">
        <f t="shared" si="240"/>
        <v>-30.088818683569745</v>
      </c>
      <c r="H655">
        <f t="shared" si="222"/>
        <v>-2.7065935388895754</v>
      </c>
      <c r="K655">
        <f t="shared" si="223"/>
        <v>-162.39561233337452</v>
      </c>
      <c r="L655">
        <f t="shared" si="224"/>
        <v>389.943748593885</v>
      </c>
      <c r="M655">
        <f t="shared" si="225"/>
        <v>0.76290904030543427</v>
      </c>
      <c r="N655">
        <f t="shared" si="226"/>
        <v>0</v>
      </c>
      <c r="O655">
        <f t="shared" si="227"/>
        <v>0</v>
      </c>
      <c r="P655">
        <f t="shared" si="228"/>
        <v>-3.4416503699731273</v>
      </c>
      <c r="Q655">
        <f t="shared" si="238"/>
        <v>0</v>
      </c>
      <c r="S655">
        <f t="shared" si="239"/>
        <v>45.774542418326057</v>
      </c>
      <c r="T655">
        <f t="shared" si="229"/>
        <v>458.61518260141543</v>
      </c>
      <c r="U655">
        <f t="shared" si="230"/>
        <v>0.27624052316421965</v>
      </c>
      <c r="V655">
        <f t="shared" si="231"/>
        <v>0.64014643033721552</v>
      </c>
      <c r="W655">
        <f t="shared" si="232"/>
        <v>27.037915873447368</v>
      </c>
      <c r="X655">
        <f t="shared" si="233"/>
        <v>22.224561986620518</v>
      </c>
      <c r="Y655">
        <f t="shared" si="234"/>
        <v>0.93143783535744051</v>
      </c>
      <c r="Z655">
        <f t="shared" si="241"/>
        <v>53.367456844782588</v>
      </c>
      <c r="AA655">
        <f t="shared" si="235"/>
        <v>0.48390100298928929</v>
      </c>
      <c r="AB655">
        <f t="shared" si="242"/>
        <v>27.725485173433711</v>
      </c>
      <c r="AC655">
        <f t="shared" si="243"/>
        <v>0.44753683236815123</v>
      </c>
      <c r="AD655">
        <f t="shared" si="244"/>
        <v>25.64197167134888</v>
      </c>
      <c r="AE655">
        <f t="shared" si="245"/>
        <v>103.10079368491348</v>
      </c>
    </row>
    <row r="656" spans="5:31">
      <c r="E656">
        <f t="shared" si="236"/>
        <v>0.63600000000000045</v>
      </c>
      <c r="F656">
        <f t="shared" si="237"/>
        <v>-0.52514895406387785</v>
      </c>
      <c r="G656">
        <f t="shared" si="240"/>
        <v>-30.088818683569745</v>
      </c>
      <c r="H656">
        <f t="shared" si="222"/>
        <v>-2.7000944764130108</v>
      </c>
      <c r="K656">
        <f t="shared" si="223"/>
        <v>-162.00566858478064</v>
      </c>
      <c r="L656">
        <f t="shared" si="224"/>
        <v>389.943748593885</v>
      </c>
      <c r="M656">
        <f t="shared" si="225"/>
        <v>0.76290904030543427</v>
      </c>
      <c r="N656">
        <f t="shared" si="226"/>
        <v>0</v>
      </c>
      <c r="O656">
        <f t="shared" si="227"/>
        <v>0</v>
      </c>
      <c r="P656">
        <f t="shared" si="228"/>
        <v>-3.4334060878702295</v>
      </c>
      <c r="Q656">
        <f t="shared" si="238"/>
        <v>0</v>
      </c>
      <c r="S656">
        <f t="shared" si="239"/>
        <v>45.774542418326057</v>
      </c>
      <c r="T656">
        <f t="shared" si="229"/>
        <v>458.61518260141543</v>
      </c>
      <c r="U656">
        <f t="shared" si="230"/>
        <v>0.27624052316421965</v>
      </c>
      <c r="V656">
        <f t="shared" si="231"/>
        <v>0.64014643033721552</v>
      </c>
      <c r="W656">
        <f t="shared" si="232"/>
        <v>27.037915873447368</v>
      </c>
      <c r="X656">
        <f t="shared" si="233"/>
        <v>22.224561986620518</v>
      </c>
      <c r="Y656">
        <f t="shared" si="234"/>
        <v>0.93143783535744051</v>
      </c>
      <c r="Z656">
        <f t="shared" si="241"/>
        <v>53.367456844782588</v>
      </c>
      <c r="AA656">
        <f t="shared" si="235"/>
        <v>0.48390100298928929</v>
      </c>
      <c r="AB656">
        <f t="shared" si="242"/>
        <v>27.725485173433711</v>
      </c>
      <c r="AC656">
        <f t="shared" si="243"/>
        <v>0.44753683236815123</v>
      </c>
      <c r="AD656">
        <f t="shared" si="244"/>
        <v>25.64197167134888</v>
      </c>
      <c r="AE656">
        <f t="shared" si="245"/>
        <v>103.10079368491348</v>
      </c>
    </row>
    <row r="657" spans="5:31">
      <c r="E657">
        <f t="shared" si="236"/>
        <v>0.63700000000000045</v>
      </c>
      <c r="F657">
        <f t="shared" si="237"/>
        <v>-0.52514895406387785</v>
      </c>
      <c r="G657">
        <f t="shared" si="240"/>
        <v>-30.088818683569745</v>
      </c>
      <c r="H657">
        <f t="shared" si="222"/>
        <v>-2.6935954139364457</v>
      </c>
      <c r="K657">
        <f t="shared" si="223"/>
        <v>-161.61572483618676</v>
      </c>
      <c r="L657">
        <f t="shared" si="224"/>
        <v>389.943748593885</v>
      </c>
      <c r="M657">
        <f t="shared" si="225"/>
        <v>0.76290904030543427</v>
      </c>
      <c r="N657">
        <f t="shared" si="226"/>
        <v>0</v>
      </c>
      <c r="O657">
        <f t="shared" si="227"/>
        <v>0</v>
      </c>
      <c r="P657">
        <f t="shared" si="228"/>
        <v>-3.4251618057673316</v>
      </c>
      <c r="Q657">
        <f t="shared" si="238"/>
        <v>0</v>
      </c>
      <c r="S657">
        <f t="shared" si="239"/>
        <v>45.774542418326057</v>
      </c>
      <c r="T657">
        <f t="shared" si="229"/>
        <v>458.61518260141543</v>
      </c>
      <c r="U657">
        <f t="shared" si="230"/>
        <v>0.27624052316421965</v>
      </c>
      <c r="V657">
        <f t="shared" si="231"/>
        <v>0.64014643033721552</v>
      </c>
      <c r="W657">
        <f t="shared" si="232"/>
        <v>27.037915873447368</v>
      </c>
      <c r="X657">
        <f t="shared" si="233"/>
        <v>22.224561986620518</v>
      </c>
      <c r="Y657">
        <f t="shared" si="234"/>
        <v>0.93143783535744051</v>
      </c>
      <c r="Z657">
        <f t="shared" si="241"/>
        <v>53.367456844782588</v>
      </c>
      <c r="AA657">
        <f t="shared" si="235"/>
        <v>0.48390100298928929</v>
      </c>
      <c r="AB657">
        <f t="shared" si="242"/>
        <v>27.725485173433711</v>
      </c>
      <c r="AC657">
        <f t="shared" si="243"/>
        <v>0.44753683236815123</v>
      </c>
      <c r="AD657">
        <f t="shared" si="244"/>
        <v>25.64197167134888</v>
      </c>
      <c r="AE657">
        <f t="shared" si="245"/>
        <v>103.10079368491348</v>
      </c>
    </row>
    <row r="658" spans="5:31">
      <c r="E658">
        <f t="shared" si="236"/>
        <v>0.63800000000000046</v>
      </c>
      <c r="F658">
        <f t="shared" si="237"/>
        <v>-0.52514895406387785</v>
      </c>
      <c r="G658">
        <f t="shared" si="240"/>
        <v>-30.088818683569745</v>
      </c>
      <c r="H658">
        <f t="shared" si="222"/>
        <v>-2.6870963514598811</v>
      </c>
      <c r="K658">
        <f t="shared" si="223"/>
        <v>-161.22578108759288</v>
      </c>
      <c r="L658">
        <f t="shared" si="224"/>
        <v>389.943748593885</v>
      </c>
      <c r="M658">
        <f t="shared" si="225"/>
        <v>0.76290904030543427</v>
      </c>
      <c r="N658">
        <f t="shared" si="226"/>
        <v>0</v>
      </c>
      <c r="O658">
        <f t="shared" si="227"/>
        <v>0</v>
      </c>
      <c r="P658">
        <f t="shared" si="228"/>
        <v>-3.4169175236644338</v>
      </c>
      <c r="Q658">
        <f t="shared" si="238"/>
        <v>0</v>
      </c>
      <c r="S658">
        <f t="shared" si="239"/>
        <v>45.774542418326057</v>
      </c>
      <c r="T658">
        <f t="shared" si="229"/>
        <v>458.61518260141543</v>
      </c>
      <c r="U658">
        <f t="shared" si="230"/>
        <v>0.27624052316421965</v>
      </c>
      <c r="V658">
        <f t="shared" si="231"/>
        <v>0.64014643033721552</v>
      </c>
      <c r="W658">
        <f t="shared" si="232"/>
        <v>27.037915873447368</v>
      </c>
      <c r="X658">
        <f t="shared" si="233"/>
        <v>22.224561986620518</v>
      </c>
      <c r="Y658">
        <f t="shared" si="234"/>
        <v>0.93143783535744051</v>
      </c>
      <c r="Z658">
        <f t="shared" si="241"/>
        <v>53.367456844782588</v>
      </c>
      <c r="AA658">
        <f t="shared" si="235"/>
        <v>0.48390100298928929</v>
      </c>
      <c r="AB658">
        <f t="shared" si="242"/>
        <v>27.725485173433711</v>
      </c>
      <c r="AC658">
        <f t="shared" si="243"/>
        <v>0.44753683236815123</v>
      </c>
      <c r="AD658">
        <f t="shared" si="244"/>
        <v>25.64197167134888</v>
      </c>
      <c r="AE658">
        <f t="shared" si="245"/>
        <v>103.10079368491348</v>
      </c>
    </row>
    <row r="659" spans="5:31">
      <c r="E659">
        <f t="shared" si="236"/>
        <v>0.63900000000000046</v>
      </c>
      <c r="F659">
        <f t="shared" si="237"/>
        <v>-0.52514895406387785</v>
      </c>
      <c r="G659">
        <f t="shared" si="240"/>
        <v>-30.088818683569745</v>
      </c>
      <c r="H659">
        <f t="shared" si="222"/>
        <v>-2.6805972889833165</v>
      </c>
      <c r="K659">
        <f t="shared" si="223"/>
        <v>-160.835837338999</v>
      </c>
      <c r="L659">
        <f t="shared" si="224"/>
        <v>389.943748593885</v>
      </c>
      <c r="M659">
        <f t="shared" si="225"/>
        <v>0.76290904030543427</v>
      </c>
      <c r="N659">
        <f t="shared" si="226"/>
        <v>0</v>
      </c>
      <c r="O659">
        <f t="shared" si="227"/>
        <v>0</v>
      </c>
      <c r="P659">
        <f t="shared" si="228"/>
        <v>-3.4086732415615364</v>
      </c>
      <c r="Q659">
        <f t="shared" si="238"/>
        <v>0</v>
      </c>
      <c r="S659">
        <f t="shared" si="239"/>
        <v>45.774542418326057</v>
      </c>
      <c r="T659">
        <f t="shared" si="229"/>
        <v>458.61518260141543</v>
      </c>
      <c r="U659">
        <f t="shared" si="230"/>
        <v>0.27624052316421965</v>
      </c>
      <c r="V659">
        <f t="shared" si="231"/>
        <v>0.64014643033721552</v>
      </c>
      <c r="W659">
        <f t="shared" si="232"/>
        <v>27.037915873447368</v>
      </c>
      <c r="X659">
        <f t="shared" si="233"/>
        <v>22.224561986620518</v>
      </c>
      <c r="Y659">
        <f t="shared" si="234"/>
        <v>0.93143783535744051</v>
      </c>
      <c r="Z659">
        <f t="shared" si="241"/>
        <v>53.367456844782588</v>
      </c>
      <c r="AA659">
        <f t="shared" si="235"/>
        <v>0.48390100298928929</v>
      </c>
      <c r="AB659">
        <f t="shared" si="242"/>
        <v>27.725485173433711</v>
      </c>
      <c r="AC659">
        <f t="shared" si="243"/>
        <v>0.44753683236815123</v>
      </c>
      <c r="AD659">
        <f t="shared" si="244"/>
        <v>25.64197167134888</v>
      </c>
      <c r="AE659">
        <f t="shared" si="245"/>
        <v>103.10079368491348</v>
      </c>
    </row>
    <row r="660" spans="5:31">
      <c r="E660">
        <f t="shared" si="236"/>
        <v>0.64000000000000046</v>
      </c>
      <c r="F660">
        <f t="shared" si="237"/>
        <v>-0.52514895406387785</v>
      </c>
      <c r="G660">
        <f t="shared" si="240"/>
        <v>-30.088818683569745</v>
      </c>
      <c r="H660">
        <f t="shared" ref="H660:H723" si="246">K660/$B$100</f>
        <v>-2.6740982265067519</v>
      </c>
      <c r="K660">
        <f t="shared" ref="K660:K723" si="247">K659+$B$20*L660</f>
        <v>-160.44589359040512</v>
      </c>
      <c r="L660">
        <f t="shared" ref="L660:L723" si="248">M660/$B$103</f>
        <v>389.943748593885</v>
      </c>
      <c r="M660">
        <f t="shared" ref="M660:M723" si="249">N660+S660/$B$100</f>
        <v>0.76290904030543427</v>
      </c>
      <c r="N660">
        <f t="shared" ref="N660:N723" si="250">$B$96*O660*$B$99</f>
        <v>0</v>
      </c>
      <c r="O660">
        <f t="shared" ref="O660:O723" si="251">IF(E660&gt;0,IF(F660&gt;$B$26,(Q660-P660)/$B$97,0),0)</f>
        <v>0</v>
      </c>
      <c r="P660">
        <f t="shared" ref="P660:P723" si="252">$B$98*K659</f>
        <v>-3.4004289594586385</v>
      </c>
      <c r="Q660">
        <f t="shared" si="238"/>
        <v>0</v>
      </c>
      <c r="S660">
        <f t="shared" si="239"/>
        <v>45.774542418326057</v>
      </c>
      <c r="T660">
        <f t="shared" ref="T660:T723" si="253">IF(U660&gt;0,U660*$B$92,0)</f>
        <v>458.61518260141543</v>
      </c>
      <c r="U660">
        <f t="shared" ref="U660:U723" si="254">V660-$B$32-$B$29</f>
        <v>0.27624052316421965</v>
      </c>
      <c r="V660">
        <f t="shared" ref="V660:V723" si="255">0.01*2.54*SQRT(($B$40-(W660))^2+($B$42-(X660))^2)</f>
        <v>0.64014643033721552</v>
      </c>
      <c r="W660">
        <f t="shared" ref="W660:W723" si="256">$B$34+COS(F660)*$B$80+SIN(F660)*$B$82</f>
        <v>27.037915873447368</v>
      </c>
      <c r="X660">
        <f t="shared" ref="X660:X723" si="257">$B$36+COS(F660)*$B$82-SIN(F660)*$B$80</f>
        <v>22.224561986620518</v>
      </c>
      <c r="Y660">
        <f t="shared" ref="Y660:Y723" si="258">ATAN2((W660-$B$40),(X660-$B$42))</f>
        <v>0.93143783535744051</v>
      </c>
      <c r="Z660">
        <f t="shared" si="241"/>
        <v>53.367456844782588</v>
      </c>
      <c r="AA660">
        <f t="shared" ref="AA660:AA723" si="259">ATAN2(W660-$B$34,X660-$B$36)</f>
        <v>0.48390100298928929</v>
      </c>
      <c r="AB660">
        <f t="shared" si="242"/>
        <v>27.725485173433711</v>
      </c>
      <c r="AC660">
        <f t="shared" si="243"/>
        <v>0.44753683236815123</v>
      </c>
      <c r="AD660">
        <f t="shared" si="244"/>
        <v>25.64197167134888</v>
      </c>
      <c r="AE660">
        <f t="shared" si="245"/>
        <v>103.10079368491348</v>
      </c>
    </row>
    <row r="661" spans="5:31">
      <c r="E661">
        <f t="shared" ref="E661:E724" si="260">E660+$B$20</f>
        <v>0.64100000000000046</v>
      </c>
      <c r="F661">
        <f t="shared" ref="F661:F724" si="261">IF(F660&gt;$B$26,F660+$B$20*H660,F660)</f>
        <v>-0.52514895406387785</v>
      </c>
      <c r="G661">
        <f t="shared" si="240"/>
        <v>-30.088818683569745</v>
      </c>
      <c r="H661">
        <f t="shared" si="246"/>
        <v>-2.6675991640301873</v>
      </c>
      <c r="K661">
        <f t="shared" si="247"/>
        <v>-160.05594984181124</v>
      </c>
      <c r="L661">
        <f t="shared" si="248"/>
        <v>389.943748593885</v>
      </c>
      <c r="M661">
        <f t="shared" si="249"/>
        <v>0.76290904030543427</v>
      </c>
      <c r="N661">
        <f t="shared" si="250"/>
        <v>0</v>
      </c>
      <c r="O661">
        <f t="shared" si="251"/>
        <v>0</v>
      </c>
      <c r="P661">
        <f t="shared" si="252"/>
        <v>-3.3921846773557407</v>
      </c>
      <c r="Q661">
        <f t="shared" ref="Q661:Q724" si="262">IF(E661&gt;0,IF(F661&gt;$B$26,-($B$105-$B$106),0),0)</f>
        <v>0</v>
      </c>
      <c r="S661">
        <f t="shared" si="239"/>
        <v>45.774542418326057</v>
      </c>
      <c r="T661">
        <f t="shared" si="253"/>
        <v>458.61518260141543</v>
      </c>
      <c r="U661">
        <f t="shared" si="254"/>
        <v>0.27624052316421965</v>
      </c>
      <c r="V661">
        <f t="shared" si="255"/>
        <v>0.64014643033721552</v>
      </c>
      <c r="W661">
        <f t="shared" si="256"/>
        <v>27.037915873447368</v>
      </c>
      <c r="X661">
        <f t="shared" si="257"/>
        <v>22.224561986620518</v>
      </c>
      <c r="Y661">
        <f t="shared" si="258"/>
        <v>0.93143783535744051</v>
      </c>
      <c r="Z661">
        <f t="shared" si="241"/>
        <v>53.367456844782588</v>
      </c>
      <c r="AA661">
        <f t="shared" si="259"/>
        <v>0.48390100298928929</v>
      </c>
      <c r="AB661">
        <f t="shared" si="242"/>
        <v>27.725485173433711</v>
      </c>
      <c r="AC661">
        <f t="shared" si="243"/>
        <v>0.44753683236815123</v>
      </c>
      <c r="AD661">
        <f t="shared" si="244"/>
        <v>25.64197167134888</v>
      </c>
      <c r="AE661">
        <f t="shared" si="245"/>
        <v>103.10079368491348</v>
      </c>
    </row>
    <row r="662" spans="5:31">
      <c r="E662">
        <f t="shared" si="260"/>
        <v>0.64200000000000046</v>
      </c>
      <c r="F662">
        <f t="shared" si="261"/>
        <v>-0.52514895406387785</v>
      </c>
      <c r="G662">
        <f t="shared" si="240"/>
        <v>-30.088818683569745</v>
      </c>
      <c r="H662">
        <f t="shared" si="246"/>
        <v>-2.6611001015536226</v>
      </c>
      <c r="K662">
        <f t="shared" si="247"/>
        <v>-159.66600609321736</v>
      </c>
      <c r="L662">
        <f t="shared" si="248"/>
        <v>389.943748593885</v>
      </c>
      <c r="M662">
        <f t="shared" si="249"/>
        <v>0.76290904030543427</v>
      </c>
      <c r="N662">
        <f t="shared" si="250"/>
        <v>0</v>
      </c>
      <c r="O662">
        <f t="shared" si="251"/>
        <v>0</v>
      </c>
      <c r="P662">
        <f t="shared" si="252"/>
        <v>-3.3839403952528428</v>
      </c>
      <c r="Q662">
        <f t="shared" si="262"/>
        <v>0</v>
      </c>
      <c r="S662">
        <f t="shared" ref="S662:S725" si="263">IF(E662&gt;0,$B$84*T662*SIN(AC662),0)</f>
        <v>45.774542418326057</v>
      </c>
      <c r="T662">
        <f t="shared" si="253"/>
        <v>458.61518260141543</v>
      </c>
      <c r="U662">
        <f t="shared" si="254"/>
        <v>0.27624052316421965</v>
      </c>
      <c r="V662">
        <f t="shared" si="255"/>
        <v>0.64014643033721552</v>
      </c>
      <c r="W662">
        <f t="shared" si="256"/>
        <v>27.037915873447368</v>
      </c>
      <c r="X662">
        <f t="shared" si="257"/>
        <v>22.224561986620518</v>
      </c>
      <c r="Y662">
        <f t="shared" si="258"/>
        <v>0.93143783535744051</v>
      </c>
      <c r="Z662">
        <f t="shared" si="241"/>
        <v>53.367456844782588</v>
      </c>
      <c r="AA662">
        <f t="shared" si="259"/>
        <v>0.48390100298928929</v>
      </c>
      <c r="AB662">
        <f t="shared" si="242"/>
        <v>27.725485173433711</v>
      </c>
      <c r="AC662">
        <f t="shared" si="243"/>
        <v>0.44753683236815123</v>
      </c>
      <c r="AD662">
        <f t="shared" si="244"/>
        <v>25.64197167134888</v>
      </c>
      <c r="AE662">
        <f t="shared" si="245"/>
        <v>103.10079368491348</v>
      </c>
    </row>
    <row r="663" spans="5:31">
      <c r="E663">
        <f t="shared" si="260"/>
        <v>0.64300000000000046</v>
      </c>
      <c r="F663">
        <f t="shared" si="261"/>
        <v>-0.52514895406387785</v>
      </c>
      <c r="G663">
        <f t="shared" si="240"/>
        <v>-30.088818683569745</v>
      </c>
      <c r="H663">
        <f t="shared" si="246"/>
        <v>-2.654601039077058</v>
      </c>
      <c r="K663">
        <f t="shared" si="247"/>
        <v>-159.27606234462348</v>
      </c>
      <c r="L663">
        <f t="shared" si="248"/>
        <v>389.943748593885</v>
      </c>
      <c r="M663">
        <f t="shared" si="249"/>
        <v>0.76290904030543427</v>
      </c>
      <c r="N663">
        <f t="shared" si="250"/>
        <v>0</v>
      </c>
      <c r="O663">
        <f t="shared" si="251"/>
        <v>0</v>
      </c>
      <c r="P663">
        <f t="shared" si="252"/>
        <v>-3.375696113149945</v>
      </c>
      <c r="Q663">
        <f t="shared" si="262"/>
        <v>0</v>
      </c>
      <c r="S663">
        <f t="shared" si="263"/>
        <v>45.774542418326057</v>
      </c>
      <c r="T663">
        <f t="shared" si="253"/>
        <v>458.61518260141543</v>
      </c>
      <c r="U663">
        <f t="shared" si="254"/>
        <v>0.27624052316421965</v>
      </c>
      <c r="V663">
        <f t="shared" si="255"/>
        <v>0.64014643033721552</v>
      </c>
      <c r="W663">
        <f t="shared" si="256"/>
        <v>27.037915873447368</v>
      </c>
      <c r="X663">
        <f t="shared" si="257"/>
        <v>22.224561986620518</v>
      </c>
      <c r="Y663">
        <f t="shared" si="258"/>
        <v>0.93143783535744051</v>
      </c>
      <c r="Z663">
        <f t="shared" si="241"/>
        <v>53.367456844782588</v>
      </c>
      <c r="AA663">
        <f t="shared" si="259"/>
        <v>0.48390100298928929</v>
      </c>
      <c r="AB663">
        <f t="shared" si="242"/>
        <v>27.725485173433711</v>
      </c>
      <c r="AC663">
        <f t="shared" si="243"/>
        <v>0.44753683236815123</v>
      </c>
      <c r="AD663">
        <f t="shared" si="244"/>
        <v>25.64197167134888</v>
      </c>
      <c r="AE663">
        <f t="shared" si="245"/>
        <v>103.10079368491348</v>
      </c>
    </row>
    <row r="664" spans="5:31">
      <c r="E664">
        <f t="shared" si="260"/>
        <v>0.64400000000000046</v>
      </c>
      <c r="F664">
        <f t="shared" si="261"/>
        <v>-0.52514895406387785</v>
      </c>
      <c r="G664">
        <f t="shared" si="240"/>
        <v>-30.088818683569745</v>
      </c>
      <c r="H664">
        <f t="shared" si="246"/>
        <v>-2.6481019766004934</v>
      </c>
      <c r="K664">
        <f t="shared" si="247"/>
        <v>-158.8861185960296</v>
      </c>
      <c r="L664">
        <f t="shared" si="248"/>
        <v>389.943748593885</v>
      </c>
      <c r="M664">
        <f t="shared" si="249"/>
        <v>0.76290904030543427</v>
      </c>
      <c r="N664">
        <f t="shared" si="250"/>
        <v>0</v>
      </c>
      <c r="O664">
        <f t="shared" si="251"/>
        <v>0</v>
      </c>
      <c r="P664">
        <f t="shared" si="252"/>
        <v>-3.3674518310470476</v>
      </c>
      <c r="Q664">
        <f t="shared" si="262"/>
        <v>0</v>
      </c>
      <c r="S664">
        <f t="shared" si="263"/>
        <v>45.774542418326057</v>
      </c>
      <c r="T664">
        <f t="shared" si="253"/>
        <v>458.61518260141543</v>
      </c>
      <c r="U664">
        <f t="shared" si="254"/>
        <v>0.27624052316421965</v>
      </c>
      <c r="V664">
        <f t="shared" si="255"/>
        <v>0.64014643033721552</v>
      </c>
      <c r="W664">
        <f t="shared" si="256"/>
        <v>27.037915873447368</v>
      </c>
      <c r="X664">
        <f t="shared" si="257"/>
        <v>22.224561986620518</v>
      </c>
      <c r="Y664">
        <f t="shared" si="258"/>
        <v>0.93143783535744051</v>
      </c>
      <c r="Z664">
        <f t="shared" si="241"/>
        <v>53.367456844782588</v>
      </c>
      <c r="AA664">
        <f t="shared" si="259"/>
        <v>0.48390100298928929</v>
      </c>
      <c r="AB664">
        <f t="shared" si="242"/>
        <v>27.725485173433711</v>
      </c>
      <c r="AC664">
        <f t="shared" si="243"/>
        <v>0.44753683236815123</v>
      </c>
      <c r="AD664">
        <f t="shared" si="244"/>
        <v>25.64197167134888</v>
      </c>
      <c r="AE664">
        <f t="shared" si="245"/>
        <v>103.10079368491348</v>
      </c>
    </row>
    <row r="665" spans="5:31">
      <c r="E665">
        <f t="shared" si="260"/>
        <v>0.64500000000000046</v>
      </c>
      <c r="F665">
        <f t="shared" si="261"/>
        <v>-0.52514895406387785</v>
      </c>
      <c r="G665">
        <f t="shared" si="240"/>
        <v>-30.088818683569745</v>
      </c>
      <c r="H665">
        <f t="shared" si="246"/>
        <v>-2.6416029141239288</v>
      </c>
      <c r="K665">
        <f t="shared" si="247"/>
        <v>-158.49617484743573</v>
      </c>
      <c r="L665">
        <f t="shared" si="248"/>
        <v>389.943748593885</v>
      </c>
      <c r="M665">
        <f t="shared" si="249"/>
        <v>0.76290904030543427</v>
      </c>
      <c r="N665">
        <f t="shared" si="250"/>
        <v>0</v>
      </c>
      <c r="O665">
        <f t="shared" si="251"/>
        <v>0</v>
      </c>
      <c r="P665">
        <f t="shared" si="252"/>
        <v>-3.3592075489441497</v>
      </c>
      <c r="Q665">
        <f t="shared" si="262"/>
        <v>0</v>
      </c>
      <c r="S665">
        <f t="shared" si="263"/>
        <v>45.774542418326057</v>
      </c>
      <c r="T665">
        <f t="shared" si="253"/>
        <v>458.61518260141543</v>
      </c>
      <c r="U665">
        <f t="shared" si="254"/>
        <v>0.27624052316421965</v>
      </c>
      <c r="V665">
        <f t="shared" si="255"/>
        <v>0.64014643033721552</v>
      </c>
      <c r="W665">
        <f t="shared" si="256"/>
        <v>27.037915873447368</v>
      </c>
      <c r="X665">
        <f t="shared" si="257"/>
        <v>22.224561986620518</v>
      </c>
      <c r="Y665">
        <f t="shared" si="258"/>
        <v>0.93143783535744051</v>
      </c>
      <c r="Z665">
        <f t="shared" si="241"/>
        <v>53.367456844782588</v>
      </c>
      <c r="AA665">
        <f t="shared" si="259"/>
        <v>0.48390100298928929</v>
      </c>
      <c r="AB665">
        <f t="shared" si="242"/>
        <v>27.725485173433711</v>
      </c>
      <c r="AC665">
        <f t="shared" si="243"/>
        <v>0.44753683236815123</v>
      </c>
      <c r="AD665">
        <f t="shared" si="244"/>
        <v>25.64197167134888</v>
      </c>
      <c r="AE665">
        <f t="shared" si="245"/>
        <v>103.10079368491348</v>
      </c>
    </row>
    <row r="666" spans="5:31">
      <c r="E666">
        <f t="shared" si="260"/>
        <v>0.64600000000000046</v>
      </c>
      <c r="F666">
        <f t="shared" si="261"/>
        <v>-0.52514895406387785</v>
      </c>
      <c r="G666">
        <f t="shared" si="240"/>
        <v>-30.088818683569745</v>
      </c>
      <c r="H666">
        <f t="shared" si="246"/>
        <v>-2.6351038516473642</v>
      </c>
      <c r="K666">
        <f t="shared" si="247"/>
        <v>-158.10623109884185</v>
      </c>
      <c r="L666">
        <f t="shared" si="248"/>
        <v>389.943748593885</v>
      </c>
      <c r="M666">
        <f t="shared" si="249"/>
        <v>0.76290904030543427</v>
      </c>
      <c r="N666">
        <f t="shared" si="250"/>
        <v>0</v>
      </c>
      <c r="O666">
        <f t="shared" si="251"/>
        <v>0</v>
      </c>
      <c r="P666">
        <f t="shared" si="252"/>
        <v>-3.3509632668412519</v>
      </c>
      <c r="Q666">
        <f t="shared" si="262"/>
        <v>0</v>
      </c>
      <c r="S666">
        <f t="shared" si="263"/>
        <v>45.774542418326057</v>
      </c>
      <c r="T666">
        <f t="shared" si="253"/>
        <v>458.61518260141543</v>
      </c>
      <c r="U666">
        <f t="shared" si="254"/>
        <v>0.27624052316421965</v>
      </c>
      <c r="V666">
        <f t="shared" si="255"/>
        <v>0.64014643033721552</v>
      </c>
      <c r="W666">
        <f t="shared" si="256"/>
        <v>27.037915873447368</v>
      </c>
      <c r="X666">
        <f t="shared" si="257"/>
        <v>22.224561986620518</v>
      </c>
      <c r="Y666">
        <f t="shared" si="258"/>
        <v>0.93143783535744051</v>
      </c>
      <c r="Z666">
        <f t="shared" si="241"/>
        <v>53.367456844782588</v>
      </c>
      <c r="AA666">
        <f t="shared" si="259"/>
        <v>0.48390100298928929</v>
      </c>
      <c r="AB666">
        <f t="shared" si="242"/>
        <v>27.725485173433711</v>
      </c>
      <c r="AC666">
        <f t="shared" si="243"/>
        <v>0.44753683236815123</v>
      </c>
      <c r="AD666">
        <f t="shared" si="244"/>
        <v>25.64197167134888</v>
      </c>
      <c r="AE666">
        <f t="shared" si="245"/>
        <v>103.10079368491348</v>
      </c>
    </row>
    <row r="667" spans="5:31">
      <c r="E667">
        <f t="shared" si="260"/>
        <v>0.64700000000000046</v>
      </c>
      <c r="F667">
        <f t="shared" si="261"/>
        <v>-0.52514895406387785</v>
      </c>
      <c r="G667">
        <f t="shared" si="240"/>
        <v>-30.088818683569745</v>
      </c>
      <c r="H667">
        <f t="shared" si="246"/>
        <v>-2.6286047891707995</v>
      </c>
      <c r="K667">
        <f t="shared" si="247"/>
        <v>-157.71628735024797</v>
      </c>
      <c r="L667">
        <f t="shared" si="248"/>
        <v>389.943748593885</v>
      </c>
      <c r="M667">
        <f t="shared" si="249"/>
        <v>0.76290904030543427</v>
      </c>
      <c r="N667">
        <f t="shared" si="250"/>
        <v>0</v>
      </c>
      <c r="O667">
        <f t="shared" si="251"/>
        <v>0</v>
      </c>
      <c r="P667">
        <f t="shared" si="252"/>
        <v>-3.342718984738354</v>
      </c>
      <c r="Q667">
        <f t="shared" si="262"/>
        <v>0</v>
      </c>
      <c r="S667">
        <f t="shared" si="263"/>
        <v>45.774542418326057</v>
      </c>
      <c r="T667">
        <f t="shared" si="253"/>
        <v>458.61518260141543</v>
      </c>
      <c r="U667">
        <f t="shared" si="254"/>
        <v>0.27624052316421965</v>
      </c>
      <c r="V667">
        <f t="shared" si="255"/>
        <v>0.64014643033721552</v>
      </c>
      <c r="W667">
        <f t="shared" si="256"/>
        <v>27.037915873447368</v>
      </c>
      <c r="X667">
        <f t="shared" si="257"/>
        <v>22.224561986620518</v>
      </c>
      <c r="Y667">
        <f t="shared" si="258"/>
        <v>0.93143783535744051</v>
      </c>
      <c r="Z667">
        <f t="shared" si="241"/>
        <v>53.367456844782588</v>
      </c>
      <c r="AA667">
        <f t="shared" si="259"/>
        <v>0.48390100298928929</v>
      </c>
      <c r="AB667">
        <f t="shared" si="242"/>
        <v>27.725485173433711</v>
      </c>
      <c r="AC667">
        <f t="shared" si="243"/>
        <v>0.44753683236815123</v>
      </c>
      <c r="AD667">
        <f t="shared" si="244"/>
        <v>25.64197167134888</v>
      </c>
      <c r="AE667">
        <f t="shared" si="245"/>
        <v>103.10079368491348</v>
      </c>
    </row>
    <row r="668" spans="5:31">
      <c r="E668">
        <f t="shared" si="260"/>
        <v>0.64800000000000046</v>
      </c>
      <c r="F668">
        <f t="shared" si="261"/>
        <v>-0.52514895406387785</v>
      </c>
      <c r="G668">
        <f t="shared" si="240"/>
        <v>-30.088818683569745</v>
      </c>
      <c r="H668">
        <f t="shared" si="246"/>
        <v>-2.6221057266942349</v>
      </c>
      <c r="K668">
        <f t="shared" si="247"/>
        <v>-157.32634360165409</v>
      </c>
      <c r="L668">
        <f t="shared" si="248"/>
        <v>389.943748593885</v>
      </c>
      <c r="M668">
        <f t="shared" si="249"/>
        <v>0.76290904030543427</v>
      </c>
      <c r="N668">
        <f t="shared" si="250"/>
        <v>0</v>
      </c>
      <c r="O668">
        <f t="shared" si="251"/>
        <v>0</v>
      </c>
      <c r="P668">
        <f t="shared" si="252"/>
        <v>-3.3344747026354562</v>
      </c>
      <c r="Q668">
        <f t="shared" si="262"/>
        <v>0</v>
      </c>
      <c r="S668">
        <f t="shared" si="263"/>
        <v>45.774542418326057</v>
      </c>
      <c r="T668">
        <f t="shared" si="253"/>
        <v>458.61518260141543</v>
      </c>
      <c r="U668">
        <f t="shared" si="254"/>
        <v>0.27624052316421965</v>
      </c>
      <c r="V668">
        <f t="shared" si="255"/>
        <v>0.64014643033721552</v>
      </c>
      <c r="W668">
        <f t="shared" si="256"/>
        <v>27.037915873447368</v>
      </c>
      <c r="X668">
        <f t="shared" si="257"/>
        <v>22.224561986620518</v>
      </c>
      <c r="Y668">
        <f t="shared" si="258"/>
        <v>0.93143783535744051</v>
      </c>
      <c r="Z668">
        <f t="shared" si="241"/>
        <v>53.367456844782588</v>
      </c>
      <c r="AA668">
        <f t="shared" si="259"/>
        <v>0.48390100298928929</v>
      </c>
      <c r="AB668">
        <f t="shared" si="242"/>
        <v>27.725485173433711</v>
      </c>
      <c r="AC668">
        <f t="shared" si="243"/>
        <v>0.44753683236815123</v>
      </c>
      <c r="AD668">
        <f t="shared" si="244"/>
        <v>25.64197167134888</v>
      </c>
      <c r="AE668">
        <f t="shared" si="245"/>
        <v>103.10079368491348</v>
      </c>
    </row>
    <row r="669" spans="5:31">
      <c r="E669">
        <f t="shared" si="260"/>
        <v>0.64900000000000047</v>
      </c>
      <c r="F669">
        <f t="shared" si="261"/>
        <v>-0.52514895406387785</v>
      </c>
      <c r="G669">
        <f t="shared" si="240"/>
        <v>-30.088818683569745</v>
      </c>
      <c r="H669">
        <f t="shared" si="246"/>
        <v>-2.6156066642176703</v>
      </c>
      <c r="K669">
        <f t="shared" si="247"/>
        <v>-156.93639985306021</v>
      </c>
      <c r="L669">
        <f t="shared" si="248"/>
        <v>389.943748593885</v>
      </c>
      <c r="M669">
        <f t="shared" si="249"/>
        <v>0.76290904030543427</v>
      </c>
      <c r="N669">
        <f t="shared" si="250"/>
        <v>0</v>
      </c>
      <c r="O669">
        <f t="shared" si="251"/>
        <v>0</v>
      </c>
      <c r="P669">
        <f t="shared" si="252"/>
        <v>-3.3262304205325588</v>
      </c>
      <c r="Q669">
        <f t="shared" si="262"/>
        <v>0</v>
      </c>
      <c r="S669">
        <f t="shared" si="263"/>
        <v>45.774542418326057</v>
      </c>
      <c r="T669">
        <f t="shared" si="253"/>
        <v>458.61518260141543</v>
      </c>
      <c r="U669">
        <f t="shared" si="254"/>
        <v>0.27624052316421965</v>
      </c>
      <c r="V669">
        <f t="shared" si="255"/>
        <v>0.64014643033721552</v>
      </c>
      <c r="W669">
        <f t="shared" si="256"/>
        <v>27.037915873447368</v>
      </c>
      <c r="X669">
        <f t="shared" si="257"/>
        <v>22.224561986620518</v>
      </c>
      <c r="Y669">
        <f t="shared" si="258"/>
        <v>0.93143783535744051</v>
      </c>
      <c r="Z669">
        <f t="shared" si="241"/>
        <v>53.367456844782588</v>
      </c>
      <c r="AA669">
        <f t="shared" si="259"/>
        <v>0.48390100298928929</v>
      </c>
      <c r="AB669">
        <f t="shared" si="242"/>
        <v>27.725485173433711</v>
      </c>
      <c r="AC669">
        <f t="shared" si="243"/>
        <v>0.44753683236815123</v>
      </c>
      <c r="AD669">
        <f t="shared" si="244"/>
        <v>25.64197167134888</v>
      </c>
      <c r="AE669">
        <f t="shared" si="245"/>
        <v>103.10079368491348</v>
      </c>
    </row>
    <row r="670" spans="5:31">
      <c r="E670">
        <f t="shared" si="260"/>
        <v>0.65000000000000047</v>
      </c>
      <c r="F670">
        <f t="shared" si="261"/>
        <v>-0.52514895406387785</v>
      </c>
      <c r="G670">
        <f t="shared" si="240"/>
        <v>-30.088818683569745</v>
      </c>
      <c r="H670">
        <f t="shared" si="246"/>
        <v>-2.6091076017411057</v>
      </c>
      <c r="K670">
        <f t="shared" si="247"/>
        <v>-156.54645610446633</v>
      </c>
      <c r="L670">
        <f t="shared" si="248"/>
        <v>389.943748593885</v>
      </c>
      <c r="M670">
        <f t="shared" si="249"/>
        <v>0.76290904030543427</v>
      </c>
      <c r="N670">
        <f t="shared" si="250"/>
        <v>0</v>
      </c>
      <c r="O670">
        <f t="shared" si="251"/>
        <v>0</v>
      </c>
      <c r="P670">
        <f t="shared" si="252"/>
        <v>-3.3179861384296609</v>
      </c>
      <c r="Q670">
        <f t="shared" si="262"/>
        <v>0</v>
      </c>
      <c r="S670">
        <f t="shared" si="263"/>
        <v>45.774542418326057</v>
      </c>
      <c r="T670">
        <f t="shared" si="253"/>
        <v>458.61518260141543</v>
      </c>
      <c r="U670">
        <f t="shared" si="254"/>
        <v>0.27624052316421965</v>
      </c>
      <c r="V670">
        <f t="shared" si="255"/>
        <v>0.64014643033721552</v>
      </c>
      <c r="W670">
        <f t="shared" si="256"/>
        <v>27.037915873447368</v>
      </c>
      <c r="X670">
        <f t="shared" si="257"/>
        <v>22.224561986620518</v>
      </c>
      <c r="Y670">
        <f t="shared" si="258"/>
        <v>0.93143783535744051</v>
      </c>
      <c r="Z670">
        <f t="shared" si="241"/>
        <v>53.367456844782588</v>
      </c>
      <c r="AA670">
        <f t="shared" si="259"/>
        <v>0.48390100298928929</v>
      </c>
      <c r="AB670">
        <f t="shared" si="242"/>
        <v>27.725485173433711</v>
      </c>
      <c r="AC670">
        <f t="shared" si="243"/>
        <v>0.44753683236815123</v>
      </c>
      <c r="AD670">
        <f t="shared" si="244"/>
        <v>25.64197167134888</v>
      </c>
      <c r="AE670">
        <f t="shared" si="245"/>
        <v>103.10079368491348</v>
      </c>
    </row>
    <row r="671" spans="5:31">
      <c r="E671">
        <f t="shared" si="260"/>
        <v>0.65100000000000047</v>
      </c>
      <c r="F671">
        <f t="shared" si="261"/>
        <v>-0.52514895406387785</v>
      </c>
      <c r="G671">
        <f t="shared" si="240"/>
        <v>-30.088818683569745</v>
      </c>
      <c r="H671">
        <f t="shared" si="246"/>
        <v>-2.6026085392645411</v>
      </c>
      <c r="K671">
        <f t="shared" si="247"/>
        <v>-156.15651235587245</v>
      </c>
      <c r="L671">
        <f t="shared" si="248"/>
        <v>389.943748593885</v>
      </c>
      <c r="M671">
        <f t="shared" si="249"/>
        <v>0.76290904030543427</v>
      </c>
      <c r="N671">
        <f t="shared" si="250"/>
        <v>0</v>
      </c>
      <c r="O671">
        <f t="shared" si="251"/>
        <v>0</v>
      </c>
      <c r="P671">
        <f t="shared" si="252"/>
        <v>-3.3097418563267631</v>
      </c>
      <c r="Q671">
        <f t="shared" si="262"/>
        <v>0</v>
      </c>
      <c r="S671">
        <f t="shared" si="263"/>
        <v>45.774542418326057</v>
      </c>
      <c r="T671">
        <f t="shared" si="253"/>
        <v>458.61518260141543</v>
      </c>
      <c r="U671">
        <f t="shared" si="254"/>
        <v>0.27624052316421965</v>
      </c>
      <c r="V671">
        <f t="shared" si="255"/>
        <v>0.64014643033721552</v>
      </c>
      <c r="W671">
        <f t="shared" si="256"/>
        <v>27.037915873447368</v>
      </c>
      <c r="X671">
        <f t="shared" si="257"/>
        <v>22.224561986620518</v>
      </c>
      <c r="Y671">
        <f t="shared" si="258"/>
        <v>0.93143783535744051</v>
      </c>
      <c r="Z671">
        <f t="shared" si="241"/>
        <v>53.367456844782588</v>
      </c>
      <c r="AA671">
        <f t="shared" si="259"/>
        <v>0.48390100298928929</v>
      </c>
      <c r="AB671">
        <f t="shared" si="242"/>
        <v>27.725485173433711</v>
      </c>
      <c r="AC671">
        <f t="shared" si="243"/>
        <v>0.44753683236815123</v>
      </c>
      <c r="AD671">
        <f t="shared" si="244"/>
        <v>25.64197167134888</v>
      </c>
      <c r="AE671">
        <f t="shared" si="245"/>
        <v>103.10079368491348</v>
      </c>
    </row>
    <row r="672" spans="5:31">
      <c r="E672">
        <f t="shared" si="260"/>
        <v>0.65200000000000047</v>
      </c>
      <c r="F672">
        <f t="shared" si="261"/>
        <v>-0.52514895406387785</v>
      </c>
      <c r="G672">
        <f t="shared" si="240"/>
        <v>-30.088818683569745</v>
      </c>
      <c r="H672">
        <f t="shared" si="246"/>
        <v>-2.596109476787976</v>
      </c>
      <c r="K672">
        <f t="shared" si="247"/>
        <v>-155.76656860727857</v>
      </c>
      <c r="L672">
        <f t="shared" si="248"/>
        <v>389.943748593885</v>
      </c>
      <c r="M672">
        <f t="shared" si="249"/>
        <v>0.76290904030543427</v>
      </c>
      <c r="N672">
        <f t="shared" si="250"/>
        <v>0</v>
      </c>
      <c r="O672">
        <f t="shared" si="251"/>
        <v>0</v>
      </c>
      <c r="P672">
        <f t="shared" si="252"/>
        <v>-3.3014975742238653</v>
      </c>
      <c r="Q672">
        <f t="shared" si="262"/>
        <v>0</v>
      </c>
      <c r="S672">
        <f t="shared" si="263"/>
        <v>45.774542418326057</v>
      </c>
      <c r="T672">
        <f t="shared" si="253"/>
        <v>458.61518260141543</v>
      </c>
      <c r="U672">
        <f t="shared" si="254"/>
        <v>0.27624052316421965</v>
      </c>
      <c r="V672">
        <f t="shared" si="255"/>
        <v>0.64014643033721552</v>
      </c>
      <c r="W672">
        <f t="shared" si="256"/>
        <v>27.037915873447368</v>
      </c>
      <c r="X672">
        <f t="shared" si="257"/>
        <v>22.224561986620518</v>
      </c>
      <c r="Y672">
        <f t="shared" si="258"/>
        <v>0.93143783535744051</v>
      </c>
      <c r="Z672">
        <f t="shared" si="241"/>
        <v>53.367456844782588</v>
      </c>
      <c r="AA672">
        <f t="shared" si="259"/>
        <v>0.48390100298928929</v>
      </c>
      <c r="AB672">
        <f t="shared" si="242"/>
        <v>27.725485173433711</v>
      </c>
      <c r="AC672">
        <f t="shared" si="243"/>
        <v>0.44753683236815123</v>
      </c>
      <c r="AD672">
        <f t="shared" si="244"/>
        <v>25.64197167134888</v>
      </c>
      <c r="AE672">
        <f t="shared" si="245"/>
        <v>103.10079368491348</v>
      </c>
    </row>
    <row r="673" spans="5:31">
      <c r="E673">
        <f t="shared" si="260"/>
        <v>0.65300000000000047</v>
      </c>
      <c r="F673">
        <f t="shared" si="261"/>
        <v>-0.52514895406387785</v>
      </c>
      <c r="G673">
        <f t="shared" si="240"/>
        <v>-30.088818683569745</v>
      </c>
      <c r="H673">
        <f t="shared" si="246"/>
        <v>-2.5896104143114114</v>
      </c>
      <c r="K673">
        <f t="shared" si="247"/>
        <v>-155.37662485868469</v>
      </c>
      <c r="L673">
        <f t="shared" si="248"/>
        <v>389.943748593885</v>
      </c>
      <c r="M673">
        <f t="shared" si="249"/>
        <v>0.76290904030543427</v>
      </c>
      <c r="N673">
        <f t="shared" si="250"/>
        <v>0</v>
      </c>
      <c r="O673">
        <f t="shared" si="251"/>
        <v>0</v>
      </c>
      <c r="P673">
        <f t="shared" si="252"/>
        <v>-3.2932532921209674</v>
      </c>
      <c r="Q673">
        <f t="shared" si="262"/>
        <v>0</v>
      </c>
      <c r="S673">
        <f t="shared" si="263"/>
        <v>45.774542418326057</v>
      </c>
      <c r="T673">
        <f t="shared" si="253"/>
        <v>458.61518260141543</v>
      </c>
      <c r="U673">
        <f t="shared" si="254"/>
        <v>0.27624052316421965</v>
      </c>
      <c r="V673">
        <f t="shared" si="255"/>
        <v>0.64014643033721552</v>
      </c>
      <c r="W673">
        <f t="shared" si="256"/>
        <v>27.037915873447368</v>
      </c>
      <c r="X673">
        <f t="shared" si="257"/>
        <v>22.224561986620518</v>
      </c>
      <c r="Y673">
        <f t="shared" si="258"/>
        <v>0.93143783535744051</v>
      </c>
      <c r="Z673">
        <f t="shared" si="241"/>
        <v>53.367456844782588</v>
      </c>
      <c r="AA673">
        <f t="shared" si="259"/>
        <v>0.48390100298928929</v>
      </c>
      <c r="AB673">
        <f t="shared" si="242"/>
        <v>27.725485173433711</v>
      </c>
      <c r="AC673">
        <f t="shared" si="243"/>
        <v>0.44753683236815123</v>
      </c>
      <c r="AD673">
        <f t="shared" si="244"/>
        <v>25.64197167134888</v>
      </c>
      <c r="AE673">
        <f t="shared" si="245"/>
        <v>103.10079368491348</v>
      </c>
    </row>
    <row r="674" spans="5:31">
      <c r="E674">
        <f t="shared" si="260"/>
        <v>0.65400000000000047</v>
      </c>
      <c r="F674">
        <f t="shared" si="261"/>
        <v>-0.52514895406387785</v>
      </c>
      <c r="G674">
        <f t="shared" si="240"/>
        <v>-30.088818683569745</v>
      </c>
      <c r="H674">
        <f t="shared" si="246"/>
        <v>-2.5831113518348467</v>
      </c>
      <c r="K674">
        <f t="shared" si="247"/>
        <v>-154.98668111009081</v>
      </c>
      <c r="L674">
        <f t="shared" si="248"/>
        <v>389.943748593885</v>
      </c>
      <c r="M674">
        <f t="shared" si="249"/>
        <v>0.76290904030543427</v>
      </c>
      <c r="N674">
        <f t="shared" si="250"/>
        <v>0</v>
      </c>
      <c r="O674">
        <f t="shared" si="251"/>
        <v>0</v>
      </c>
      <c r="P674">
        <f t="shared" si="252"/>
        <v>-3.28500901001807</v>
      </c>
      <c r="Q674">
        <f t="shared" si="262"/>
        <v>0</v>
      </c>
      <c r="S674">
        <f t="shared" si="263"/>
        <v>45.774542418326057</v>
      </c>
      <c r="T674">
        <f t="shared" si="253"/>
        <v>458.61518260141543</v>
      </c>
      <c r="U674">
        <f t="shared" si="254"/>
        <v>0.27624052316421965</v>
      </c>
      <c r="V674">
        <f t="shared" si="255"/>
        <v>0.64014643033721552</v>
      </c>
      <c r="W674">
        <f t="shared" si="256"/>
        <v>27.037915873447368</v>
      </c>
      <c r="X674">
        <f t="shared" si="257"/>
        <v>22.224561986620518</v>
      </c>
      <c r="Y674">
        <f t="shared" si="258"/>
        <v>0.93143783535744051</v>
      </c>
      <c r="Z674">
        <f t="shared" si="241"/>
        <v>53.367456844782588</v>
      </c>
      <c r="AA674">
        <f t="shared" si="259"/>
        <v>0.48390100298928929</v>
      </c>
      <c r="AB674">
        <f t="shared" si="242"/>
        <v>27.725485173433711</v>
      </c>
      <c r="AC674">
        <f t="shared" si="243"/>
        <v>0.44753683236815123</v>
      </c>
      <c r="AD674">
        <f t="shared" si="244"/>
        <v>25.64197167134888</v>
      </c>
      <c r="AE674">
        <f t="shared" si="245"/>
        <v>103.10079368491348</v>
      </c>
    </row>
    <row r="675" spans="5:31">
      <c r="E675">
        <f t="shared" si="260"/>
        <v>0.65500000000000047</v>
      </c>
      <c r="F675">
        <f t="shared" si="261"/>
        <v>-0.52514895406387785</v>
      </c>
      <c r="G675">
        <f t="shared" si="240"/>
        <v>-30.088818683569745</v>
      </c>
      <c r="H675">
        <f t="shared" si="246"/>
        <v>-2.5766122893582821</v>
      </c>
      <c r="K675">
        <f t="shared" si="247"/>
        <v>-154.59673736149693</v>
      </c>
      <c r="L675">
        <f t="shared" si="248"/>
        <v>389.943748593885</v>
      </c>
      <c r="M675">
        <f t="shared" si="249"/>
        <v>0.76290904030543427</v>
      </c>
      <c r="N675">
        <f t="shared" si="250"/>
        <v>0</v>
      </c>
      <c r="O675">
        <f t="shared" si="251"/>
        <v>0</v>
      </c>
      <c r="P675">
        <f t="shared" si="252"/>
        <v>-3.2767647279151721</v>
      </c>
      <c r="Q675">
        <f t="shared" si="262"/>
        <v>0</v>
      </c>
      <c r="S675">
        <f t="shared" si="263"/>
        <v>45.774542418326057</v>
      </c>
      <c r="T675">
        <f t="shared" si="253"/>
        <v>458.61518260141543</v>
      </c>
      <c r="U675">
        <f t="shared" si="254"/>
        <v>0.27624052316421965</v>
      </c>
      <c r="V675">
        <f t="shared" si="255"/>
        <v>0.64014643033721552</v>
      </c>
      <c r="W675">
        <f t="shared" si="256"/>
        <v>27.037915873447368</v>
      </c>
      <c r="X675">
        <f t="shared" si="257"/>
        <v>22.224561986620518</v>
      </c>
      <c r="Y675">
        <f t="shared" si="258"/>
        <v>0.93143783535744051</v>
      </c>
      <c r="Z675">
        <f t="shared" si="241"/>
        <v>53.367456844782588</v>
      </c>
      <c r="AA675">
        <f t="shared" si="259"/>
        <v>0.48390100298928929</v>
      </c>
      <c r="AB675">
        <f t="shared" si="242"/>
        <v>27.725485173433711</v>
      </c>
      <c r="AC675">
        <f t="shared" si="243"/>
        <v>0.44753683236815123</v>
      </c>
      <c r="AD675">
        <f t="shared" si="244"/>
        <v>25.64197167134888</v>
      </c>
      <c r="AE675">
        <f t="shared" si="245"/>
        <v>103.10079368491348</v>
      </c>
    </row>
    <row r="676" spans="5:31">
      <c r="E676">
        <f t="shared" si="260"/>
        <v>0.65600000000000047</v>
      </c>
      <c r="F676">
        <f t="shared" si="261"/>
        <v>-0.52514895406387785</v>
      </c>
      <c r="G676">
        <f t="shared" si="240"/>
        <v>-30.088818683569745</v>
      </c>
      <c r="H676">
        <f t="shared" si="246"/>
        <v>-2.5701132268817175</v>
      </c>
      <c r="K676">
        <f t="shared" si="247"/>
        <v>-154.20679361290306</v>
      </c>
      <c r="L676">
        <f t="shared" si="248"/>
        <v>389.943748593885</v>
      </c>
      <c r="M676">
        <f t="shared" si="249"/>
        <v>0.76290904030543427</v>
      </c>
      <c r="N676">
        <f t="shared" si="250"/>
        <v>0</v>
      </c>
      <c r="O676">
        <f t="shared" si="251"/>
        <v>0</v>
      </c>
      <c r="P676">
        <f t="shared" si="252"/>
        <v>-3.2685204458122743</v>
      </c>
      <c r="Q676">
        <f t="shared" si="262"/>
        <v>0</v>
      </c>
      <c r="S676">
        <f t="shared" si="263"/>
        <v>45.774542418326057</v>
      </c>
      <c r="T676">
        <f t="shared" si="253"/>
        <v>458.61518260141543</v>
      </c>
      <c r="U676">
        <f t="shared" si="254"/>
        <v>0.27624052316421965</v>
      </c>
      <c r="V676">
        <f t="shared" si="255"/>
        <v>0.64014643033721552</v>
      </c>
      <c r="W676">
        <f t="shared" si="256"/>
        <v>27.037915873447368</v>
      </c>
      <c r="X676">
        <f t="shared" si="257"/>
        <v>22.224561986620518</v>
      </c>
      <c r="Y676">
        <f t="shared" si="258"/>
        <v>0.93143783535744051</v>
      </c>
      <c r="Z676">
        <f t="shared" si="241"/>
        <v>53.367456844782588</v>
      </c>
      <c r="AA676">
        <f t="shared" si="259"/>
        <v>0.48390100298928929</v>
      </c>
      <c r="AB676">
        <f t="shared" si="242"/>
        <v>27.725485173433711</v>
      </c>
      <c r="AC676">
        <f t="shared" si="243"/>
        <v>0.44753683236815123</v>
      </c>
      <c r="AD676">
        <f t="shared" si="244"/>
        <v>25.64197167134888</v>
      </c>
      <c r="AE676">
        <f t="shared" si="245"/>
        <v>103.10079368491348</v>
      </c>
    </row>
    <row r="677" spans="5:31">
      <c r="E677">
        <f t="shared" si="260"/>
        <v>0.65700000000000047</v>
      </c>
      <c r="F677">
        <f t="shared" si="261"/>
        <v>-0.52514895406387785</v>
      </c>
      <c r="G677">
        <f t="shared" si="240"/>
        <v>-30.088818683569745</v>
      </c>
      <c r="H677">
        <f t="shared" si="246"/>
        <v>-2.5636141644051529</v>
      </c>
      <c r="K677">
        <f t="shared" si="247"/>
        <v>-153.81684986430918</v>
      </c>
      <c r="L677">
        <f t="shared" si="248"/>
        <v>389.943748593885</v>
      </c>
      <c r="M677">
        <f t="shared" si="249"/>
        <v>0.76290904030543427</v>
      </c>
      <c r="N677">
        <f t="shared" si="250"/>
        <v>0</v>
      </c>
      <c r="O677">
        <f t="shared" si="251"/>
        <v>0</v>
      </c>
      <c r="P677">
        <f t="shared" si="252"/>
        <v>-3.2602761637093765</v>
      </c>
      <c r="Q677">
        <f t="shared" si="262"/>
        <v>0</v>
      </c>
      <c r="S677">
        <f t="shared" si="263"/>
        <v>45.774542418326057</v>
      </c>
      <c r="T677">
        <f t="shared" si="253"/>
        <v>458.61518260141543</v>
      </c>
      <c r="U677">
        <f t="shared" si="254"/>
        <v>0.27624052316421965</v>
      </c>
      <c r="V677">
        <f t="shared" si="255"/>
        <v>0.64014643033721552</v>
      </c>
      <c r="W677">
        <f t="shared" si="256"/>
        <v>27.037915873447368</v>
      </c>
      <c r="X677">
        <f t="shared" si="257"/>
        <v>22.224561986620518</v>
      </c>
      <c r="Y677">
        <f t="shared" si="258"/>
        <v>0.93143783535744051</v>
      </c>
      <c r="Z677">
        <f t="shared" si="241"/>
        <v>53.367456844782588</v>
      </c>
      <c r="AA677">
        <f t="shared" si="259"/>
        <v>0.48390100298928929</v>
      </c>
      <c r="AB677">
        <f t="shared" si="242"/>
        <v>27.725485173433711</v>
      </c>
      <c r="AC677">
        <f t="shared" si="243"/>
        <v>0.44753683236815123</v>
      </c>
      <c r="AD677">
        <f t="shared" si="244"/>
        <v>25.64197167134888</v>
      </c>
      <c r="AE677">
        <f t="shared" si="245"/>
        <v>103.10079368491348</v>
      </c>
    </row>
    <row r="678" spans="5:31">
      <c r="E678">
        <f t="shared" si="260"/>
        <v>0.65800000000000047</v>
      </c>
      <c r="F678">
        <f t="shared" si="261"/>
        <v>-0.52514895406387785</v>
      </c>
      <c r="G678">
        <f t="shared" si="240"/>
        <v>-30.088818683569745</v>
      </c>
      <c r="H678">
        <f t="shared" si="246"/>
        <v>-2.5571151019285883</v>
      </c>
      <c r="K678">
        <f t="shared" si="247"/>
        <v>-153.4269061157153</v>
      </c>
      <c r="L678">
        <f t="shared" si="248"/>
        <v>389.943748593885</v>
      </c>
      <c r="M678">
        <f t="shared" si="249"/>
        <v>0.76290904030543427</v>
      </c>
      <c r="N678">
        <f t="shared" si="250"/>
        <v>0</v>
      </c>
      <c r="O678">
        <f t="shared" si="251"/>
        <v>0</v>
      </c>
      <c r="P678">
        <f t="shared" si="252"/>
        <v>-3.2520318816064786</v>
      </c>
      <c r="Q678">
        <f t="shared" si="262"/>
        <v>0</v>
      </c>
      <c r="S678">
        <f t="shared" si="263"/>
        <v>45.774542418326057</v>
      </c>
      <c r="T678">
        <f t="shared" si="253"/>
        <v>458.61518260141543</v>
      </c>
      <c r="U678">
        <f t="shared" si="254"/>
        <v>0.27624052316421965</v>
      </c>
      <c r="V678">
        <f t="shared" si="255"/>
        <v>0.64014643033721552</v>
      </c>
      <c r="W678">
        <f t="shared" si="256"/>
        <v>27.037915873447368</v>
      </c>
      <c r="X678">
        <f t="shared" si="257"/>
        <v>22.224561986620518</v>
      </c>
      <c r="Y678">
        <f t="shared" si="258"/>
        <v>0.93143783535744051</v>
      </c>
      <c r="Z678">
        <f t="shared" si="241"/>
        <v>53.367456844782588</v>
      </c>
      <c r="AA678">
        <f t="shared" si="259"/>
        <v>0.48390100298928929</v>
      </c>
      <c r="AB678">
        <f t="shared" si="242"/>
        <v>27.725485173433711</v>
      </c>
      <c r="AC678">
        <f t="shared" si="243"/>
        <v>0.44753683236815123</v>
      </c>
      <c r="AD678">
        <f t="shared" si="244"/>
        <v>25.64197167134888</v>
      </c>
      <c r="AE678">
        <f t="shared" si="245"/>
        <v>103.10079368491348</v>
      </c>
    </row>
    <row r="679" spans="5:31">
      <c r="E679">
        <f t="shared" si="260"/>
        <v>0.65900000000000047</v>
      </c>
      <c r="F679">
        <f t="shared" si="261"/>
        <v>-0.52514895406387785</v>
      </c>
      <c r="G679">
        <f t="shared" si="240"/>
        <v>-30.088818683569745</v>
      </c>
      <c r="H679">
        <f t="shared" si="246"/>
        <v>-2.5506160394520236</v>
      </c>
      <c r="K679">
        <f t="shared" si="247"/>
        <v>-153.03696236712142</v>
      </c>
      <c r="L679">
        <f t="shared" si="248"/>
        <v>389.943748593885</v>
      </c>
      <c r="M679">
        <f t="shared" si="249"/>
        <v>0.76290904030543427</v>
      </c>
      <c r="N679">
        <f t="shared" si="250"/>
        <v>0</v>
      </c>
      <c r="O679">
        <f t="shared" si="251"/>
        <v>0</v>
      </c>
      <c r="P679">
        <f t="shared" si="252"/>
        <v>-3.2437875995035812</v>
      </c>
      <c r="Q679">
        <f t="shared" si="262"/>
        <v>0</v>
      </c>
      <c r="S679">
        <f t="shared" si="263"/>
        <v>45.774542418326057</v>
      </c>
      <c r="T679">
        <f t="shared" si="253"/>
        <v>458.61518260141543</v>
      </c>
      <c r="U679">
        <f t="shared" si="254"/>
        <v>0.27624052316421965</v>
      </c>
      <c r="V679">
        <f t="shared" si="255"/>
        <v>0.64014643033721552</v>
      </c>
      <c r="W679">
        <f t="shared" si="256"/>
        <v>27.037915873447368</v>
      </c>
      <c r="X679">
        <f t="shared" si="257"/>
        <v>22.224561986620518</v>
      </c>
      <c r="Y679">
        <f t="shared" si="258"/>
        <v>0.93143783535744051</v>
      </c>
      <c r="Z679">
        <f t="shared" si="241"/>
        <v>53.367456844782588</v>
      </c>
      <c r="AA679">
        <f t="shared" si="259"/>
        <v>0.48390100298928929</v>
      </c>
      <c r="AB679">
        <f t="shared" si="242"/>
        <v>27.725485173433711</v>
      </c>
      <c r="AC679">
        <f t="shared" si="243"/>
        <v>0.44753683236815123</v>
      </c>
      <c r="AD679">
        <f t="shared" si="244"/>
        <v>25.64197167134888</v>
      </c>
      <c r="AE679">
        <f t="shared" si="245"/>
        <v>103.10079368491348</v>
      </c>
    </row>
    <row r="680" spans="5:31">
      <c r="E680">
        <f t="shared" si="260"/>
        <v>0.66000000000000048</v>
      </c>
      <c r="F680">
        <f t="shared" si="261"/>
        <v>-0.52514895406387785</v>
      </c>
      <c r="G680">
        <f t="shared" si="240"/>
        <v>-30.088818683569745</v>
      </c>
      <c r="H680">
        <f t="shared" si="246"/>
        <v>-2.544116976975459</v>
      </c>
      <c r="K680">
        <f t="shared" si="247"/>
        <v>-152.64701861852754</v>
      </c>
      <c r="L680">
        <f t="shared" si="248"/>
        <v>389.943748593885</v>
      </c>
      <c r="M680">
        <f t="shared" si="249"/>
        <v>0.76290904030543427</v>
      </c>
      <c r="N680">
        <f t="shared" si="250"/>
        <v>0</v>
      </c>
      <c r="O680">
        <f t="shared" si="251"/>
        <v>0</v>
      </c>
      <c r="P680">
        <f t="shared" si="252"/>
        <v>-3.2355433174006833</v>
      </c>
      <c r="Q680">
        <f t="shared" si="262"/>
        <v>0</v>
      </c>
      <c r="S680">
        <f t="shared" si="263"/>
        <v>45.774542418326057</v>
      </c>
      <c r="T680">
        <f t="shared" si="253"/>
        <v>458.61518260141543</v>
      </c>
      <c r="U680">
        <f t="shared" si="254"/>
        <v>0.27624052316421965</v>
      </c>
      <c r="V680">
        <f t="shared" si="255"/>
        <v>0.64014643033721552</v>
      </c>
      <c r="W680">
        <f t="shared" si="256"/>
        <v>27.037915873447368</v>
      </c>
      <c r="X680">
        <f t="shared" si="257"/>
        <v>22.224561986620518</v>
      </c>
      <c r="Y680">
        <f t="shared" si="258"/>
        <v>0.93143783535744051</v>
      </c>
      <c r="Z680">
        <f t="shared" si="241"/>
        <v>53.367456844782588</v>
      </c>
      <c r="AA680">
        <f t="shared" si="259"/>
        <v>0.48390100298928929</v>
      </c>
      <c r="AB680">
        <f t="shared" si="242"/>
        <v>27.725485173433711</v>
      </c>
      <c r="AC680">
        <f t="shared" si="243"/>
        <v>0.44753683236815123</v>
      </c>
      <c r="AD680">
        <f t="shared" si="244"/>
        <v>25.64197167134888</v>
      </c>
      <c r="AE680">
        <f t="shared" si="245"/>
        <v>103.10079368491348</v>
      </c>
    </row>
    <row r="681" spans="5:31">
      <c r="E681">
        <f t="shared" si="260"/>
        <v>0.66100000000000048</v>
      </c>
      <c r="F681">
        <f t="shared" si="261"/>
        <v>-0.52514895406387785</v>
      </c>
      <c r="G681">
        <f t="shared" si="240"/>
        <v>-30.088818683569745</v>
      </c>
      <c r="H681">
        <f t="shared" si="246"/>
        <v>-2.5376179144988944</v>
      </c>
      <c r="K681">
        <f t="shared" si="247"/>
        <v>-152.25707486993366</v>
      </c>
      <c r="L681">
        <f t="shared" si="248"/>
        <v>389.943748593885</v>
      </c>
      <c r="M681">
        <f t="shared" si="249"/>
        <v>0.76290904030543427</v>
      </c>
      <c r="N681">
        <f t="shared" si="250"/>
        <v>0</v>
      </c>
      <c r="O681">
        <f t="shared" si="251"/>
        <v>0</v>
      </c>
      <c r="P681">
        <f t="shared" si="252"/>
        <v>-3.2272990352977855</v>
      </c>
      <c r="Q681">
        <f t="shared" si="262"/>
        <v>0</v>
      </c>
      <c r="S681">
        <f t="shared" si="263"/>
        <v>45.774542418326057</v>
      </c>
      <c r="T681">
        <f t="shared" si="253"/>
        <v>458.61518260141543</v>
      </c>
      <c r="U681">
        <f t="shared" si="254"/>
        <v>0.27624052316421965</v>
      </c>
      <c r="V681">
        <f t="shared" si="255"/>
        <v>0.64014643033721552</v>
      </c>
      <c r="W681">
        <f t="shared" si="256"/>
        <v>27.037915873447368</v>
      </c>
      <c r="X681">
        <f t="shared" si="257"/>
        <v>22.224561986620518</v>
      </c>
      <c r="Y681">
        <f t="shared" si="258"/>
        <v>0.93143783535744051</v>
      </c>
      <c r="Z681">
        <f t="shared" si="241"/>
        <v>53.367456844782588</v>
      </c>
      <c r="AA681">
        <f t="shared" si="259"/>
        <v>0.48390100298928929</v>
      </c>
      <c r="AB681">
        <f t="shared" si="242"/>
        <v>27.725485173433711</v>
      </c>
      <c r="AC681">
        <f t="shared" si="243"/>
        <v>0.44753683236815123</v>
      </c>
      <c r="AD681">
        <f t="shared" si="244"/>
        <v>25.64197167134888</v>
      </c>
      <c r="AE681">
        <f t="shared" si="245"/>
        <v>103.10079368491348</v>
      </c>
    </row>
    <row r="682" spans="5:31">
      <c r="E682">
        <f t="shared" si="260"/>
        <v>0.66200000000000048</v>
      </c>
      <c r="F682">
        <f t="shared" si="261"/>
        <v>-0.52514895406387785</v>
      </c>
      <c r="G682">
        <f t="shared" si="240"/>
        <v>-30.088818683569745</v>
      </c>
      <c r="H682">
        <f t="shared" si="246"/>
        <v>-2.5311188520223298</v>
      </c>
      <c r="K682">
        <f t="shared" si="247"/>
        <v>-151.86713112133978</v>
      </c>
      <c r="L682">
        <f t="shared" si="248"/>
        <v>389.943748593885</v>
      </c>
      <c r="M682">
        <f t="shared" si="249"/>
        <v>0.76290904030543427</v>
      </c>
      <c r="N682">
        <f t="shared" si="250"/>
        <v>0</v>
      </c>
      <c r="O682">
        <f t="shared" si="251"/>
        <v>0</v>
      </c>
      <c r="P682">
        <f t="shared" si="252"/>
        <v>-3.2190547531948877</v>
      </c>
      <c r="Q682">
        <f t="shared" si="262"/>
        <v>0</v>
      </c>
      <c r="S682">
        <f t="shared" si="263"/>
        <v>45.774542418326057</v>
      </c>
      <c r="T682">
        <f t="shared" si="253"/>
        <v>458.61518260141543</v>
      </c>
      <c r="U682">
        <f t="shared" si="254"/>
        <v>0.27624052316421965</v>
      </c>
      <c r="V682">
        <f t="shared" si="255"/>
        <v>0.64014643033721552</v>
      </c>
      <c r="W682">
        <f t="shared" si="256"/>
        <v>27.037915873447368</v>
      </c>
      <c r="X682">
        <f t="shared" si="257"/>
        <v>22.224561986620518</v>
      </c>
      <c r="Y682">
        <f t="shared" si="258"/>
        <v>0.93143783535744051</v>
      </c>
      <c r="Z682">
        <f t="shared" si="241"/>
        <v>53.367456844782588</v>
      </c>
      <c r="AA682">
        <f t="shared" si="259"/>
        <v>0.48390100298928929</v>
      </c>
      <c r="AB682">
        <f t="shared" si="242"/>
        <v>27.725485173433711</v>
      </c>
      <c r="AC682">
        <f t="shared" si="243"/>
        <v>0.44753683236815123</v>
      </c>
      <c r="AD682">
        <f t="shared" si="244"/>
        <v>25.64197167134888</v>
      </c>
      <c r="AE682">
        <f t="shared" si="245"/>
        <v>103.10079368491348</v>
      </c>
    </row>
    <row r="683" spans="5:31">
      <c r="E683">
        <f t="shared" si="260"/>
        <v>0.66300000000000048</v>
      </c>
      <c r="F683">
        <f t="shared" si="261"/>
        <v>-0.52514895406387785</v>
      </c>
      <c r="G683">
        <f t="shared" si="240"/>
        <v>-30.088818683569745</v>
      </c>
      <c r="H683">
        <f t="shared" si="246"/>
        <v>-2.5246197895457652</v>
      </c>
      <c r="K683">
        <f t="shared" si="247"/>
        <v>-151.4771873727459</v>
      </c>
      <c r="L683">
        <f t="shared" si="248"/>
        <v>389.943748593885</v>
      </c>
      <c r="M683">
        <f t="shared" si="249"/>
        <v>0.76290904030543427</v>
      </c>
      <c r="N683">
        <f t="shared" si="250"/>
        <v>0</v>
      </c>
      <c r="O683">
        <f t="shared" si="251"/>
        <v>0</v>
      </c>
      <c r="P683">
        <f t="shared" si="252"/>
        <v>-3.2108104710919898</v>
      </c>
      <c r="Q683">
        <f t="shared" si="262"/>
        <v>0</v>
      </c>
      <c r="S683">
        <f t="shared" si="263"/>
        <v>45.774542418326057</v>
      </c>
      <c r="T683">
        <f t="shared" si="253"/>
        <v>458.61518260141543</v>
      </c>
      <c r="U683">
        <f t="shared" si="254"/>
        <v>0.27624052316421965</v>
      </c>
      <c r="V683">
        <f t="shared" si="255"/>
        <v>0.64014643033721552</v>
      </c>
      <c r="W683">
        <f t="shared" si="256"/>
        <v>27.037915873447368</v>
      </c>
      <c r="X683">
        <f t="shared" si="257"/>
        <v>22.224561986620518</v>
      </c>
      <c r="Y683">
        <f t="shared" si="258"/>
        <v>0.93143783535744051</v>
      </c>
      <c r="Z683">
        <f t="shared" si="241"/>
        <v>53.367456844782588</v>
      </c>
      <c r="AA683">
        <f t="shared" si="259"/>
        <v>0.48390100298928929</v>
      </c>
      <c r="AB683">
        <f t="shared" si="242"/>
        <v>27.725485173433711</v>
      </c>
      <c r="AC683">
        <f t="shared" si="243"/>
        <v>0.44753683236815123</v>
      </c>
      <c r="AD683">
        <f t="shared" si="244"/>
        <v>25.64197167134888</v>
      </c>
      <c r="AE683">
        <f t="shared" si="245"/>
        <v>103.10079368491348</v>
      </c>
    </row>
    <row r="684" spans="5:31">
      <c r="E684">
        <f t="shared" si="260"/>
        <v>0.66400000000000048</v>
      </c>
      <c r="F684">
        <f t="shared" si="261"/>
        <v>-0.52514895406387785</v>
      </c>
      <c r="G684">
        <f t="shared" si="240"/>
        <v>-30.088818683569745</v>
      </c>
      <c r="H684">
        <f t="shared" si="246"/>
        <v>-2.5181207270692005</v>
      </c>
      <c r="K684">
        <f t="shared" si="247"/>
        <v>-151.08724362415202</v>
      </c>
      <c r="L684">
        <f t="shared" si="248"/>
        <v>389.943748593885</v>
      </c>
      <c r="M684">
        <f t="shared" si="249"/>
        <v>0.76290904030543427</v>
      </c>
      <c r="N684">
        <f t="shared" si="250"/>
        <v>0</v>
      </c>
      <c r="O684">
        <f t="shared" si="251"/>
        <v>0</v>
      </c>
      <c r="P684">
        <f t="shared" si="252"/>
        <v>-3.2025661889890924</v>
      </c>
      <c r="Q684">
        <f t="shared" si="262"/>
        <v>0</v>
      </c>
      <c r="S684">
        <f t="shared" si="263"/>
        <v>45.774542418326057</v>
      </c>
      <c r="T684">
        <f t="shared" si="253"/>
        <v>458.61518260141543</v>
      </c>
      <c r="U684">
        <f t="shared" si="254"/>
        <v>0.27624052316421965</v>
      </c>
      <c r="V684">
        <f t="shared" si="255"/>
        <v>0.64014643033721552</v>
      </c>
      <c r="W684">
        <f t="shared" si="256"/>
        <v>27.037915873447368</v>
      </c>
      <c r="X684">
        <f t="shared" si="257"/>
        <v>22.224561986620518</v>
      </c>
      <c r="Y684">
        <f t="shared" si="258"/>
        <v>0.93143783535744051</v>
      </c>
      <c r="Z684">
        <f t="shared" si="241"/>
        <v>53.367456844782588</v>
      </c>
      <c r="AA684">
        <f t="shared" si="259"/>
        <v>0.48390100298928929</v>
      </c>
      <c r="AB684">
        <f t="shared" si="242"/>
        <v>27.725485173433711</v>
      </c>
      <c r="AC684">
        <f t="shared" si="243"/>
        <v>0.44753683236815123</v>
      </c>
      <c r="AD684">
        <f t="shared" si="244"/>
        <v>25.64197167134888</v>
      </c>
      <c r="AE684">
        <f t="shared" si="245"/>
        <v>103.10079368491348</v>
      </c>
    </row>
    <row r="685" spans="5:31">
      <c r="E685">
        <f t="shared" si="260"/>
        <v>0.66500000000000048</v>
      </c>
      <c r="F685">
        <f t="shared" si="261"/>
        <v>-0.52514895406387785</v>
      </c>
      <c r="G685">
        <f t="shared" si="240"/>
        <v>-30.088818683569745</v>
      </c>
      <c r="H685">
        <f t="shared" si="246"/>
        <v>-2.5116216645926359</v>
      </c>
      <c r="K685">
        <f t="shared" si="247"/>
        <v>-150.69729987555814</v>
      </c>
      <c r="L685">
        <f t="shared" si="248"/>
        <v>389.943748593885</v>
      </c>
      <c r="M685">
        <f t="shared" si="249"/>
        <v>0.76290904030543427</v>
      </c>
      <c r="N685">
        <f t="shared" si="250"/>
        <v>0</v>
      </c>
      <c r="O685">
        <f t="shared" si="251"/>
        <v>0</v>
      </c>
      <c r="P685">
        <f t="shared" si="252"/>
        <v>-3.1943219068861946</v>
      </c>
      <c r="Q685">
        <f t="shared" si="262"/>
        <v>0</v>
      </c>
      <c r="S685">
        <f t="shared" si="263"/>
        <v>45.774542418326057</v>
      </c>
      <c r="T685">
        <f t="shared" si="253"/>
        <v>458.61518260141543</v>
      </c>
      <c r="U685">
        <f t="shared" si="254"/>
        <v>0.27624052316421965</v>
      </c>
      <c r="V685">
        <f t="shared" si="255"/>
        <v>0.64014643033721552</v>
      </c>
      <c r="W685">
        <f t="shared" si="256"/>
        <v>27.037915873447368</v>
      </c>
      <c r="X685">
        <f t="shared" si="257"/>
        <v>22.224561986620518</v>
      </c>
      <c r="Y685">
        <f t="shared" si="258"/>
        <v>0.93143783535744051</v>
      </c>
      <c r="Z685">
        <f t="shared" si="241"/>
        <v>53.367456844782588</v>
      </c>
      <c r="AA685">
        <f t="shared" si="259"/>
        <v>0.48390100298928929</v>
      </c>
      <c r="AB685">
        <f t="shared" si="242"/>
        <v>27.725485173433711</v>
      </c>
      <c r="AC685">
        <f t="shared" si="243"/>
        <v>0.44753683236815123</v>
      </c>
      <c r="AD685">
        <f t="shared" si="244"/>
        <v>25.64197167134888</v>
      </c>
      <c r="AE685">
        <f t="shared" si="245"/>
        <v>103.10079368491348</v>
      </c>
    </row>
    <row r="686" spans="5:31">
      <c r="E686">
        <f t="shared" si="260"/>
        <v>0.66600000000000048</v>
      </c>
      <c r="F686">
        <f t="shared" si="261"/>
        <v>-0.52514895406387785</v>
      </c>
      <c r="G686">
        <f t="shared" si="240"/>
        <v>-30.088818683569745</v>
      </c>
      <c r="H686">
        <f t="shared" si="246"/>
        <v>-2.5051226021160713</v>
      </c>
      <c r="K686">
        <f t="shared" si="247"/>
        <v>-150.30735612696427</v>
      </c>
      <c r="L686">
        <f t="shared" si="248"/>
        <v>389.943748593885</v>
      </c>
      <c r="M686">
        <f t="shared" si="249"/>
        <v>0.76290904030543427</v>
      </c>
      <c r="N686">
        <f t="shared" si="250"/>
        <v>0</v>
      </c>
      <c r="O686">
        <f t="shared" si="251"/>
        <v>0</v>
      </c>
      <c r="P686">
        <f t="shared" si="252"/>
        <v>-3.1860776247832967</v>
      </c>
      <c r="Q686">
        <f t="shared" si="262"/>
        <v>0</v>
      </c>
      <c r="S686">
        <f t="shared" si="263"/>
        <v>45.774542418326057</v>
      </c>
      <c r="T686">
        <f t="shared" si="253"/>
        <v>458.61518260141543</v>
      </c>
      <c r="U686">
        <f t="shared" si="254"/>
        <v>0.27624052316421965</v>
      </c>
      <c r="V686">
        <f t="shared" si="255"/>
        <v>0.64014643033721552</v>
      </c>
      <c r="W686">
        <f t="shared" si="256"/>
        <v>27.037915873447368</v>
      </c>
      <c r="X686">
        <f t="shared" si="257"/>
        <v>22.224561986620518</v>
      </c>
      <c r="Y686">
        <f t="shared" si="258"/>
        <v>0.93143783535744051</v>
      </c>
      <c r="Z686">
        <f t="shared" si="241"/>
        <v>53.367456844782588</v>
      </c>
      <c r="AA686">
        <f t="shared" si="259"/>
        <v>0.48390100298928929</v>
      </c>
      <c r="AB686">
        <f t="shared" si="242"/>
        <v>27.725485173433711</v>
      </c>
      <c r="AC686">
        <f t="shared" si="243"/>
        <v>0.44753683236815123</v>
      </c>
      <c r="AD686">
        <f t="shared" si="244"/>
        <v>25.64197167134888</v>
      </c>
      <c r="AE686">
        <f t="shared" si="245"/>
        <v>103.10079368491348</v>
      </c>
    </row>
    <row r="687" spans="5:31">
      <c r="E687">
        <f t="shared" si="260"/>
        <v>0.66700000000000048</v>
      </c>
      <c r="F687">
        <f t="shared" si="261"/>
        <v>-0.52514895406387785</v>
      </c>
      <c r="G687">
        <f t="shared" si="240"/>
        <v>-30.088818683569745</v>
      </c>
      <c r="H687">
        <f t="shared" si="246"/>
        <v>-2.4986235396395062</v>
      </c>
      <c r="K687">
        <f t="shared" si="247"/>
        <v>-149.91741237837039</v>
      </c>
      <c r="L687">
        <f t="shared" si="248"/>
        <v>389.943748593885</v>
      </c>
      <c r="M687">
        <f t="shared" si="249"/>
        <v>0.76290904030543427</v>
      </c>
      <c r="N687">
        <f t="shared" si="250"/>
        <v>0</v>
      </c>
      <c r="O687">
        <f t="shared" si="251"/>
        <v>0</v>
      </c>
      <c r="P687">
        <f t="shared" si="252"/>
        <v>-3.1778333426803989</v>
      </c>
      <c r="Q687">
        <f t="shared" si="262"/>
        <v>0</v>
      </c>
      <c r="S687">
        <f t="shared" si="263"/>
        <v>45.774542418326057</v>
      </c>
      <c r="T687">
        <f t="shared" si="253"/>
        <v>458.61518260141543</v>
      </c>
      <c r="U687">
        <f t="shared" si="254"/>
        <v>0.27624052316421965</v>
      </c>
      <c r="V687">
        <f t="shared" si="255"/>
        <v>0.64014643033721552</v>
      </c>
      <c r="W687">
        <f t="shared" si="256"/>
        <v>27.037915873447368</v>
      </c>
      <c r="X687">
        <f t="shared" si="257"/>
        <v>22.224561986620518</v>
      </c>
      <c r="Y687">
        <f t="shared" si="258"/>
        <v>0.93143783535744051</v>
      </c>
      <c r="Z687">
        <f t="shared" si="241"/>
        <v>53.367456844782588</v>
      </c>
      <c r="AA687">
        <f t="shared" si="259"/>
        <v>0.48390100298928929</v>
      </c>
      <c r="AB687">
        <f t="shared" si="242"/>
        <v>27.725485173433711</v>
      </c>
      <c r="AC687">
        <f t="shared" si="243"/>
        <v>0.44753683236815123</v>
      </c>
      <c r="AD687">
        <f t="shared" si="244"/>
        <v>25.64197167134888</v>
      </c>
      <c r="AE687">
        <f t="shared" si="245"/>
        <v>103.10079368491348</v>
      </c>
    </row>
    <row r="688" spans="5:31">
      <c r="E688">
        <f t="shared" si="260"/>
        <v>0.66800000000000048</v>
      </c>
      <c r="F688">
        <f t="shared" si="261"/>
        <v>-0.52514895406387785</v>
      </c>
      <c r="G688">
        <f t="shared" si="240"/>
        <v>-30.088818683569745</v>
      </c>
      <c r="H688">
        <f t="shared" si="246"/>
        <v>-2.4921244771629416</v>
      </c>
      <c r="K688">
        <f t="shared" si="247"/>
        <v>-149.52746862977651</v>
      </c>
      <c r="L688">
        <f t="shared" si="248"/>
        <v>389.943748593885</v>
      </c>
      <c r="M688">
        <f t="shared" si="249"/>
        <v>0.76290904030543427</v>
      </c>
      <c r="N688">
        <f t="shared" si="250"/>
        <v>0</v>
      </c>
      <c r="O688">
        <f t="shared" si="251"/>
        <v>0</v>
      </c>
      <c r="P688">
        <f t="shared" si="252"/>
        <v>-3.169589060577501</v>
      </c>
      <c r="Q688">
        <f t="shared" si="262"/>
        <v>0</v>
      </c>
      <c r="S688">
        <f t="shared" si="263"/>
        <v>45.774542418326057</v>
      </c>
      <c r="T688">
        <f t="shared" si="253"/>
        <v>458.61518260141543</v>
      </c>
      <c r="U688">
        <f t="shared" si="254"/>
        <v>0.27624052316421965</v>
      </c>
      <c r="V688">
        <f t="shared" si="255"/>
        <v>0.64014643033721552</v>
      </c>
      <c r="W688">
        <f t="shared" si="256"/>
        <v>27.037915873447368</v>
      </c>
      <c r="X688">
        <f t="shared" si="257"/>
        <v>22.224561986620518</v>
      </c>
      <c r="Y688">
        <f t="shared" si="258"/>
        <v>0.93143783535744051</v>
      </c>
      <c r="Z688">
        <f t="shared" si="241"/>
        <v>53.367456844782588</v>
      </c>
      <c r="AA688">
        <f t="shared" si="259"/>
        <v>0.48390100298928929</v>
      </c>
      <c r="AB688">
        <f t="shared" si="242"/>
        <v>27.725485173433711</v>
      </c>
      <c r="AC688">
        <f t="shared" si="243"/>
        <v>0.44753683236815123</v>
      </c>
      <c r="AD688">
        <f t="shared" si="244"/>
        <v>25.64197167134888</v>
      </c>
      <c r="AE688">
        <f t="shared" si="245"/>
        <v>103.10079368491348</v>
      </c>
    </row>
    <row r="689" spans="5:31">
      <c r="E689">
        <f t="shared" si="260"/>
        <v>0.66900000000000048</v>
      </c>
      <c r="F689">
        <f t="shared" si="261"/>
        <v>-0.52514895406387785</v>
      </c>
      <c r="G689">
        <f t="shared" si="240"/>
        <v>-30.088818683569745</v>
      </c>
      <c r="H689">
        <f t="shared" si="246"/>
        <v>-2.485625414686377</v>
      </c>
      <c r="K689">
        <f t="shared" si="247"/>
        <v>-149.13752488118263</v>
      </c>
      <c r="L689">
        <f t="shared" si="248"/>
        <v>389.943748593885</v>
      </c>
      <c r="M689">
        <f t="shared" si="249"/>
        <v>0.76290904030543427</v>
      </c>
      <c r="N689">
        <f t="shared" si="250"/>
        <v>0</v>
      </c>
      <c r="O689">
        <f t="shared" si="251"/>
        <v>0</v>
      </c>
      <c r="P689">
        <f t="shared" si="252"/>
        <v>-3.1613447784746036</v>
      </c>
      <c r="Q689">
        <f t="shared" si="262"/>
        <v>0</v>
      </c>
      <c r="S689">
        <f t="shared" si="263"/>
        <v>45.774542418326057</v>
      </c>
      <c r="T689">
        <f t="shared" si="253"/>
        <v>458.61518260141543</v>
      </c>
      <c r="U689">
        <f t="shared" si="254"/>
        <v>0.27624052316421965</v>
      </c>
      <c r="V689">
        <f t="shared" si="255"/>
        <v>0.64014643033721552</v>
      </c>
      <c r="W689">
        <f t="shared" si="256"/>
        <v>27.037915873447368</v>
      </c>
      <c r="X689">
        <f t="shared" si="257"/>
        <v>22.224561986620518</v>
      </c>
      <c r="Y689">
        <f t="shared" si="258"/>
        <v>0.93143783535744051</v>
      </c>
      <c r="Z689">
        <f t="shared" si="241"/>
        <v>53.367456844782588</v>
      </c>
      <c r="AA689">
        <f t="shared" si="259"/>
        <v>0.48390100298928929</v>
      </c>
      <c r="AB689">
        <f t="shared" si="242"/>
        <v>27.725485173433711</v>
      </c>
      <c r="AC689">
        <f t="shared" si="243"/>
        <v>0.44753683236815123</v>
      </c>
      <c r="AD689">
        <f t="shared" si="244"/>
        <v>25.64197167134888</v>
      </c>
      <c r="AE689">
        <f t="shared" si="245"/>
        <v>103.10079368491348</v>
      </c>
    </row>
    <row r="690" spans="5:31">
      <c r="E690">
        <f t="shared" si="260"/>
        <v>0.67000000000000048</v>
      </c>
      <c r="F690">
        <f t="shared" si="261"/>
        <v>-0.52514895406387785</v>
      </c>
      <c r="G690">
        <f t="shared" si="240"/>
        <v>-30.088818683569745</v>
      </c>
      <c r="H690">
        <f t="shared" si="246"/>
        <v>-2.4791263522098124</v>
      </c>
      <c r="K690">
        <f t="shared" si="247"/>
        <v>-148.74758113258875</v>
      </c>
      <c r="L690">
        <f t="shared" si="248"/>
        <v>389.943748593885</v>
      </c>
      <c r="M690">
        <f t="shared" si="249"/>
        <v>0.76290904030543427</v>
      </c>
      <c r="N690">
        <f t="shared" si="250"/>
        <v>0</v>
      </c>
      <c r="O690">
        <f t="shared" si="251"/>
        <v>0</v>
      </c>
      <c r="P690">
        <f t="shared" si="252"/>
        <v>-3.1531004963717058</v>
      </c>
      <c r="Q690">
        <f t="shared" si="262"/>
        <v>0</v>
      </c>
      <c r="S690">
        <f t="shared" si="263"/>
        <v>45.774542418326057</v>
      </c>
      <c r="T690">
        <f t="shared" si="253"/>
        <v>458.61518260141543</v>
      </c>
      <c r="U690">
        <f t="shared" si="254"/>
        <v>0.27624052316421965</v>
      </c>
      <c r="V690">
        <f t="shared" si="255"/>
        <v>0.64014643033721552</v>
      </c>
      <c r="W690">
        <f t="shared" si="256"/>
        <v>27.037915873447368</v>
      </c>
      <c r="X690">
        <f t="shared" si="257"/>
        <v>22.224561986620518</v>
      </c>
      <c r="Y690">
        <f t="shared" si="258"/>
        <v>0.93143783535744051</v>
      </c>
      <c r="Z690">
        <f t="shared" si="241"/>
        <v>53.367456844782588</v>
      </c>
      <c r="AA690">
        <f t="shared" si="259"/>
        <v>0.48390100298928929</v>
      </c>
      <c r="AB690">
        <f t="shared" si="242"/>
        <v>27.725485173433711</v>
      </c>
      <c r="AC690">
        <f t="shared" si="243"/>
        <v>0.44753683236815123</v>
      </c>
      <c r="AD690">
        <f t="shared" si="244"/>
        <v>25.64197167134888</v>
      </c>
      <c r="AE690">
        <f t="shared" si="245"/>
        <v>103.10079368491348</v>
      </c>
    </row>
    <row r="691" spans="5:31">
      <c r="E691">
        <f t="shared" si="260"/>
        <v>0.67100000000000048</v>
      </c>
      <c r="F691">
        <f t="shared" si="261"/>
        <v>-0.52514895406387785</v>
      </c>
      <c r="G691">
        <f t="shared" si="240"/>
        <v>-30.088818683569745</v>
      </c>
      <c r="H691">
        <f t="shared" si="246"/>
        <v>-2.4726272897332477</v>
      </c>
      <c r="K691">
        <f t="shared" si="247"/>
        <v>-148.35763738399487</v>
      </c>
      <c r="L691">
        <f t="shared" si="248"/>
        <v>389.943748593885</v>
      </c>
      <c r="M691">
        <f t="shared" si="249"/>
        <v>0.76290904030543427</v>
      </c>
      <c r="N691">
        <f t="shared" si="250"/>
        <v>0</v>
      </c>
      <c r="O691">
        <f t="shared" si="251"/>
        <v>0</v>
      </c>
      <c r="P691">
        <f t="shared" si="252"/>
        <v>-3.1448562142688079</v>
      </c>
      <c r="Q691">
        <f t="shared" si="262"/>
        <v>0</v>
      </c>
      <c r="S691">
        <f t="shared" si="263"/>
        <v>45.774542418326057</v>
      </c>
      <c r="T691">
        <f t="shared" si="253"/>
        <v>458.61518260141543</v>
      </c>
      <c r="U691">
        <f t="shared" si="254"/>
        <v>0.27624052316421965</v>
      </c>
      <c r="V691">
        <f t="shared" si="255"/>
        <v>0.64014643033721552</v>
      </c>
      <c r="W691">
        <f t="shared" si="256"/>
        <v>27.037915873447368</v>
      </c>
      <c r="X691">
        <f t="shared" si="257"/>
        <v>22.224561986620518</v>
      </c>
      <c r="Y691">
        <f t="shared" si="258"/>
        <v>0.93143783535744051</v>
      </c>
      <c r="Z691">
        <f t="shared" si="241"/>
        <v>53.367456844782588</v>
      </c>
      <c r="AA691">
        <f t="shared" si="259"/>
        <v>0.48390100298928929</v>
      </c>
      <c r="AB691">
        <f t="shared" si="242"/>
        <v>27.725485173433711</v>
      </c>
      <c r="AC691">
        <f t="shared" si="243"/>
        <v>0.44753683236815123</v>
      </c>
      <c r="AD691">
        <f t="shared" si="244"/>
        <v>25.64197167134888</v>
      </c>
      <c r="AE691">
        <f t="shared" si="245"/>
        <v>103.10079368491348</v>
      </c>
    </row>
    <row r="692" spans="5:31">
      <c r="E692">
        <f t="shared" si="260"/>
        <v>0.67200000000000049</v>
      </c>
      <c r="F692">
        <f t="shared" si="261"/>
        <v>-0.52514895406387785</v>
      </c>
      <c r="G692">
        <f t="shared" si="240"/>
        <v>-30.088818683569745</v>
      </c>
      <c r="H692">
        <f t="shared" si="246"/>
        <v>-2.4661282272566831</v>
      </c>
      <c r="K692">
        <f t="shared" si="247"/>
        <v>-147.96769363540099</v>
      </c>
      <c r="L692">
        <f t="shared" si="248"/>
        <v>389.943748593885</v>
      </c>
      <c r="M692">
        <f t="shared" si="249"/>
        <v>0.76290904030543427</v>
      </c>
      <c r="N692">
        <f t="shared" si="250"/>
        <v>0</v>
      </c>
      <c r="O692">
        <f t="shared" si="251"/>
        <v>0</v>
      </c>
      <c r="P692">
        <f t="shared" si="252"/>
        <v>-3.1366119321659101</v>
      </c>
      <c r="Q692">
        <f t="shared" si="262"/>
        <v>0</v>
      </c>
      <c r="S692">
        <f t="shared" si="263"/>
        <v>45.774542418326057</v>
      </c>
      <c r="T692">
        <f t="shared" si="253"/>
        <v>458.61518260141543</v>
      </c>
      <c r="U692">
        <f t="shared" si="254"/>
        <v>0.27624052316421965</v>
      </c>
      <c r="V692">
        <f t="shared" si="255"/>
        <v>0.64014643033721552</v>
      </c>
      <c r="W692">
        <f t="shared" si="256"/>
        <v>27.037915873447368</v>
      </c>
      <c r="X692">
        <f t="shared" si="257"/>
        <v>22.224561986620518</v>
      </c>
      <c r="Y692">
        <f t="shared" si="258"/>
        <v>0.93143783535744051</v>
      </c>
      <c r="Z692">
        <f t="shared" si="241"/>
        <v>53.367456844782588</v>
      </c>
      <c r="AA692">
        <f t="shared" si="259"/>
        <v>0.48390100298928929</v>
      </c>
      <c r="AB692">
        <f t="shared" si="242"/>
        <v>27.725485173433711</v>
      </c>
      <c r="AC692">
        <f t="shared" si="243"/>
        <v>0.44753683236815123</v>
      </c>
      <c r="AD692">
        <f t="shared" si="244"/>
        <v>25.64197167134888</v>
      </c>
      <c r="AE692">
        <f t="shared" si="245"/>
        <v>103.10079368491348</v>
      </c>
    </row>
    <row r="693" spans="5:31">
      <c r="E693">
        <f t="shared" si="260"/>
        <v>0.67300000000000049</v>
      </c>
      <c r="F693">
        <f t="shared" si="261"/>
        <v>-0.52514895406387785</v>
      </c>
      <c r="G693">
        <f t="shared" si="240"/>
        <v>-30.088818683569745</v>
      </c>
      <c r="H693">
        <f t="shared" si="246"/>
        <v>-2.4596291647801185</v>
      </c>
      <c r="K693">
        <f t="shared" si="247"/>
        <v>-147.57774988680711</v>
      </c>
      <c r="L693">
        <f t="shared" si="248"/>
        <v>389.943748593885</v>
      </c>
      <c r="M693">
        <f t="shared" si="249"/>
        <v>0.76290904030543427</v>
      </c>
      <c r="N693">
        <f t="shared" si="250"/>
        <v>0</v>
      </c>
      <c r="O693">
        <f t="shared" si="251"/>
        <v>0</v>
      </c>
      <c r="P693">
        <f t="shared" si="252"/>
        <v>-3.1283676500630122</v>
      </c>
      <c r="Q693">
        <f t="shared" si="262"/>
        <v>0</v>
      </c>
      <c r="S693">
        <f t="shared" si="263"/>
        <v>45.774542418326057</v>
      </c>
      <c r="T693">
        <f t="shared" si="253"/>
        <v>458.61518260141543</v>
      </c>
      <c r="U693">
        <f t="shared" si="254"/>
        <v>0.27624052316421965</v>
      </c>
      <c r="V693">
        <f t="shared" si="255"/>
        <v>0.64014643033721552</v>
      </c>
      <c r="W693">
        <f t="shared" si="256"/>
        <v>27.037915873447368</v>
      </c>
      <c r="X693">
        <f t="shared" si="257"/>
        <v>22.224561986620518</v>
      </c>
      <c r="Y693">
        <f t="shared" si="258"/>
        <v>0.93143783535744051</v>
      </c>
      <c r="Z693">
        <f t="shared" si="241"/>
        <v>53.367456844782588</v>
      </c>
      <c r="AA693">
        <f t="shared" si="259"/>
        <v>0.48390100298928929</v>
      </c>
      <c r="AB693">
        <f t="shared" si="242"/>
        <v>27.725485173433711</v>
      </c>
      <c r="AC693">
        <f t="shared" si="243"/>
        <v>0.44753683236815123</v>
      </c>
      <c r="AD693">
        <f t="shared" si="244"/>
        <v>25.64197167134888</v>
      </c>
      <c r="AE693">
        <f t="shared" si="245"/>
        <v>103.10079368491348</v>
      </c>
    </row>
    <row r="694" spans="5:31">
      <c r="E694">
        <f t="shared" si="260"/>
        <v>0.67400000000000049</v>
      </c>
      <c r="F694">
        <f t="shared" si="261"/>
        <v>-0.52514895406387785</v>
      </c>
      <c r="G694">
        <f t="shared" si="240"/>
        <v>-30.088818683569745</v>
      </c>
      <c r="H694">
        <f t="shared" si="246"/>
        <v>-2.4531301023035539</v>
      </c>
      <c r="K694">
        <f t="shared" si="247"/>
        <v>-147.18780613821323</v>
      </c>
      <c r="L694">
        <f t="shared" si="248"/>
        <v>389.943748593885</v>
      </c>
      <c r="M694">
        <f t="shared" si="249"/>
        <v>0.76290904030543427</v>
      </c>
      <c r="N694">
        <f t="shared" si="250"/>
        <v>0</v>
      </c>
      <c r="O694">
        <f t="shared" si="251"/>
        <v>0</v>
      </c>
      <c r="P694">
        <f t="shared" si="252"/>
        <v>-3.1201233679601144</v>
      </c>
      <c r="Q694">
        <f t="shared" si="262"/>
        <v>0</v>
      </c>
      <c r="S694">
        <f t="shared" si="263"/>
        <v>45.774542418326057</v>
      </c>
      <c r="T694">
        <f t="shared" si="253"/>
        <v>458.61518260141543</v>
      </c>
      <c r="U694">
        <f t="shared" si="254"/>
        <v>0.27624052316421965</v>
      </c>
      <c r="V694">
        <f t="shared" si="255"/>
        <v>0.64014643033721552</v>
      </c>
      <c r="W694">
        <f t="shared" si="256"/>
        <v>27.037915873447368</v>
      </c>
      <c r="X694">
        <f t="shared" si="257"/>
        <v>22.224561986620518</v>
      </c>
      <c r="Y694">
        <f t="shared" si="258"/>
        <v>0.93143783535744051</v>
      </c>
      <c r="Z694">
        <f t="shared" si="241"/>
        <v>53.367456844782588</v>
      </c>
      <c r="AA694">
        <f t="shared" si="259"/>
        <v>0.48390100298928929</v>
      </c>
      <c r="AB694">
        <f t="shared" si="242"/>
        <v>27.725485173433711</v>
      </c>
      <c r="AC694">
        <f t="shared" si="243"/>
        <v>0.44753683236815123</v>
      </c>
      <c r="AD694">
        <f t="shared" si="244"/>
        <v>25.64197167134888</v>
      </c>
      <c r="AE694">
        <f t="shared" si="245"/>
        <v>103.10079368491348</v>
      </c>
    </row>
    <row r="695" spans="5:31">
      <c r="E695">
        <f t="shared" si="260"/>
        <v>0.67500000000000049</v>
      </c>
      <c r="F695">
        <f t="shared" si="261"/>
        <v>-0.52514895406387785</v>
      </c>
      <c r="G695">
        <f t="shared" si="240"/>
        <v>-30.088818683569745</v>
      </c>
      <c r="H695">
        <f t="shared" si="246"/>
        <v>-2.4466310398269893</v>
      </c>
      <c r="K695">
        <f t="shared" si="247"/>
        <v>-146.79786238961935</v>
      </c>
      <c r="L695">
        <f t="shared" si="248"/>
        <v>389.943748593885</v>
      </c>
      <c r="M695">
        <f t="shared" si="249"/>
        <v>0.76290904030543427</v>
      </c>
      <c r="N695">
        <f t="shared" si="250"/>
        <v>0</v>
      </c>
      <c r="O695">
        <f t="shared" si="251"/>
        <v>0</v>
      </c>
      <c r="P695">
        <f t="shared" si="252"/>
        <v>-3.111879085857217</v>
      </c>
      <c r="Q695">
        <f t="shared" si="262"/>
        <v>0</v>
      </c>
      <c r="S695">
        <f t="shared" si="263"/>
        <v>45.774542418326057</v>
      </c>
      <c r="T695">
        <f t="shared" si="253"/>
        <v>458.61518260141543</v>
      </c>
      <c r="U695">
        <f t="shared" si="254"/>
        <v>0.27624052316421965</v>
      </c>
      <c r="V695">
        <f t="shared" si="255"/>
        <v>0.64014643033721552</v>
      </c>
      <c r="W695">
        <f t="shared" si="256"/>
        <v>27.037915873447368</v>
      </c>
      <c r="X695">
        <f t="shared" si="257"/>
        <v>22.224561986620518</v>
      </c>
      <c r="Y695">
        <f t="shared" si="258"/>
        <v>0.93143783535744051</v>
      </c>
      <c r="Z695">
        <f t="shared" si="241"/>
        <v>53.367456844782588</v>
      </c>
      <c r="AA695">
        <f t="shared" si="259"/>
        <v>0.48390100298928929</v>
      </c>
      <c r="AB695">
        <f t="shared" si="242"/>
        <v>27.725485173433711</v>
      </c>
      <c r="AC695">
        <f t="shared" si="243"/>
        <v>0.44753683236815123</v>
      </c>
      <c r="AD695">
        <f t="shared" si="244"/>
        <v>25.64197167134888</v>
      </c>
      <c r="AE695">
        <f t="shared" si="245"/>
        <v>103.10079368491348</v>
      </c>
    </row>
    <row r="696" spans="5:31">
      <c r="E696">
        <f t="shared" si="260"/>
        <v>0.67600000000000049</v>
      </c>
      <c r="F696">
        <f t="shared" si="261"/>
        <v>-0.52514895406387785</v>
      </c>
      <c r="G696">
        <f t="shared" si="240"/>
        <v>-30.088818683569745</v>
      </c>
      <c r="H696">
        <f t="shared" si="246"/>
        <v>-2.4401319773504246</v>
      </c>
      <c r="K696">
        <f t="shared" si="247"/>
        <v>-146.40791864102547</v>
      </c>
      <c r="L696">
        <f t="shared" si="248"/>
        <v>389.943748593885</v>
      </c>
      <c r="M696">
        <f t="shared" si="249"/>
        <v>0.76290904030543427</v>
      </c>
      <c r="N696">
        <f t="shared" si="250"/>
        <v>0</v>
      </c>
      <c r="O696">
        <f t="shared" si="251"/>
        <v>0</v>
      </c>
      <c r="P696">
        <f t="shared" si="252"/>
        <v>-3.1036348037543191</v>
      </c>
      <c r="Q696">
        <f t="shared" si="262"/>
        <v>0</v>
      </c>
      <c r="S696">
        <f t="shared" si="263"/>
        <v>45.774542418326057</v>
      </c>
      <c r="T696">
        <f t="shared" si="253"/>
        <v>458.61518260141543</v>
      </c>
      <c r="U696">
        <f t="shared" si="254"/>
        <v>0.27624052316421965</v>
      </c>
      <c r="V696">
        <f t="shared" si="255"/>
        <v>0.64014643033721552</v>
      </c>
      <c r="W696">
        <f t="shared" si="256"/>
        <v>27.037915873447368</v>
      </c>
      <c r="X696">
        <f t="shared" si="257"/>
        <v>22.224561986620518</v>
      </c>
      <c r="Y696">
        <f t="shared" si="258"/>
        <v>0.93143783535744051</v>
      </c>
      <c r="Z696">
        <f t="shared" si="241"/>
        <v>53.367456844782588</v>
      </c>
      <c r="AA696">
        <f t="shared" si="259"/>
        <v>0.48390100298928929</v>
      </c>
      <c r="AB696">
        <f t="shared" si="242"/>
        <v>27.725485173433711</v>
      </c>
      <c r="AC696">
        <f t="shared" si="243"/>
        <v>0.44753683236815123</v>
      </c>
      <c r="AD696">
        <f t="shared" si="244"/>
        <v>25.64197167134888</v>
      </c>
      <c r="AE696">
        <f t="shared" si="245"/>
        <v>103.10079368491348</v>
      </c>
    </row>
    <row r="697" spans="5:31">
      <c r="E697">
        <f t="shared" si="260"/>
        <v>0.67700000000000049</v>
      </c>
      <c r="F697">
        <f t="shared" si="261"/>
        <v>-0.52514895406387785</v>
      </c>
      <c r="G697">
        <f t="shared" si="240"/>
        <v>-30.088818683569745</v>
      </c>
      <c r="H697">
        <f t="shared" si="246"/>
        <v>-2.43363291487386</v>
      </c>
      <c r="K697">
        <f t="shared" si="247"/>
        <v>-146.0179748924316</v>
      </c>
      <c r="L697">
        <f t="shared" si="248"/>
        <v>389.943748593885</v>
      </c>
      <c r="M697">
        <f t="shared" si="249"/>
        <v>0.76290904030543427</v>
      </c>
      <c r="N697">
        <f t="shared" si="250"/>
        <v>0</v>
      </c>
      <c r="O697">
        <f t="shared" si="251"/>
        <v>0</v>
      </c>
      <c r="P697">
        <f t="shared" si="252"/>
        <v>-3.0953905216514213</v>
      </c>
      <c r="Q697">
        <f t="shared" si="262"/>
        <v>0</v>
      </c>
      <c r="S697">
        <f t="shared" si="263"/>
        <v>45.774542418326057</v>
      </c>
      <c r="T697">
        <f t="shared" si="253"/>
        <v>458.61518260141543</v>
      </c>
      <c r="U697">
        <f t="shared" si="254"/>
        <v>0.27624052316421965</v>
      </c>
      <c r="V697">
        <f t="shared" si="255"/>
        <v>0.64014643033721552</v>
      </c>
      <c r="W697">
        <f t="shared" si="256"/>
        <v>27.037915873447368</v>
      </c>
      <c r="X697">
        <f t="shared" si="257"/>
        <v>22.224561986620518</v>
      </c>
      <c r="Y697">
        <f t="shared" si="258"/>
        <v>0.93143783535744051</v>
      </c>
      <c r="Z697">
        <f t="shared" si="241"/>
        <v>53.367456844782588</v>
      </c>
      <c r="AA697">
        <f t="shared" si="259"/>
        <v>0.48390100298928929</v>
      </c>
      <c r="AB697">
        <f t="shared" si="242"/>
        <v>27.725485173433711</v>
      </c>
      <c r="AC697">
        <f t="shared" si="243"/>
        <v>0.44753683236815123</v>
      </c>
      <c r="AD697">
        <f t="shared" si="244"/>
        <v>25.64197167134888</v>
      </c>
      <c r="AE697">
        <f t="shared" si="245"/>
        <v>103.10079368491348</v>
      </c>
    </row>
    <row r="698" spans="5:31">
      <c r="E698">
        <f t="shared" si="260"/>
        <v>0.67800000000000049</v>
      </c>
      <c r="F698">
        <f t="shared" si="261"/>
        <v>-0.52514895406387785</v>
      </c>
      <c r="G698">
        <f t="shared" si="240"/>
        <v>-30.088818683569745</v>
      </c>
      <c r="H698">
        <f t="shared" si="246"/>
        <v>-2.4271338523972954</v>
      </c>
      <c r="K698">
        <f t="shared" si="247"/>
        <v>-145.62803114383772</v>
      </c>
      <c r="L698">
        <f t="shared" si="248"/>
        <v>389.943748593885</v>
      </c>
      <c r="M698">
        <f t="shared" si="249"/>
        <v>0.76290904030543427</v>
      </c>
      <c r="N698">
        <f t="shared" si="250"/>
        <v>0</v>
      </c>
      <c r="O698">
        <f t="shared" si="251"/>
        <v>0</v>
      </c>
      <c r="P698">
        <f t="shared" si="252"/>
        <v>-3.0871462395485234</v>
      </c>
      <c r="Q698">
        <f t="shared" si="262"/>
        <v>0</v>
      </c>
      <c r="S698">
        <f t="shared" si="263"/>
        <v>45.774542418326057</v>
      </c>
      <c r="T698">
        <f t="shared" si="253"/>
        <v>458.61518260141543</v>
      </c>
      <c r="U698">
        <f t="shared" si="254"/>
        <v>0.27624052316421965</v>
      </c>
      <c r="V698">
        <f t="shared" si="255"/>
        <v>0.64014643033721552</v>
      </c>
      <c r="W698">
        <f t="shared" si="256"/>
        <v>27.037915873447368</v>
      </c>
      <c r="X698">
        <f t="shared" si="257"/>
        <v>22.224561986620518</v>
      </c>
      <c r="Y698">
        <f t="shared" si="258"/>
        <v>0.93143783535744051</v>
      </c>
      <c r="Z698">
        <f t="shared" si="241"/>
        <v>53.367456844782588</v>
      </c>
      <c r="AA698">
        <f t="shared" si="259"/>
        <v>0.48390100298928929</v>
      </c>
      <c r="AB698">
        <f t="shared" si="242"/>
        <v>27.725485173433711</v>
      </c>
      <c r="AC698">
        <f t="shared" si="243"/>
        <v>0.44753683236815123</v>
      </c>
      <c r="AD698">
        <f t="shared" si="244"/>
        <v>25.64197167134888</v>
      </c>
      <c r="AE698">
        <f t="shared" si="245"/>
        <v>103.10079368491348</v>
      </c>
    </row>
    <row r="699" spans="5:31">
      <c r="E699">
        <f t="shared" si="260"/>
        <v>0.67900000000000049</v>
      </c>
      <c r="F699">
        <f t="shared" si="261"/>
        <v>-0.52514895406387785</v>
      </c>
      <c r="G699">
        <f t="shared" si="240"/>
        <v>-30.088818683569745</v>
      </c>
      <c r="H699">
        <f t="shared" si="246"/>
        <v>-2.4206347899207308</v>
      </c>
      <c r="K699">
        <f t="shared" si="247"/>
        <v>-145.23808739524384</v>
      </c>
      <c r="L699">
        <f t="shared" si="248"/>
        <v>389.943748593885</v>
      </c>
      <c r="M699">
        <f t="shared" si="249"/>
        <v>0.76290904030543427</v>
      </c>
      <c r="N699">
        <f t="shared" si="250"/>
        <v>0</v>
      </c>
      <c r="O699">
        <f t="shared" si="251"/>
        <v>0</v>
      </c>
      <c r="P699">
        <f t="shared" si="252"/>
        <v>-3.0789019574456256</v>
      </c>
      <c r="Q699">
        <f t="shared" si="262"/>
        <v>0</v>
      </c>
      <c r="S699">
        <f t="shared" si="263"/>
        <v>45.774542418326057</v>
      </c>
      <c r="T699">
        <f t="shared" si="253"/>
        <v>458.61518260141543</v>
      </c>
      <c r="U699">
        <f t="shared" si="254"/>
        <v>0.27624052316421965</v>
      </c>
      <c r="V699">
        <f t="shared" si="255"/>
        <v>0.64014643033721552</v>
      </c>
      <c r="W699">
        <f t="shared" si="256"/>
        <v>27.037915873447368</v>
      </c>
      <c r="X699">
        <f t="shared" si="257"/>
        <v>22.224561986620518</v>
      </c>
      <c r="Y699">
        <f t="shared" si="258"/>
        <v>0.93143783535744051</v>
      </c>
      <c r="Z699">
        <f t="shared" si="241"/>
        <v>53.367456844782588</v>
      </c>
      <c r="AA699">
        <f t="shared" si="259"/>
        <v>0.48390100298928929</v>
      </c>
      <c r="AB699">
        <f t="shared" si="242"/>
        <v>27.725485173433711</v>
      </c>
      <c r="AC699">
        <f t="shared" si="243"/>
        <v>0.44753683236815123</v>
      </c>
      <c r="AD699">
        <f t="shared" si="244"/>
        <v>25.64197167134888</v>
      </c>
      <c r="AE699">
        <f t="shared" si="245"/>
        <v>103.10079368491348</v>
      </c>
    </row>
    <row r="700" spans="5:31">
      <c r="E700">
        <f t="shared" si="260"/>
        <v>0.68000000000000049</v>
      </c>
      <c r="F700">
        <f t="shared" si="261"/>
        <v>-0.52514895406387785</v>
      </c>
      <c r="G700">
        <f t="shared" si="240"/>
        <v>-30.088818683569745</v>
      </c>
      <c r="H700">
        <f t="shared" si="246"/>
        <v>-2.4141357274441662</v>
      </c>
      <c r="K700">
        <f t="shared" si="247"/>
        <v>-144.84814364664996</v>
      </c>
      <c r="L700">
        <f t="shared" si="248"/>
        <v>389.943748593885</v>
      </c>
      <c r="M700">
        <f t="shared" si="249"/>
        <v>0.76290904030543427</v>
      </c>
      <c r="N700">
        <f t="shared" si="250"/>
        <v>0</v>
      </c>
      <c r="O700">
        <f t="shared" si="251"/>
        <v>0</v>
      </c>
      <c r="P700">
        <f t="shared" si="252"/>
        <v>-3.0706576753427282</v>
      </c>
      <c r="Q700">
        <f t="shared" si="262"/>
        <v>0</v>
      </c>
      <c r="S700">
        <f t="shared" si="263"/>
        <v>45.774542418326057</v>
      </c>
      <c r="T700">
        <f t="shared" si="253"/>
        <v>458.61518260141543</v>
      </c>
      <c r="U700">
        <f t="shared" si="254"/>
        <v>0.27624052316421965</v>
      </c>
      <c r="V700">
        <f t="shared" si="255"/>
        <v>0.64014643033721552</v>
      </c>
      <c r="W700">
        <f t="shared" si="256"/>
        <v>27.037915873447368</v>
      </c>
      <c r="X700">
        <f t="shared" si="257"/>
        <v>22.224561986620518</v>
      </c>
      <c r="Y700">
        <f t="shared" si="258"/>
        <v>0.93143783535744051</v>
      </c>
      <c r="Z700">
        <f t="shared" si="241"/>
        <v>53.367456844782588</v>
      </c>
      <c r="AA700">
        <f t="shared" si="259"/>
        <v>0.48390100298928929</v>
      </c>
      <c r="AB700">
        <f t="shared" si="242"/>
        <v>27.725485173433711</v>
      </c>
      <c r="AC700">
        <f t="shared" si="243"/>
        <v>0.44753683236815123</v>
      </c>
      <c r="AD700">
        <f t="shared" si="244"/>
        <v>25.64197167134888</v>
      </c>
      <c r="AE700">
        <f t="shared" si="245"/>
        <v>103.10079368491348</v>
      </c>
    </row>
    <row r="701" spans="5:31">
      <c r="E701">
        <f t="shared" si="260"/>
        <v>0.68100000000000049</v>
      </c>
      <c r="F701">
        <f t="shared" si="261"/>
        <v>-0.52514895406387785</v>
      </c>
      <c r="G701">
        <f t="shared" si="240"/>
        <v>-30.088818683569745</v>
      </c>
      <c r="H701">
        <f t="shared" si="246"/>
        <v>-2.4076366649676015</v>
      </c>
      <c r="K701">
        <f t="shared" si="247"/>
        <v>-144.45819989805608</v>
      </c>
      <c r="L701">
        <f t="shared" si="248"/>
        <v>389.943748593885</v>
      </c>
      <c r="M701">
        <f t="shared" si="249"/>
        <v>0.76290904030543427</v>
      </c>
      <c r="N701">
        <f t="shared" si="250"/>
        <v>0</v>
      </c>
      <c r="O701">
        <f t="shared" si="251"/>
        <v>0</v>
      </c>
      <c r="P701">
        <f t="shared" si="252"/>
        <v>-3.0624133932398303</v>
      </c>
      <c r="Q701">
        <f t="shared" si="262"/>
        <v>0</v>
      </c>
      <c r="S701">
        <f t="shared" si="263"/>
        <v>45.774542418326057</v>
      </c>
      <c r="T701">
        <f t="shared" si="253"/>
        <v>458.61518260141543</v>
      </c>
      <c r="U701">
        <f t="shared" si="254"/>
        <v>0.27624052316421965</v>
      </c>
      <c r="V701">
        <f t="shared" si="255"/>
        <v>0.64014643033721552</v>
      </c>
      <c r="W701">
        <f t="shared" si="256"/>
        <v>27.037915873447368</v>
      </c>
      <c r="X701">
        <f t="shared" si="257"/>
        <v>22.224561986620518</v>
      </c>
      <c r="Y701">
        <f t="shared" si="258"/>
        <v>0.93143783535744051</v>
      </c>
      <c r="Z701">
        <f t="shared" si="241"/>
        <v>53.367456844782588</v>
      </c>
      <c r="AA701">
        <f t="shared" si="259"/>
        <v>0.48390100298928929</v>
      </c>
      <c r="AB701">
        <f t="shared" si="242"/>
        <v>27.725485173433711</v>
      </c>
      <c r="AC701">
        <f t="shared" si="243"/>
        <v>0.44753683236815123</v>
      </c>
      <c r="AD701">
        <f t="shared" si="244"/>
        <v>25.64197167134888</v>
      </c>
      <c r="AE701">
        <f t="shared" si="245"/>
        <v>103.10079368491348</v>
      </c>
    </row>
    <row r="702" spans="5:31">
      <c r="E702">
        <f t="shared" si="260"/>
        <v>0.68200000000000049</v>
      </c>
      <c r="F702">
        <f t="shared" si="261"/>
        <v>-0.52514895406387785</v>
      </c>
      <c r="G702">
        <f t="shared" si="240"/>
        <v>-30.088818683569745</v>
      </c>
      <c r="H702">
        <f t="shared" si="246"/>
        <v>-2.4011376024910365</v>
      </c>
      <c r="K702">
        <f t="shared" si="247"/>
        <v>-144.0682561494622</v>
      </c>
      <c r="L702">
        <f t="shared" si="248"/>
        <v>389.943748593885</v>
      </c>
      <c r="M702">
        <f t="shared" si="249"/>
        <v>0.76290904030543427</v>
      </c>
      <c r="N702">
        <f t="shared" si="250"/>
        <v>0</v>
      </c>
      <c r="O702">
        <f t="shared" si="251"/>
        <v>0</v>
      </c>
      <c r="P702">
        <f t="shared" si="252"/>
        <v>-3.0541691111369325</v>
      </c>
      <c r="Q702">
        <f t="shared" si="262"/>
        <v>0</v>
      </c>
      <c r="S702">
        <f t="shared" si="263"/>
        <v>45.774542418326057</v>
      </c>
      <c r="T702">
        <f t="shared" si="253"/>
        <v>458.61518260141543</v>
      </c>
      <c r="U702">
        <f t="shared" si="254"/>
        <v>0.27624052316421965</v>
      </c>
      <c r="V702">
        <f t="shared" si="255"/>
        <v>0.64014643033721552</v>
      </c>
      <c r="W702">
        <f t="shared" si="256"/>
        <v>27.037915873447368</v>
      </c>
      <c r="X702">
        <f t="shared" si="257"/>
        <v>22.224561986620518</v>
      </c>
      <c r="Y702">
        <f t="shared" si="258"/>
        <v>0.93143783535744051</v>
      </c>
      <c r="Z702">
        <f t="shared" si="241"/>
        <v>53.367456844782588</v>
      </c>
      <c r="AA702">
        <f t="shared" si="259"/>
        <v>0.48390100298928929</v>
      </c>
      <c r="AB702">
        <f t="shared" si="242"/>
        <v>27.725485173433711</v>
      </c>
      <c r="AC702">
        <f t="shared" si="243"/>
        <v>0.44753683236815123</v>
      </c>
      <c r="AD702">
        <f t="shared" si="244"/>
        <v>25.64197167134888</v>
      </c>
      <c r="AE702">
        <f t="shared" si="245"/>
        <v>103.10079368491348</v>
      </c>
    </row>
    <row r="703" spans="5:31">
      <c r="E703">
        <f t="shared" si="260"/>
        <v>0.6830000000000005</v>
      </c>
      <c r="F703">
        <f t="shared" si="261"/>
        <v>-0.52514895406387785</v>
      </c>
      <c r="G703">
        <f t="shared" si="240"/>
        <v>-30.088818683569745</v>
      </c>
      <c r="H703">
        <f t="shared" si="246"/>
        <v>-2.3946385400144719</v>
      </c>
      <c r="K703">
        <f t="shared" si="247"/>
        <v>-143.67831240086832</v>
      </c>
      <c r="L703">
        <f t="shared" si="248"/>
        <v>389.943748593885</v>
      </c>
      <c r="M703">
        <f t="shared" si="249"/>
        <v>0.76290904030543427</v>
      </c>
      <c r="N703">
        <f t="shared" si="250"/>
        <v>0</v>
      </c>
      <c r="O703">
        <f t="shared" si="251"/>
        <v>0</v>
      </c>
      <c r="P703">
        <f t="shared" si="252"/>
        <v>-3.0459248290340346</v>
      </c>
      <c r="Q703">
        <f t="shared" si="262"/>
        <v>0</v>
      </c>
      <c r="S703">
        <f t="shared" si="263"/>
        <v>45.774542418326057</v>
      </c>
      <c r="T703">
        <f t="shared" si="253"/>
        <v>458.61518260141543</v>
      </c>
      <c r="U703">
        <f t="shared" si="254"/>
        <v>0.27624052316421965</v>
      </c>
      <c r="V703">
        <f t="shared" si="255"/>
        <v>0.64014643033721552</v>
      </c>
      <c r="W703">
        <f t="shared" si="256"/>
        <v>27.037915873447368</v>
      </c>
      <c r="X703">
        <f t="shared" si="257"/>
        <v>22.224561986620518</v>
      </c>
      <c r="Y703">
        <f t="shared" si="258"/>
        <v>0.93143783535744051</v>
      </c>
      <c r="Z703">
        <f t="shared" si="241"/>
        <v>53.367456844782588</v>
      </c>
      <c r="AA703">
        <f t="shared" si="259"/>
        <v>0.48390100298928929</v>
      </c>
      <c r="AB703">
        <f t="shared" si="242"/>
        <v>27.725485173433711</v>
      </c>
      <c r="AC703">
        <f t="shared" si="243"/>
        <v>0.44753683236815123</v>
      </c>
      <c r="AD703">
        <f t="shared" si="244"/>
        <v>25.64197167134888</v>
      </c>
      <c r="AE703">
        <f t="shared" si="245"/>
        <v>103.10079368491348</v>
      </c>
    </row>
    <row r="704" spans="5:31">
      <c r="E704">
        <f t="shared" si="260"/>
        <v>0.6840000000000005</v>
      </c>
      <c r="F704">
        <f t="shared" si="261"/>
        <v>-0.52514895406387785</v>
      </c>
      <c r="G704">
        <f t="shared" si="240"/>
        <v>-30.088818683569745</v>
      </c>
      <c r="H704">
        <f t="shared" si="246"/>
        <v>-2.3881394775379072</v>
      </c>
      <c r="K704">
        <f t="shared" si="247"/>
        <v>-143.28836865227444</v>
      </c>
      <c r="L704">
        <f t="shared" si="248"/>
        <v>389.943748593885</v>
      </c>
      <c r="M704">
        <f t="shared" si="249"/>
        <v>0.76290904030543427</v>
      </c>
      <c r="N704">
        <f t="shared" si="250"/>
        <v>0</v>
      </c>
      <c r="O704">
        <f t="shared" si="251"/>
        <v>0</v>
      </c>
      <c r="P704">
        <f t="shared" si="252"/>
        <v>-3.0376805469311368</v>
      </c>
      <c r="Q704">
        <f t="shared" si="262"/>
        <v>0</v>
      </c>
      <c r="S704">
        <f t="shared" si="263"/>
        <v>45.774542418326057</v>
      </c>
      <c r="T704">
        <f t="shared" si="253"/>
        <v>458.61518260141543</v>
      </c>
      <c r="U704">
        <f t="shared" si="254"/>
        <v>0.27624052316421965</v>
      </c>
      <c r="V704">
        <f t="shared" si="255"/>
        <v>0.64014643033721552</v>
      </c>
      <c r="W704">
        <f t="shared" si="256"/>
        <v>27.037915873447368</v>
      </c>
      <c r="X704">
        <f t="shared" si="257"/>
        <v>22.224561986620518</v>
      </c>
      <c r="Y704">
        <f t="shared" si="258"/>
        <v>0.93143783535744051</v>
      </c>
      <c r="Z704">
        <f t="shared" si="241"/>
        <v>53.367456844782588</v>
      </c>
      <c r="AA704">
        <f t="shared" si="259"/>
        <v>0.48390100298928929</v>
      </c>
      <c r="AB704">
        <f t="shared" si="242"/>
        <v>27.725485173433711</v>
      </c>
      <c r="AC704">
        <f t="shared" si="243"/>
        <v>0.44753683236815123</v>
      </c>
      <c r="AD704">
        <f t="shared" si="244"/>
        <v>25.64197167134888</v>
      </c>
      <c r="AE704">
        <f t="shared" si="245"/>
        <v>103.10079368491348</v>
      </c>
    </row>
    <row r="705" spans="5:31">
      <c r="E705">
        <f t="shared" si="260"/>
        <v>0.6850000000000005</v>
      </c>
      <c r="F705">
        <f t="shared" si="261"/>
        <v>-0.52514895406387785</v>
      </c>
      <c r="G705">
        <f t="shared" si="240"/>
        <v>-30.088818683569745</v>
      </c>
      <c r="H705">
        <f t="shared" si="246"/>
        <v>-2.3816404150613426</v>
      </c>
      <c r="K705">
        <f t="shared" si="247"/>
        <v>-142.89842490368056</v>
      </c>
      <c r="L705">
        <f t="shared" si="248"/>
        <v>389.943748593885</v>
      </c>
      <c r="M705">
        <f t="shared" si="249"/>
        <v>0.76290904030543427</v>
      </c>
      <c r="N705">
        <f t="shared" si="250"/>
        <v>0</v>
      </c>
      <c r="O705">
        <f t="shared" si="251"/>
        <v>0</v>
      </c>
      <c r="P705">
        <f t="shared" si="252"/>
        <v>-3.0294362648282394</v>
      </c>
      <c r="Q705">
        <f t="shared" si="262"/>
        <v>0</v>
      </c>
      <c r="S705">
        <f t="shared" si="263"/>
        <v>45.774542418326057</v>
      </c>
      <c r="T705">
        <f t="shared" si="253"/>
        <v>458.61518260141543</v>
      </c>
      <c r="U705">
        <f t="shared" si="254"/>
        <v>0.27624052316421965</v>
      </c>
      <c r="V705">
        <f t="shared" si="255"/>
        <v>0.64014643033721552</v>
      </c>
      <c r="W705">
        <f t="shared" si="256"/>
        <v>27.037915873447368</v>
      </c>
      <c r="X705">
        <f t="shared" si="257"/>
        <v>22.224561986620518</v>
      </c>
      <c r="Y705">
        <f t="shared" si="258"/>
        <v>0.93143783535744051</v>
      </c>
      <c r="Z705">
        <f t="shared" si="241"/>
        <v>53.367456844782588</v>
      </c>
      <c r="AA705">
        <f t="shared" si="259"/>
        <v>0.48390100298928929</v>
      </c>
      <c r="AB705">
        <f t="shared" si="242"/>
        <v>27.725485173433711</v>
      </c>
      <c r="AC705">
        <f t="shared" si="243"/>
        <v>0.44753683236815123</v>
      </c>
      <c r="AD705">
        <f t="shared" si="244"/>
        <v>25.64197167134888</v>
      </c>
      <c r="AE705">
        <f t="shared" si="245"/>
        <v>103.10079368491348</v>
      </c>
    </row>
    <row r="706" spans="5:31">
      <c r="E706">
        <f t="shared" si="260"/>
        <v>0.6860000000000005</v>
      </c>
      <c r="F706">
        <f t="shared" si="261"/>
        <v>-0.52514895406387785</v>
      </c>
      <c r="G706">
        <f t="shared" si="240"/>
        <v>-30.088818683569745</v>
      </c>
      <c r="H706">
        <f t="shared" si="246"/>
        <v>-2.375141352584778</v>
      </c>
      <c r="K706">
        <f t="shared" si="247"/>
        <v>-142.50848115508668</v>
      </c>
      <c r="L706">
        <f t="shared" si="248"/>
        <v>389.943748593885</v>
      </c>
      <c r="M706">
        <f t="shared" si="249"/>
        <v>0.76290904030543427</v>
      </c>
      <c r="N706">
        <f t="shared" si="250"/>
        <v>0</v>
      </c>
      <c r="O706">
        <f t="shared" si="251"/>
        <v>0</v>
      </c>
      <c r="P706">
        <f t="shared" si="252"/>
        <v>-3.0211919827253415</v>
      </c>
      <c r="Q706">
        <f t="shared" si="262"/>
        <v>0</v>
      </c>
      <c r="S706">
        <f t="shared" si="263"/>
        <v>45.774542418326057</v>
      </c>
      <c r="T706">
        <f t="shared" si="253"/>
        <v>458.61518260141543</v>
      </c>
      <c r="U706">
        <f t="shared" si="254"/>
        <v>0.27624052316421965</v>
      </c>
      <c r="V706">
        <f t="shared" si="255"/>
        <v>0.64014643033721552</v>
      </c>
      <c r="W706">
        <f t="shared" si="256"/>
        <v>27.037915873447368</v>
      </c>
      <c r="X706">
        <f t="shared" si="257"/>
        <v>22.224561986620518</v>
      </c>
      <c r="Y706">
        <f t="shared" si="258"/>
        <v>0.93143783535744051</v>
      </c>
      <c r="Z706">
        <f t="shared" si="241"/>
        <v>53.367456844782588</v>
      </c>
      <c r="AA706">
        <f t="shared" si="259"/>
        <v>0.48390100298928929</v>
      </c>
      <c r="AB706">
        <f t="shared" si="242"/>
        <v>27.725485173433711</v>
      </c>
      <c r="AC706">
        <f t="shared" si="243"/>
        <v>0.44753683236815123</v>
      </c>
      <c r="AD706">
        <f t="shared" si="244"/>
        <v>25.64197167134888</v>
      </c>
      <c r="AE706">
        <f t="shared" si="245"/>
        <v>103.10079368491348</v>
      </c>
    </row>
    <row r="707" spans="5:31">
      <c r="E707">
        <f t="shared" si="260"/>
        <v>0.6870000000000005</v>
      </c>
      <c r="F707">
        <f t="shared" si="261"/>
        <v>-0.52514895406387785</v>
      </c>
      <c r="G707">
        <f t="shared" si="240"/>
        <v>-30.088818683569745</v>
      </c>
      <c r="H707">
        <f t="shared" si="246"/>
        <v>-2.3686422901082134</v>
      </c>
      <c r="K707">
        <f t="shared" si="247"/>
        <v>-142.11853740649281</v>
      </c>
      <c r="L707">
        <f t="shared" si="248"/>
        <v>389.943748593885</v>
      </c>
      <c r="M707">
        <f t="shared" si="249"/>
        <v>0.76290904030543427</v>
      </c>
      <c r="N707">
        <f t="shared" si="250"/>
        <v>0</v>
      </c>
      <c r="O707">
        <f t="shared" si="251"/>
        <v>0</v>
      </c>
      <c r="P707">
        <f t="shared" si="252"/>
        <v>-3.0129477006224437</v>
      </c>
      <c r="Q707">
        <f t="shared" si="262"/>
        <v>0</v>
      </c>
      <c r="S707">
        <f t="shared" si="263"/>
        <v>45.774542418326057</v>
      </c>
      <c r="T707">
        <f t="shared" si="253"/>
        <v>458.61518260141543</v>
      </c>
      <c r="U707">
        <f t="shared" si="254"/>
        <v>0.27624052316421965</v>
      </c>
      <c r="V707">
        <f t="shared" si="255"/>
        <v>0.64014643033721552</v>
      </c>
      <c r="W707">
        <f t="shared" si="256"/>
        <v>27.037915873447368</v>
      </c>
      <c r="X707">
        <f t="shared" si="257"/>
        <v>22.224561986620518</v>
      </c>
      <c r="Y707">
        <f t="shared" si="258"/>
        <v>0.93143783535744051</v>
      </c>
      <c r="Z707">
        <f t="shared" si="241"/>
        <v>53.367456844782588</v>
      </c>
      <c r="AA707">
        <f t="shared" si="259"/>
        <v>0.48390100298928929</v>
      </c>
      <c r="AB707">
        <f t="shared" si="242"/>
        <v>27.725485173433711</v>
      </c>
      <c r="AC707">
        <f t="shared" si="243"/>
        <v>0.44753683236815123</v>
      </c>
      <c r="AD707">
        <f t="shared" si="244"/>
        <v>25.64197167134888</v>
      </c>
      <c r="AE707">
        <f t="shared" si="245"/>
        <v>103.10079368491348</v>
      </c>
    </row>
    <row r="708" spans="5:31">
      <c r="E708">
        <f t="shared" si="260"/>
        <v>0.6880000000000005</v>
      </c>
      <c r="F708">
        <f t="shared" si="261"/>
        <v>-0.52514895406387785</v>
      </c>
      <c r="G708">
        <f t="shared" si="240"/>
        <v>-30.088818683569745</v>
      </c>
      <c r="H708">
        <f t="shared" si="246"/>
        <v>-2.3621432276316487</v>
      </c>
      <c r="K708">
        <f t="shared" si="247"/>
        <v>-141.72859365789893</v>
      </c>
      <c r="L708">
        <f t="shared" si="248"/>
        <v>389.943748593885</v>
      </c>
      <c r="M708">
        <f t="shared" si="249"/>
        <v>0.76290904030543427</v>
      </c>
      <c r="N708">
        <f t="shared" si="250"/>
        <v>0</v>
      </c>
      <c r="O708">
        <f t="shared" si="251"/>
        <v>0</v>
      </c>
      <c r="P708">
        <f t="shared" si="252"/>
        <v>-3.0047034185195458</v>
      </c>
      <c r="Q708">
        <f t="shared" si="262"/>
        <v>0</v>
      </c>
      <c r="S708">
        <f t="shared" si="263"/>
        <v>45.774542418326057</v>
      </c>
      <c r="T708">
        <f t="shared" si="253"/>
        <v>458.61518260141543</v>
      </c>
      <c r="U708">
        <f t="shared" si="254"/>
        <v>0.27624052316421965</v>
      </c>
      <c r="V708">
        <f t="shared" si="255"/>
        <v>0.64014643033721552</v>
      </c>
      <c r="W708">
        <f t="shared" si="256"/>
        <v>27.037915873447368</v>
      </c>
      <c r="X708">
        <f t="shared" si="257"/>
        <v>22.224561986620518</v>
      </c>
      <c r="Y708">
        <f t="shared" si="258"/>
        <v>0.93143783535744051</v>
      </c>
      <c r="Z708">
        <f t="shared" si="241"/>
        <v>53.367456844782588</v>
      </c>
      <c r="AA708">
        <f t="shared" si="259"/>
        <v>0.48390100298928929</v>
      </c>
      <c r="AB708">
        <f t="shared" si="242"/>
        <v>27.725485173433711</v>
      </c>
      <c r="AC708">
        <f t="shared" si="243"/>
        <v>0.44753683236815123</v>
      </c>
      <c r="AD708">
        <f t="shared" si="244"/>
        <v>25.64197167134888</v>
      </c>
      <c r="AE708">
        <f t="shared" si="245"/>
        <v>103.10079368491348</v>
      </c>
    </row>
    <row r="709" spans="5:31">
      <c r="E709">
        <f t="shared" si="260"/>
        <v>0.6890000000000005</v>
      </c>
      <c r="F709">
        <f t="shared" si="261"/>
        <v>-0.52514895406387785</v>
      </c>
      <c r="G709">
        <f t="shared" ref="G709:G772" si="264">F709*180/PI()</f>
        <v>-30.088818683569745</v>
      </c>
      <c r="H709">
        <f t="shared" si="246"/>
        <v>-2.3556441651550841</v>
      </c>
      <c r="K709">
        <f t="shared" si="247"/>
        <v>-141.33864990930505</v>
      </c>
      <c r="L709">
        <f t="shared" si="248"/>
        <v>389.943748593885</v>
      </c>
      <c r="M709">
        <f t="shared" si="249"/>
        <v>0.76290904030543427</v>
      </c>
      <c r="N709">
        <f t="shared" si="250"/>
        <v>0</v>
      </c>
      <c r="O709">
        <f t="shared" si="251"/>
        <v>0</v>
      </c>
      <c r="P709">
        <f t="shared" si="252"/>
        <v>-2.996459136416648</v>
      </c>
      <c r="Q709">
        <f t="shared" si="262"/>
        <v>0</v>
      </c>
      <c r="S709">
        <f t="shared" si="263"/>
        <v>45.774542418326057</v>
      </c>
      <c r="T709">
        <f t="shared" si="253"/>
        <v>458.61518260141543</v>
      </c>
      <c r="U709">
        <f t="shared" si="254"/>
        <v>0.27624052316421965</v>
      </c>
      <c r="V709">
        <f t="shared" si="255"/>
        <v>0.64014643033721552</v>
      </c>
      <c r="W709">
        <f t="shared" si="256"/>
        <v>27.037915873447368</v>
      </c>
      <c r="X709">
        <f t="shared" si="257"/>
        <v>22.224561986620518</v>
      </c>
      <c r="Y709">
        <f t="shared" si="258"/>
        <v>0.93143783535744051</v>
      </c>
      <c r="Z709">
        <f t="shared" ref="Z709:Z772" si="265">Y709*180/PI()</f>
        <v>53.367456844782588</v>
      </c>
      <c r="AA709">
        <f t="shared" si="259"/>
        <v>0.48390100298928929</v>
      </c>
      <c r="AB709">
        <f t="shared" ref="AB709:AB772" si="266">AA709*180/PI()</f>
        <v>27.725485173433711</v>
      </c>
      <c r="AC709">
        <f t="shared" ref="AC709:AC772" si="267">Y709-AA709</f>
        <v>0.44753683236815123</v>
      </c>
      <c r="AD709">
        <f t="shared" ref="AD709:AD772" si="268">AC709*180/PI()</f>
        <v>25.64197167134888</v>
      </c>
      <c r="AE709">
        <f t="shared" ref="AE709:AE772" si="269">T709/4.44822165</f>
        <v>103.10079368491348</v>
      </c>
    </row>
    <row r="710" spans="5:31">
      <c r="E710">
        <f t="shared" si="260"/>
        <v>0.6900000000000005</v>
      </c>
      <c r="F710">
        <f t="shared" si="261"/>
        <v>-0.52514895406387785</v>
      </c>
      <c r="G710">
        <f t="shared" si="264"/>
        <v>-30.088818683569745</v>
      </c>
      <c r="H710">
        <f t="shared" si="246"/>
        <v>-2.3491451026785195</v>
      </c>
      <c r="K710">
        <f t="shared" si="247"/>
        <v>-140.94870616071117</v>
      </c>
      <c r="L710">
        <f t="shared" si="248"/>
        <v>389.943748593885</v>
      </c>
      <c r="M710">
        <f t="shared" si="249"/>
        <v>0.76290904030543427</v>
      </c>
      <c r="N710">
        <f t="shared" si="250"/>
        <v>0</v>
      </c>
      <c r="O710">
        <f t="shared" si="251"/>
        <v>0</v>
      </c>
      <c r="P710">
        <f t="shared" si="252"/>
        <v>-2.9882148543137506</v>
      </c>
      <c r="Q710">
        <f t="shared" si="262"/>
        <v>0</v>
      </c>
      <c r="S710">
        <f t="shared" si="263"/>
        <v>45.774542418326057</v>
      </c>
      <c r="T710">
        <f t="shared" si="253"/>
        <v>458.61518260141543</v>
      </c>
      <c r="U710">
        <f t="shared" si="254"/>
        <v>0.27624052316421965</v>
      </c>
      <c r="V710">
        <f t="shared" si="255"/>
        <v>0.64014643033721552</v>
      </c>
      <c r="W710">
        <f t="shared" si="256"/>
        <v>27.037915873447368</v>
      </c>
      <c r="X710">
        <f t="shared" si="257"/>
        <v>22.224561986620518</v>
      </c>
      <c r="Y710">
        <f t="shared" si="258"/>
        <v>0.93143783535744051</v>
      </c>
      <c r="Z710">
        <f t="shared" si="265"/>
        <v>53.367456844782588</v>
      </c>
      <c r="AA710">
        <f t="shared" si="259"/>
        <v>0.48390100298928929</v>
      </c>
      <c r="AB710">
        <f t="shared" si="266"/>
        <v>27.725485173433711</v>
      </c>
      <c r="AC710">
        <f t="shared" si="267"/>
        <v>0.44753683236815123</v>
      </c>
      <c r="AD710">
        <f t="shared" si="268"/>
        <v>25.64197167134888</v>
      </c>
      <c r="AE710">
        <f t="shared" si="269"/>
        <v>103.10079368491348</v>
      </c>
    </row>
    <row r="711" spans="5:31">
      <c r="E711">
        <f t="shared" si="260"/>
        <v>0.6910000000000005</v>
      </c>
      <c r="F711">
        <f t="shared" si="261"/>
        <v>-0.52514895406387785</v>
      </c>
      <c r="G711">
        <f t="shared" si="264"/>
        <v>-30.088818683569745</v>
      </c>
      <c r="H711">
        <f t="shared" si="246"/>
        <v>-2.3426460402019549</v>
      </c>
      <c r="K711">
        <f t="shared" si="247"/>
        <v>-140.55876241211729</v>
      </c>
      <c r="L711">
        <f t="shared" si="248"/>
        <v>389.943748593885</v>
      </c>
      <c r="M711">
        <f t="shared" si="249"/>
        <v>0.76290904030543427</v>
      </c>
      <c r="N711">
        <f t="shared" si="250"/>
        <v>0</v>
      </c>
      <c r="O711">
        <f t="shared" si="251"/>
        <v>0</v>
      </c>
      <c r="P711">
        <f t="shared" si="252"/>
        <v>-2.9799705722108527</v>
      </c>
      <c r="Q711">
        <f t="shared" si="262"/>
        <v>0</v>
      </c>
      <c r="S711">
        <f t="shared" si="263"/>
        <v>45.774542418326057</v>
      </c>
      <c r="T711">
        <f t="shared" si="253"/>
        <v>458.61518260141543</v>
      </c>
      <c r="U711">
        <f t="shared" si="254"/>
        <v>0.27624052316421965</v>
      </c>
      <c r="V711">
        <f t="shared" si="255"/>
        <v>0.64014643033721552</v>
      </c>
      <c r="W711">
        <f t="shared" si="256"/>
        <v>27.037915873447368</v>
      </c>
      <c r="X711">
        <f t="shared" si="257"/>
        <v>22.224561986620518</v>
      </c>
      <c r="Y711">
        <f t="shared" si="258"/>
        <v>0.93143783535744051</v>
      </c>
      <c r="Z711">
        <f t="shared" si="265"/>
        <v>53.367456844782588</v>
      </c>
      <c r="AA711">
        <f t="shared" si="259"/>
        <v>0.48390100298928929</v>
      </c>
      <c r="AB711">
        <f t="shared" si="266"/>
        <v>27.725485173433711</v>
      </c>
      <c r="AC711">
        <f t="shared" si="267"/>
        <v>0.44753683236815123</v>
      </c>
      <c r="AD711">
        <f t="shared" si="268"/>
        <v>25.64197167134888</v>
      </c>
      <c r="AE711">
        <f t="shared" si="269"/>
        <v>103.10079368491348</v>
      </c>
    </row>
    <row r="712" spans="5:31">
      <c r="E712">
        <f t="shared" si="260"/>
        <v>0.6920000000000005</v>
      </c>
      <c r="F712">
        <f t="shared" si="261"/>
        <v>-0.52514895406387785</v>
      </c>
      <c r="G712">
        <f t="shared" si="264"/>
        <v>-30.088818683569745</v>
      </c>
      <c r="H712">
        <f t="shared" si="246"/>
        <v>-2.3361469777253903</v>
      </c>
      <c r="K712">
        <f t="shared" si="247"/>
        <v>-140.16881866352341</v>
      </c>
      <c r="L712">
        <f t="shared" si="248"/>
        <v>389.943748593885</v>
      </c>
      <c r="M712">
        <f t="shared" si="249"/>
        <v>0.76290904030543427</v>
      </c>
      <c r="N712">
        <f t="shared" si="250"/>
        <v>0</v>
      </c>
      <c r="O712">
        <f t="shared" si="251"/>
        <v>0</v>
      </c>
      <c r="P712">
        <f t="shared" si="252"/>
        <v>-2.9717262901079549</v>
      </c>
      <c r="Q712">
        <f t="shared" si="262"/>
        <v>0</v>
      </c>
      <c r="S712">
        <f t="shared" si="263"/>
        <v>45.774542418326057</v>
      </c>
      <c r="T712">
        <f t="shared" si="253"/>
        <v>458.61518260141543</v>
      </c>
      <c r="U712">
        <f t="shared" si="254"/>
        <v>0.27624052316421965</v>
      </c>
      <c r="V712">
        <f t="shared" si="255"/>
        <v>0.64014643033721552</v>
      </c>
      <c r="W712">
        <f t="shared" si="256"/>
        <v>27.037915873447368</v>
      </c>
      <c r="X712">
        <f t="shared" si="257"/>
        <v>22.224561986620518</v>
      </c>
      <c r="Y712">
        <f t="shared" si="258"/>
        <v>0.93143783535744051</v>
      </c>
      <c r="Z712">
        <f t="shared" si="265"/>
        <v>53.367456844782588</v>
      </c>
      <c r="AA712">
        <f t="shared" si="259"/>
        <v>0.48390100298928929</v>
      </c>
      <c r="AB712">
        <f t="shared" si="266"/>
        <v>27.725485173433711</v>
      </c>
      <c r="AC712">
        <f t="shared" si="267"/>
        <v>0.44753683236815123</v>
      </c>
      <c r="AD712">
        <f t="shared" si="268"/>
        <v>25.64197167134888</v>
      </c>
      <c r="AE712">
        <f t="shared" si="269"/>
        <v>103.10079368491348</v>
      </c>
    </row>
    <row r="713" spans="5:31">
      <c r="E713">
        <f t="shared" si="260"/>
        <v>0.6930000000000005</v>
      </c>
      <c r="F713">
        <f t="shared" si="261"/>
        <v>-0.52514895406387785</v>
      </c>
      <c r="G713">
        <f t="shared" si="264"/>
        <v>-30.088818683569745</v>
      </c>
      <c r="H713">
        <f t="shared" si="246"/>
        <v>-2.3296479152488256</v>
      </c>
      <c r="K713">
        <f t="shared" si="247"/>
        <v>-139.77887491492953</v>
      </c>
      <c r="L713">
        <f t="shared" si="248"/>
        <v>389.943748593885</v>
      </c>
      <c r="M713">
        <f t="shared" si="249"/>
        <v>0.76290904030543427</v>
      </c>
      <c r="N713">
        <f t="shared" si="250"/>
        <v>0</v>
      </c>
      <c r="O713">
        <f t="shared" si="251"/>
        <v>0</v>
      </c>
      <c r="P713">
        <f t="shared" si="252"/>
        <v>-2.963482008005057</v>
      </c>
      <c r="Q713">
        <f t="shared" si="262"/>
        <v>0</v>
      </c>
      <c r="S713">
        <f t="shared" si="263"/>
        <v>45.774542418326057</v>
      </c>
      <c r="T713">
        <f t="shared" si="253"/>
        <v>458.61518260141543</v>
      </c>
      <c r="U713">
        <f t="shared" si="254"/>
        <v>0.27624052316421965</v>
      </c>
      <c r="V713">
        <f t="shared" si="255"/>
        <v>0.64014643033721552</v>
      </c>
      <c r="W713">
        <f t="shared" si="256"/>
        <v>27.037915873447368</v>
      </c>
      <c r="X713">
        <f t="shared" si="257"/>
        <v>22.224561986620518</v>
      </c>
      <c r="Y713">
        <f t="shared" si="258"/>
        <v>0.93143783535744051</v>
      </c>
      <c r="Z713">
        <f t="shared" si="265"/>
        <v>53.367456844782588</v>
      </c>
      <c r="AA713">
        <f t="shared" si="259"/>
        <v>0.48390100298928929</v>
      </c>
      <c r="AB713">
        <f t="shared" si="266"/>
        <v>27.725485173433711</v>
      </c>
      <c r="AC713">
        <f t="shared" si="267"/>
        <v>0.44753683236815123</v>
      </c>
      <c r="AD713">
        <f t="shared" si="268"/>
        <v>25.64197167134888</v>
      </c>
      <c r="AE713">
        <f t="shared" si="269"/>
        <v>103.10079368491348</v>
      </c>
    </row>
    <row r="714" spans="5:31">
      <c r="E714">
        <f t="shared" si="260"/>
        <v>0.69400000000000051</v>
      </c>
      <c r="F714">
        <f t="shared" si="261"/>
        <v>-0.52514895406387785</v>
      </c>
      <c r="G714">
        <f t="shared" si="264"/>
        <v>-30.088818683569745</v>
      </c>
      <c r="H714">
        <f t="shared" si="246"/>
        <v>-2.323148852772261</v>
      </c>
      <c r="K714">
        <f t="shared" si="247"/>
        <v>-139.38893116633565</v>
      </c>
      <c r="L714">
        <f t="shared" si="248"/>
        <v>389.943748593885</v>
      </c>
      <c r="M714">
        <f t="shared" si="249"/>
        <v>0.76290904030543427</v>
      </c>
      <c r="N714">
        <f t="shared" si="250"/>
        <v>0</v>
      </c>
      <c r="O714">
        <f t="shared" si="251"/>
        <v>0</v>
      </c>
      <c r="P714">
        <f t="shared" si="252"/>
        <v>-2.9552377259021592</v>
      </c>
      <c r="Q714">
        <f t="shared" si="262"/>
        <v>0</v>
      </c>
      <c r="S714">
        <f t="shared" si="263"/>
        <v>45.774542418326057</v>
      </c>
      <c r="T714">
        <f t="shared" si="253"/>
        <v>458.61518260141543</v>
      </c>
      <c r="U714">
        <f t="shared" si="254"/>
        <v>0.27624052316421965</v>
      </c>
      <c r="V714">
        <f t="shared" si="255"/>
        <v>0.64014643033721552</v>
      </c>
      <c r="W714">
        <f t="shared" si="256"/>
        <v>27.037915873447368</v>
      </c>
      <c r="X714">
        <f t="shared" si="257"/>
        <v>22.224561986620518</v>
      </c>
      <c r="Y714">
        <f t="shared" si="258"/>
        <v>0.93143783535744051</v>
      </c>
      <c r="Z714">
        <f t="shared" si="265"/>
        <v>53.367456844782588</v>
      </c>
      <c r="AA714">
        <f t="shared" si="259"/>
        <v>0.48390100298928929</v>
      </c>
      <c r="AB714">
        <f t="shared" si="266"/>
        <v>27.725485173433711</v>
      </c>
      <c r="AC714">
        <f t="shared" si="267"/>
        <v>0.44753683236815123</v>
      </c>
      <c r="AD714">
        <f t="shared" si="268"/>
        <v>25.64197167134888</v>
      </c>
      <c r="AE714">
        <f t="shared" si="269"/>
        <v>103.10079368491348</v>
      </c>
    </row>
    <row r="715" spans="5:31">
      <c r="E715">
        <f t="shared" si="260"/>
        <v>0.69500000000000051</v>
      </c>
      <c r="F715">
        <f t="shared" si="261"/>
        <v>-0.52514895406387785</v>
      </c>
      <c r="G715">
        <f t="shared" si="264"/>
        <v>-30.088818683569745</v>
      </c>
      <c r="H715">
        <f t="shared" si="246"/>
        <v>-2.3166497902956964</v>
      </c>
      <c r="K715">
        <f t="shared" si="247"/>
        <v>-138.99898741774177</v>
      </c>
      <c r="L715">
        <f t="shared" si="248"/>
        <v>389.943748593885</v>
      </c>
      <c r="M715">
        <f t="shared" si="249"/>
        <v>0.76290904030543427</v>
      </c>
      <c r="N715">
        <f t="shared" si="250"/>
        <v>0</v>
      </c>
      <c r="O715">
        <f t="shared" si="251"/>
        <v>0</v>
      </c>
      <c r="P715">
        <f t="shared" si="252"/>
        <v>-2.9469934437992618</v>
      </c>
      <c r="Q715">
        <f t="shared" si="262"/>
        <v>0</v>
      </c>
      <c r="S715">
        <f t="shared" si="263"/>
        <v>45.774542418326057</v>
      </c>
      <c r="T715">
        <f t="shared" si="253"/>
        <v>458.61518260141543</v>
      </c>
      <c r="U715">
        <f t="shared" si="254"/>
        <v>0.27624052316421965</v>
      </c>
      <c r="V715">
        <f t="shared" si="255"/>
        <v>0.64014643033721552</v>
      </c>
      <c r="W715">
        <f t="shared" si="256"/>
        <v>27.037915873447368</v>
      </c>
      <c r="X715">
        <f t="shared" si="257"/>
        <v>22.224561986620518</v>
      </c>
      <c r="Y715">
        <f t="shared" si="258"/>
        <v>0.93143783535744051</v>
      </c>
      <c r="Z715">
        <f t="shared" si="265"/>
        <v>53.367456844782588</v>
      </c>
      <c r="AA715">
        <f t="shared" si="259"/>
        <v>0.48390100298928929</v>
      </c>
      <c r="AB715">
        <f t="shared" si="266"/>
        <v>27.725485173433711</v>
      </c>
      <c r="AC715">
        <f t="shared" si="267"/>
        <v>0.44753683236815123</v>
      </c>
      <c r="AD715">
        <f t="shared" si="268"/>
        <v>25.64197167134888</v>
      </c>
      <c r="AE715">
        <f t="shared" si="269"/>
        <v>103.10079368491348</v>
      </c>
    </row>
    <row r="716" spans="5:31">
      <c r="E716">
        <f t="shared" si="260"/>
        <v>0.69600000000000051</v>
      </c>
      <c r="F716">
        <f t="shared" si="261"/>
        <v>-0.52514895406387785</v>
      </c>
      <c r="G716">
        <f t="shared" si="264"/>
        <v>-30.088818683569745</v>
      </c>
      <c r="H716">
        <f t="shared" si="246"/>
        <v>-2.3101507278191318</v>
      </c>
      <c r="K716">
        <f t="shared" si="247"/>
        <v>-138.60904366914789</v>
      </c>
      <c r="L716">
        <f t="shared" si="248"/>
        <v>389.943748593885</v>
      </c>
      <c r="M716">
        <f t="shared" si="249"/>
        <v>0.76290904030543427</v>
      </c>
      <c r="N716">
        <f t="shared" si="250"/>
        <v>0</v>
      </c>
      <c r="O716">
        <f t="shared" si="251"/>
        <v>0</v>
      </c>
      <c r="P716">
        <f t="shared" si="252"/>
        <v>-2.9387491616963639</v>
      </c>
      <c r="Q716">
        <f t="shared" si="262"/>
        <v>0</v>
      </c>
      <c r="S716">
        <f t="shared" si="263"/>
        <v>45.774542418326057</v>
      </c>
      <c r="T716">
        <f t="shared" si="253"/>
        <v>458.61518260141543</v>
      </c>
      <c r="U716">
        <f t="shared" si="254"/>
        <v>0.27624052316421965</v>
      </c>
      <c r="V716">
        <f t="shared" si="255"/>
        <v>0.64014643033721552</v>
      </c>
      <c r="W716">
        <f t="shared" si="256"/>
        <v>27.037915873447368</v>
      </c>
      <c r="X716">
        <f t="shared" si="257"/>
        <v>22.224561986620518</v>
      </c>
      <c r="Y716">
        <f t="shared" si="258"/>
        <v>0.93143783535744051</v>
      </c>
      <c r="Z716">
        <f t="shared" si="265"/>
        <v>53.367456844782588</v>
      </c>
      <c r="AA716">
        <f t="shared" si="259"/>
        <v>0.48390100298928929</v>
      </c>
      <c r="AB716">
        <f t="shared" si="266"/>
        <v>27.725485173433711</v>
      </c>
      <c r="AC716">
        <f t="shared" si="267"/>
        <v>0.44753683236815123</v>
      </c>
      <c r="AD716">
        <f t="shared" si="268"/>
        <v>25.64197167134888</v>
      </c>
      <c r="AE716">
        <f t="shared" si="269"/>
        <v>103.10079368491348</v>
      </c>
    </row>
    <row r="717" spans="5:31">
      <c r="E717">
        <f t="shared" si="260"/>
        <v>0.69700000000000051</v>
      </c>
      <c r="F717">
        <f t="shared" si="261"/>
        <v>-0.52514895406387785</v>
      </c>
      <c r="G717">
        <f t="shared" si="264"/>
        <v>-30.088818683569745</v>
      </c>
      <c r="H717">
        <f t="shared" si="246"/>
        <v>-2.3036516653425667</v>
      </c>
      <c r="K717">
        <f t="shared" si="247"/>
        <v>-138.21909992055402</v>
      </c>
      <c r="L717">
        <f t="shared" si="248"/>
        <v>389.943748593885</v>
      </c>
      <c r="M717">
        <f t="shared" si="249"/>
        <v>0.76290904030543427</v>
      </c>
      <c r="N717">
        <f t="shared" si="250"/>
        <v>0</v>
      </c>
      <c r="O717">
        <f t="shared" si="251"/>
        <v>0</v>
      </c>
      <c r="P717">
        <f t="shared" si="252"/>
        <v>-2.9305048795934661</v>
      </c>
      <c r="Q717">
        <f t="shared" si="262"/>
        <v>0</v>
      </c>
      <c r="S717">
        <f t="shared" si="263"/>
        <v>45.774542418326057</v>
      </c>
      <c r="T717">
        <f t="shared" si="253"/>
        <v>458.61518260141543</v>
      </c>
      <c r="U717">
        <f t="shared" si="254"/>
        <v>0.27624052316421965</v>
      </c>
      <c r="V717">
        <f t="shared" si="255"/>
        <v>0.64014643033721552</v>
      </c>
      <c r="W717">
        <f t="shared" si="256"/>
        <v>27.037915873447368</v>
      </c>
      <c r="X717">
        <f t="shared" si="257"/>
        <v>22.224561986620518</v>
      </c>
      <c r="Y717">
        <f t="shared" si="258"/>
        <v>0.93143783535744051</v>
      </c>
      <c r="Z717">
        <f t="shared" si="265"/>
        <v>53.367456844782588</v>
      </c>
      <c r="AA717">
        <f t="shared" si="259"/>
        <v>0.48390100298928929</v>
      </c>
      <c r="AB717">
        <f t="shared" si="266"/>
        <v>27.725485173433711</v>
      </c>
      <c r="AC717">
        <f t="shared" si="267"/>
        <v>0.44753683236815123</v>
      </c>
      <c r="AD717">
        <f t="shared" si="268"/>
        <v>25.64197167134888</v>
      </c>
      <c r="AE717">
        <f t="shared" si="269"/>
        <v>103.10079368491348</v>
      </c>
    </row>
    <row r="718" spans="5:31">
      <c r="E718">
        <f t="shared" si="260"/>
        <v>0.69800000000000051</v>
      </c>
      <c r="F718">
        <f t="shared" si="261"/>
        <v>-0.52514895406387785</v>
      </c>
      <c r="G718">
        <f t="shared" si="264"/>
        <v>-30.088818683569745</v>
      </c>
      <c r="H718">
        <f t="shared" si="246"/>
        <v>-2.2971526028660021</v>
      </c>
      <c r="K718">
        <f t="shared" si="247"/>
        <v>-137.82915617196014</v>
      </c>
      <c r="L718">
        <f t="shared" si="248"/>
        <v>389.943748593885</v>
      </c>
      <c r="M718">
        <f t="shared" si="249"/>
        <v>0.76290904030543427</v>
      </c>
      <c r="N718">
        <f t="shared" si="250"/>
        <v>0</v>
      </c>
      <c r="O718">
        <f t="shared" si="251"/>
        <v>0</v>
      </c>
      <c r="P718">
        <f t="shared" si="252"/>
        <v>-2.9222605974905682</v>
      </c>
      <c r="Q718">
        <f t="shared" si="262"/>
        <v>0</v>
      </c>
      <c r="S718">
        <f t="shared" si="263"/>
        <v>45.774542418326057</v>
      </c>
      <c r="T718">
        <f t="shared" si="253"/>
        <v>458.61518260141543</v>
      </c>
      <c r="U718">
        <f t="shared" si="254"/>
        <v>0.27624052316421965</v>
      </c>
      <c r="V718">
        <f t="shared" si="255"/>
        <v>0.64014643033721552</v>
      </c>
      <c r="W718">
        <f t="shared" si="256"/>
        <v>27.037915873447368</v>
      </c>
      <c r="X718">
        <f t="shared" si="257"/>
        <v>22.224561986620518</v>
      </c>
      <c r="Y718">
        <f t="shared" si="258"/>
        <v>0.93143783535744051</v>
      </c>
      <c r="Z718">
        <f t="shared" si="265"/>
        <v>53.367456844782588</v>
      </c>
      <c r="AA718">
        <f t="shared" si="259"/>
        <v>0.48390100298928929</v>
      </c>
      <c r="AB718">
        <f t="shared" si="266"/>
        <v>27.725485173433711</v>
      </c>
      <c r="AC718">
        <f t="shared" si="267"/>
        <v>0.44753683236815123</v>
      </c>
      <c r="AD718">
        <f t="shared" si="268"/>
        <v>25.64197167134888</v>
      </c>
      <c r="AE718">
        <f t="shared" si="269"/>
        <v>103.10079368491348</v>
      </c>
    </row>
    <row r="719" spans="5:31">
      <c r="E719">
        <f t="shared" si="260"/>
        <v>0.69900000000000051</v>
      </c>
      <c r="F719">
        <f t="shared" si="261"/>
        <v>-0.52514895406387785</v>
      </c>
      <c r="G719">
        <f t="shared" si="264"/>
        <v>-30.088818683569745</v>
      </c>
      <c r="H719">
        <f t="shared" si="246"/>
        <v>-2.2906535403894375</v>
      </c>
      <c r="K719">
        <f t="shared" si="247"/>
        <v>-137.43921242336626</v>
      </c>
      <c r="L719">
        <f t="shared" si="248"/>
        <v>389.943748593885</v>
      </c>
      <c r="M719">
        <f t="shared" si="249"/>
        <v>0.76290904030543427</v>
      </c>
      <c r="N719">
        <f t="shared" si="250"/>
        <v>0</v>
      </c>
      <c r="O719">
        <f t="shared" si="251"/>
        <v>0</v>
      </c>
      <c r="P719">
        <f t="shared" si="252"/>
        <v>-2.9140163153876704</v>
      </c>
      <c r="Q719">
        <f t="shared" si="262"/>
        <v>0</v>
      </c>
      <c r="S719">
        <f t="shared" si="263"/>
        <v>45.774542418326057</v>
      </c>
      <c r="T719">
        <f t="shared" si="253"/>
        <v>458.61518260141543</v>
      </c>
      <c r="U719">
        <f t="shared" si="254"/>
        <v>0.27624052316421965</v>
      </c>
      <c r="V719">
        <f t="shared" si="255"/>
        <v>0.64014643033721552</v>
      </c>
      <c r="W719">
        <f t="shared" si="256"/>
        <v>27.037915873447368</v>
      </c>
      <c r="X719">
        <f t="shared" si="257"/>
        <v>22.224561986620518</v>
      </c>
      <c r="Y719">
        <f t="shared" si="258"/>
        <v>0.93143783535744051</v>
      </c>
      <c r="Z719">
        <f t="shared" si="265"/>
        <v>53.367456844782588</v>
      </c>
      <c r="AA719">
        <f t="shared" si="259"/>
        <v>0.48390100298928929</v>
      </c>
      <c r="AB719">
        <f t="shared" si="266"/>
        <v>27.725485173433711</v>
      </c>
      <c r="AC719">
        <f t="shared" si="267"/>
        <v>0.44753683236815123</v>
      </c>
      <c r="AD719">
        <f t="shared" si="268"/>
        <v>25.64197167134888</v>
      </c>
      <c r="AE719">
        <f t="shared" si="269"/>
        <v>103.10079368491348</v>
      </c>
    </row>
    <row r="720" spans="5:31">
      <c r="E720">
        <f t="shared" si="260"/>
        <v>0.70000000000000051</v>
      </c>
      <c r="F720">
        <f t="shared" si="261"/>
        <v>-0.52514895406387785</v>
      </c>
      <c r="G720">
        <f t="shared" si="264"/>
        <v>-30.088818683569745</v>
      </c>
      <c r="H720">
        <f t="shared" si="246"/>
        <v>-2.2841544779128728</v>
      </c>
      <c r="K720">
        <f t="shared" si="247"/>
        <v>-137.04926867477238</v>
      </c>
      <c r="L720">
        <f t="shared" si="248"/>
        <v>389.943748593885</v>
      </c>
      <c r="M720">
        <f t="shared" si="249"/>
        <v>0.76290904030543427</v>
      </c>
      <c r="N720">
        <f t="shared" si="250"/>
        <v>0</v>
      </c>
      <c r="O720">
        <f t="shared" si="251"/>
        <v>0</v>
      </c>
      <c r="P720">
        <f t="shared" si="252"/>
        <v>-2.905772033284773</v>
      </c>
      <c r="Q720">
        <f t="shared" si="262"/>
        <v>0</v>
      </c>
      <c r="S720">
        <f t="shared" si="263"/>
        <v>45.774542418326057</v>
      </c>
      <c r="T720">
        <f t="shared" si="253"/>
        <v>458.61518260141543</v>
      </c>
      <c r="U720">
        <f t="shared" si="254"/>
        <v>0.27624052316421965</v>
      </c>
      <c r="V720">
        <f t="shared" si="255"/>
        <v>0.64014643033721552</v>
      </c>
      <c r="W720">
        <f t="shared" si="256"/>
        <v>27.037915873447368</v>
      </c>
      <c r="X720">
        <f t="shared" si="257"/>
        <v>22.224561986620518</v>
      </c>
      <c r="Y720">
        <f t="shared" si="258"/>
        <v>0.93143783535744051</v>
      </c>
      <c r="Z720">
        <f t="shared" si="265"/>
        <v>53.367456844782588</v>
      </c>
      <c r="AA720">
        <f t="shared" si="259"/>
        <v>0.48390100298928929</v>
      </c>
      <c r="AB720">
        <f t="shared" si="266"/>
        <v>27.725485173433711</v>
      </c>
      <c r="AC720">
        <f t="shared" si="267"/>
        <v>0.44753683236815123</v>
      </c>
      <c r="AD720">
        <f t="shared" si="268"/>
        <v>25.64197167134888</v>
      </c>
      <c r="AE720">
        <f t="shared" si="269"/>
        <v>103.10079368491348</v>
      </c>
    </row>
    <row r="721" spans="5:31">
      <c r="E721">
        <f t="shared" si="260"/>
        <v>0.70100000000000051</v>
      </c>
      <c r="F721">
        <f t="shared" si="261"/>
        <v>-0.52514895406387785</v>
      </c>
      <c r="G721">
        <f t="shared" si="264"/>
        <v>-30.088818683569745</v>
      </c>
      <c r="H721">
        <f t="shared" si="246"/>
        <v>-2.2776554154363082</v>
      </c>
      <c r="K721">
        <f t="shared" si="247"/>
        <v>-136.6593249261785</v>
      </c>
      <c r="L721">
        <f t="shared" si="248"/>
        <v>389.943748593885</v>
      </c>
      <c r="M721">
        <f t="shared" si="249"/>
        <v>0.76290904030543427</v>
      </c>
      <c r="N721">
        <f t="shared" si="250"/>
        <v>0</v>
      </c>
      <c r="O721">
        <f t="shared" si="251"/>
        <v>0</v>
      </c>
      <c r="P721">
        <f t="shared" si="252"/>
        <v>-2.8975277511818751</v>
      </c>
      <c r="Q721">
        <f t="shared" si="262"/>
        <v>0</v>
      </c>
      <c r="S721">
        <f t="shared" si="263"/>
        <v>45.774542418326057</v>
      </c>
      <c r="T721">
        <f t="shared" si="253"/>
        <v>458.61518260141543</v>
      </c>
      <c r="U721">
        <f t="shared" si="254"/>
        <v>0.27624052316421965</v>
      </c>
      <c r="V721">
        <f t="shared" si="255"/>
        <v>0.64014643033721552</v>
      </c>
      <c r="W721">
        <f t="shared" si="256"/>
        <v>27.037915873447368</v>
      </c>
      <c r="X721">
        <f t="shared" si="257"/>
        <v>22.224561986620518</v>
      </c>
      <c r="Y721">
        <f t="shared" si="258"/>
        <v>0.93143783535744051</v>
      </c>
      <c r="Z721">
        <f t="shared" si="265"/>
        <v>53.367456844782588</v>
      </c>
      <c r="AA721">
        <f t="shared" si="259"/>
        <v>0.48390100298928929</v>
      </c>
      <c r="AB721">
        <f t="shared" si="266"/>
        <v>27.725485173433711</v>
      </c>
      <c r="AC721">
        <f t="shared" si="267"/>
        <v>0.44753683236815123</v>
      </c>
      <c r="AD721">
        <f t="shared" si="268"/>
        <v>25.64197167134888</v>
      </c>
      <c r="AE721">
        <f t="shared" si="269"/>
        <v>103.10079368491348</v>
      </c>
    </row>
    <row r="722" spans="5:31">
      <c r="E722">
        <f t="shared" si="260"/>
        <v>0.70200000000000051</v>
      </c>
      <c r="F722">
        <f t="shared" si="261"/>
        <v>-0.52514895406387785</v>
      </c>
      <c r="G722">
        <f t="shared" si="264"/>
        <v>-30.088818683569745</v>
      </c>
      <c r="H722">
        <f t="shared" si="246"/>
        <v>-2.2711563529597436</v>
      </c>
      <c r="K722">
        <f t="shared" si="247"/>
        <v>-136.26938117758462</v>
      </c>
      <c r="L722">
        <f t="shared" si="248"/>
        <v>389.943748593885</v>
      </c>
      <c r="M722">
        <f t="shared" si="249"/>
        <v>0.76290904030543427</v>
      </c>
      <c r="N722">
        <f t="shared" si="250"/>
        <v>0</v>
      </c>
      <c r="O722">
        <f t="shared" si="251"/>
        <v>0</v>
      </c>
      <c r="P722">
        <f t="shared" si="252"/>
        <v>-2.8892834690789773</v>
      </c>
      <c r="Q722">
        <f t="shared" si="262"/>
        <v>0</v>
      </c>
      <c r="S722">
        <f t="shared" si="263"/>
        <v>45.774542418326057</v>
      </c>
      <c r="T722">
        <f t="shared" si="253"/>
        <v>458.61518260141543</v>
      </c>
      <c r="U722">
        <f t="shared" si="254"/>
        <v>0.27624052316421965</v>
      </c>
      <c r="V722">
        <f t="shared" si="255"/>
        <v>0.64014643033721552</v>
      </c>
      <c r="W722">
        <f t="shared" si="256"/>
        <v>27.037915873447368</v>
      </c>
      <c r="X722">
        <f t="shared" si="257"/>
        <v>22.224561986620518</v>
      </c>
      <c r="Y722">
        <f t="shared" si="258"/>
        <v>0.93143783535744051</v>
      </c>
      <c r="Z722">
        <f t="shared" si="265"/>
        <v>53.367456844782588</v>
      </c>
      <c r="AA722">
        <f t="shared" si="259"/>
        <v>0.48390100298928929</v>
      </c>
      <c r="AB722">
        <f t="shared" si="266"/>
        <v>27.725485173433711</v>
      </c>
      <c r="AC722">
        <f t="shared" si="267"/>
        <v>0.44753683236815123</v>
      </c>
      <c r="AD722">
        <f t="shared" si="268"/>
        <v>25.64197167134888</v>
      </c>
      <c r="AE722">
        <f t="shared" si="269"/>
        <v>103.10079368491348</v>
      </c>
    </row>
    <row r="723" spans="5:31">
      <c r="E723">
        <f t="shared" si="260"/>
        <v>0.70300000000000051</v>
      </c>
      <c r="F723">
        <f t="shared" si="261"/>
        <v>-0.52514895406387785</v>
      </c>
      <c r="G723">
        <f t="shared" si="264"/>
        <v>-30.088818683569745</v>
      </c>
      <c r="H723">
        <f t="shared" si="246"/>
        <v>-2.264657290483179</v>
      </c>
      <c r="K723">
        <f t="shared" si="247"/>
        <v>-135.87943742899074</v>
      </c>
      <c r="L723">
        <f t="shared" si="248"/>
        <v>389.943748593885</v>
      </c>
      <c r="M723">
        <f t="shared" si="249"/>
        <v>0.76290904030543427</v>
      </c>
      <c r="N723">
        <f t="shared" si="250"/>
        <v>0</v>
      </c>
      <c r="O723">
        <f t="shared" si="251"/>
        <v>0</v>
      </c>
      <c r="P723">
        <f t="shared" si="252"/>
        <v>-2.8810391869760794</v>
      </c>
      <c r="Q723">
        <f t="shared" si="262"/>
        <v>0</v>
      </c>
      <c r="S723">
        <f t="shared" si="263"/>
        <v>45.774542418326057</v>
      </c>
      <c r="T723">
        <f t="shared" si="253"/>
        <v>458.61518260141543</v>
      </c>
      <c r="U723">
        <f t="shared" si="254"/>
        <v>0.27624052316421965</v>
      </c>
      <c r="V723">
        <f t="shared" si="255"/>
        <v>0.64014643033721552</v>
      </c>
      <c r="W723">
        <f t="shared" si="256"/>
        <v>27.037915873447368</v>
      </c>
      <c r="X723">
        <f t="shared" si="257"/>
        <v>22.224561986620518</v>
      </c>
      <c r="Y723">
        <f t="shared" si="258"/>
        <v>0.93143783535744051</v>
      </c>
      <c r="Z723">
        <f t="shared" si="265"/>
        <v>53.367456844782588</v>
      </c>
      <c r="AA723">
        <f t="shared" si="259"/>
        <v>0.48390100298928929</v>
      </c>
      <c r="AB723">
        <f t="shared" si="266"/>
        <v>27.725485173433711</v>
      </c>
      <c r="AC723">
        <f t="shared" si="267"/>
        <v>0.44753683236815123</v>
      </c>
      <c r="AD723">
        <f t="shared" si="268"/>
        <v>25.64197167134888</v>
      </c>
      <c r="AE723">
        <f t="shared" si="269"/>
        <v>103.10079368491348</v>
      </c>
    </row>
    <row r="724" spans="5:31">
      <c r="E724">
        <f t="shared" si="260"/>
        <v>0.70400000000000051</v>
      </c>
      <c r="F724">
        <f t="shared" si="261"/>
        <v>-0.52514895406387785</v>
      </c>
      <c r="G724">
        <f t="shared" si="264"/>
        <v>-30.088818683569745</v>
      </c>
      <c r="H724">
        <f t="shared" ref="H724:H787" si="270">K724/$B$100</f>
        <v>-2.2581582280066144</v>
      </c>
      <c r="K724">
        <f t="shared" ref="K724:K787" si="271">K723+$B$20*L724</f>
        <v>-135.48949368039686</v>
      </c>
      <c r="L724">
        <f t="shared" ref="L724:L787" si="272">M724/$B$103</f>
        <v>389.943748593885</v>
      </c>
      <c r="M724">
        <f t="shared" ref="M724:M787" si="273">N724+S724/$B$100</f>
        <v>0.76290904030543427</v>
      </c>
      <c r="N724">
        <f t="shared" ref="N724:N787" si="274">$B$96*O724*$B$99</f>
        <v>0</v>
      </c>
      <c r="O724">
        <f t="shared" ref="O724:O787" si="275">IF(E724&gt;0,IF(F724&gt;$B$26,(Q724-P724)/$B$97,0),0)</f>
        <v>0</v>
      </c>
      <c r="P724">
        <f t="shared" ref="P724:P787" si="276">$B$98*K723</f>
        <v>-2.8727949048731816</v>
      </c>
      <c r="Q724">
        <f t="shared" si="262"/>
        <v>0</v>
      </c>
      <c r="S724">
        <f t="shared" si="263"/>
        <v>45.774542418326057</v>
      </c>
      <c r="T724">
        <f t="shared" ref="T724:T787" si="277">IF(U724&gt;0,U724*$B$92,0)</f>
        <v>458.61518260141543</v>
      </c>
      <c r="U724">
        <f t="shared" ref="U724:U787" si="278">V724-$B$32-$B$29</f>
        <v>0.27624052316421965</v>
      </c>
      <c r="V724">
        <f t="shared" ref="V724:V787" si="279">0.01*2.54*SQRT(($B$40-(W724))^2+($B$42-(X724))^2)</f>
        <v>0.64014643033721552</v>
      </c>
      <c r="W724">
        <f t="shared" ref="W724:W787" si="280">$B$34+COS(F724)*$B$80+SIN(F724)*$B$82</f>
        <v>27.037915873447368</v>
      </c>
      <c r="X724">
        <f t="shared" ref="X724:X787" si="281">$B$36+COS(F724)*$B$82-SIN(F724)*$B$80</f>
        <v>22.224561986620518</v>
      </c>
      <c r="Y724">
        <f t="shared" ref="Y724:Y787" si="282">ATAN2((W724-$B$40),(X724-$B$42))</f>
        <v>0.93143783535744051</v>
      </c>
      <c r="Z724">
        <f t="shared" si="265"/>
        <v>53.367456844782588</v>
      </c>
      <c r="AA724">
        <f t="shared" ref="AA724:AA787" si="283">ATAN2(W724-$B$34,X724-$B$36)</f>
        <v>0.48390100298928929</v>
      </c>
      <c r="AB724">
        <f t="shared" si="266"/>
        <v>27.725485173433711</v>
      </c>
      <c r="AC724">
        <f t="shared" si="267"/>
        <v>0.44753683236815123</v>
      </c>
      <c r="AD724">
        <f t="shared" si="268"/>
        <v>25.64197167134888</v>
      </c>
      <c r="AE724">
        <f t="shared" si="269"/>
        <v>103.10079368491348</v>
      </c>
    </row>
    <row r="725" spans="5:31">
      <c r="E725">
        <f t="shared" ref="E725:E788" si="284">E724+$B$20</f>
        <v>0.70500000000000052</v>
      </c>
      <c r="F725">
        <f t="shared" ref="F725:F788" si="285">IF(F724&gt;$B$26,F724+$B$20*H724,F724)</f>
        <v>-0.52514895406387785</v>
      </c>
      <c r="G725">
        <f t="shared" si="264"/>
        <v>-30.088818683569745</v>
      </c>
      <c r="H725">
        <f t="shared" si="270"/>
        <v>-2.2516591655300497</v>
      </c>
      <c r="K725">
        <f t="shared" si="271"/>
        <v>-135.09954993180298</v>
      </c>
      <c r="L725">
        <f t="shared" si="272"/>
        <v>389.943748593885</v>
      </c>
      <c r="M725">
        <f t="shared" si="273"/>
        <v>0.76290904030543427</v>
      </c>
      <c r="N725">
        <f t="shared" si="274"/>
        <v>0</v>
      </c>
      <c r="O725">
        <f t="shared" si="275"/>
        <v>0</v>
      </c>
      <c r="P725">
        <f t="shared" si="276"/>
        <v>-2.8645506227702842</v>
      </c>
      <c r="Q725">
        <f t="shared" ref="Q725:Q788" si="286">IF(E725&gt;0,IF(F725&gt;$B$26,-($B$105-$B$106),0),0)</f>
        <v>0</v>
      </c>
      <c r="S725">
        <f t="shared" si="263"/>
        <v>45.774542418326057</v>
      </c>
      <c r="T725">
        <f t="shared" si="277"/>
        <v>458.61518260141543</v>
      </c>
      <c r="U725">
        <f t="shared" si="278"/>
        <v>0.27624052316421965</v>
      </c>
      <c r="V725">
        <f t="shared" si="279"/>
        <v>0.64014643033721552</v>
      </c>
      <c r="W725">
        <f t="shared" si="280"/>
        <v>27.037915873447368</v>
      </c>
      <c r="X725">
        <f t="shared" si="281"/>
        <v>22.224561986620518</v>
      </c>
      <c r="Y725">
        <f t="shared" si="282"/>
        <v>0.93143783535744051</v>
      </c>
      <c r="Z725">
        <f t="shared" si="265"/>
        <v>53.367456844782588</v>
      </c>
      <c r="AA725">
        <f t="shared" si="283"/>
        <v>0.48390100298928929</v>
      </c>
      <c r="AB725">
        <f t="shared" si="266"/>
        <v>27.725485173433711</v>
      </c>
      <c r="AC725">
        <f t="shared" si="267"/>
        <v>0.44753683236815123</v>
      </c>
      <c r="AD725">
        <f t="shared" si="268"/>
        <v>25.64197167134888</v>
      </c>
      <c r="AE725">
        <f t="shared" si="269"/>
        <v>103.10079368491348</v>
      </c>
    </row>
    <row r="726" spans="5:31">
      <c r="E726">
        <f t="shared" si="284"/>
        <v>0.70600000000000052</v>
      </c>
      <c r="F726">
        <f t="shared" si="285"/>
        <v>-0.52514895406387785</v>
      </c>
      <c r="G726">
        <f t="shared" si="264"/>
        <v>-30.088818683569745</v>
      </c>
      <c r="H726">
        <f t="shared" si="270"/>
        <v>-2.2451601030534851</v>
      </c>
      <c r="K726">
        <f t="shared" si="271"/>
        <v>-134.7096061832091</v>
      </c>
      <c r="L726">
        <f t="shared" si="272"/>
        <v>389.943748593885</v>
      </c>
      <c r="M726">
        <f t="shared" si="273"/>
        <v>0.76290904030543427</v>
      </c>
      <c r="N726">
        <f t="shared" si="274"/>
        <v>0</v>
      </c>
      <c r="O726">
        <f t="shared" si="275"/>
        <v>0</v>
      </c>
      <c r="P726">
        <f t="shared" si="276"/>
        <v>-2.8563063406673863</v>
      </c>
      <c r="Q726">
        <f t="shared" si="286"/>
        <v>0</v>
      </c>
      <c r="S726">
        <f t="shared" ref="S726:S789" si="287">IF(E726&gt;0,$B$84*T726*SIN(AC726),0)</f>
        <v>45.774542418326057</v>
      </c>
      <c r="T726">
        <f t="shared" si="277"/>
        <v>458.61518260141543</v>
      </c>
      <c r="U726">
        <f t="shared" si="278"/>
        <v>0.27624052316421965</v>
      </c>
      <c r="V726">
        <f t="shared" si="279"/>
        <v>0.64014643033721552</v>
      </c>
      <c r="W726">
        <f t="shared" si="280"/>
        <v>27.037915873447368</v>
      </c>
      <c r="X726">
        <f t="shared" si="281"/>
        <v>22.224561986620518</v>
      </c>
      <c r="Y726">
        <f t="shared" si="282"/>
        <v>0.93143783535744051</v>
      </c>
      <c r="Z726">
        <f t="shared" si="265"/>
        <v>53.367456844782588</v>
      </c>
      <c r="AA726">
        <f t="shared" si="283"/>
        <v>0.48390100298928929</v>
      </c>
      <c r="AB726">
        <f t="shared" si="266"/>
        <v>27.725485173433711</v>
      </c>
      <c r="AC726">
        <f t="shared" si="267"/>
        <v>0.44753683236815123</v>
      </c>
      <c r="AD726">
        <f t="shared" si="268"/>
        <v>25.64197167134888</v>
      </c>
      <c r="AE726">
        <f t="shared" si="269"/>
        <v>103.10079368491348</v>
      </c>
    </row>
    <row r="727" spans="5:31">
      <c r="E727">
        <f t="shared" si="284"/>
        <v>0.70700000000000052</v>
      </c>
      <c r="F727">
        <f t="shared" si="285"/>
        <v>-0.52514895406387785</v>
      </c>
      <c r="G727">
        <f t="shared" si="264"/>
        <v>-30.088818683569745</v>
      </c>
      <c r="H727">
        <f t="shared" si="270"/>
        <v>-2.2386610405769205</v>
      </c>
      <c r="K727">
        <f t="shared" si="271"/>
        <v>-134.31966243461522</v>
      </c>
      <c r="L727">
        <f t="shared" si="272"/>
        <v>389.943748593885</v>
      </c>
      <c r="M727">
        <f t="shared" si="273"/>
        <v>0.76290904030543427</v>
      </c>
      <c r="N727">
        <f t="shared" si="274"/>
        <v>0</v>
      </c>
      <c r="O727">
        <f t="shared" si="275"/>
        <v>0</v>
      </c>
      <c r="P727">
        <f t="shared" si="276"/>
        <v>-2.8480620585644885</v>
      </c>
      <c r="Q727">
        <f t="shared" si="286"/>
        <v>0</v>
      </c>
      <c r="S727">
        <f t="shared" si="287"/>
        <v>45.774542418326057</v>
      </c>
      <c r="T727">
        <f t="shared" si="277"/>
        <v>458.61518260141543</v>
      </c>
      <c r="U727">
        <f t="shared" si="278"/>
        <v>0.27624052316421965</v>
      </c>
      <c r="V727">
        <f t="shared" si="279"/>
        <v>0.64014643033721552</v>
      </c>
      <c r="W727">
        <f t="shared" si="280"/>
        <v>27.037915873447368</v>
      </c>
      <c r="X727">
        <f t="shared" si="281"/>
        <v>22.224561986620518</v>
      </c>
      <c r="Y727">
        <f t="shared" si="282"/>
        <v>0.93143783535744051</v>
      </c>
      <c r="Z727">
        <f t="shared" si="265"/>
        <v>53.367456844782588</v>
      </c>
      <c r="AA727">
        <f t="shared" si="283"/>
        <v>0.48390100298928929</v>
      </c>
      <c r="AB727">
        <f t="shared" si="266"/>
        <v>27.725485173433711</v>
      </c>
      <c r="AC727">
        <f t="shared" si="267"/>
        <v>0.44753683236815123</v>
      </c>
      <c r="AD727">
        <f t="shared" si="268"/>
        <v>25.64197167134888</v>
      </c>
      <c r="AE727">
        <f t="shared" si="269"/>
        <v>103.10079368491348</v>
      </c>
    </row>
    <row r="728" spans="5:31">
      <c r="E728">
        <f t="shared" si="284"/>
        <v>0.70800000000000052</v>
      </c>
      <c r="F728">
        <f t="shared" si="285"/>
        <v>-0.52514895406387785</v>
      </c>
      <c r="G728">
        <f t="shared" si="264"/>
        <v>-30.088818683569745</v>
      </c>
      <c r="H728">
        <f t="shared" si="270"/>
        <v>-2.2321619781003559</v>
      </c>
      <c r="K728">
        <f t="shared" si="271"/>
        <v>-133.92971868602135</v>
      </c>
      <c r="L728">
        <f t="shared" si="272"/>
        <v>389.943748593885</v>
      </c>
      <c r="M728">
        <f t="shared" si="273"/>
        <v>0.76290904030543427</v>
      </c>
      <c r="N728">
        <f t="shared" si="274"/>
        <v>0</v>
      </c>
      <c r="O728">
        <f t="shared" si="275"/>
        <v>0</v>
      </c>
      <c r="P728">
        <f t="shared" si="276"/>
        <v>-2.8398177764615906</v>
      </c>
      <c r="Q728">
        <f t="shared" si="286"/>
        <v>0</v>
      </c>
      <c r="S728">
        <f t="shared" si="287"/>
        <v>45.774542418326057</v>
      </c>
      <c r="T728">
        <f t="shared" si="277"/>
        <v>458.61518260141543</v>
      </c>
      <c r="U728">
        <f t="shared" si="278"/>
        <v>0.27624052316421965</v>
      </c>
      <c r="V728">
        <f t="shared" si="279"/>
        <v>0.64014643033721552</v>
      </c>
      <c r="W728">
        <f t="shared" si="280"/>
        <v>27.037915873447368</v>
      </c>
      <c r="X728">
        <f t="shared" si="281"/>
        <v>22.224561986620518</v>
      </c>
      <c r="Y728">
        <f t="shared" si="282"/>
        <v>0.93143783535744051</v>
      </c>
      <c r="Z728">
        <f t="shared" si="265"/>
        <v>53.367456844782588</v>
      </c>
      <c r="AA728">
        <f t="shared" si="283"/>
        <v>0.48390100298928929</v>
      </c>
      <c r="AB728">
        <f t="shared" si="266"/>
        <v>27.725485173433711</v>
      </c>
      <c r="AC728">
        <f t="shared" si="267"/>
        <v>0.44753683236815123</v>
      </c>
      <c r="AD728">
        <f t="shared" si="268"/>
        <v>25.64197167134888</v>
      </c>
      <c r="AE728">
        <f t="shared" si="269"/>
        <v>103.10079368491348</v>
      </c>
    </row>
    <row r="729" spans="5:31">
      <c r="E729">
        <f t="shared" si="284"/>
        <v>0.70900000000000052</v>
      </c>
      <c r="F729">
        <f t="shared" si="285"/>
        <v>-0.52514895406387785</v>
      </c>
      <c r="G729">
        <f t="shared" si="264"/>
        <v>-30.088818683569745</v>
      </c>
      <c r="H729">
        <f t="shared" si="270"/>
        <v>-2.2256629156237913</v>
      </c>
      <c r="K729">
        <f t="shared" si="271"/>
        <v>-133.53977493742747</v>
      </c>
      <c r="L729">
        <f t="shared" si="272"/>
        <v>389.943748593885</v>
      </c>
      <c r="M729">
        <f t="shared" si="273"/>
        <v>0.76290904030543427</v>
      </c>
      <c r="N729">
        <f t="shared" si="274"/>
        <v>0</v>
      </c>
      <c r="O729">
        <f t="shared" si="275"/>
        <v>0</v>
      </c>
      <c r="P729">
        <f t="shared" si="276"/>
        <v>-2.8315734943586928</v>
      </c>
      <c r="Q729">
        <f t="shared" si="286"/>
        <v>0</v>
      </c>
      <c r="S729">
        <f t="shared" si="287"/>
        <v>45.774542418326057</v>
      </c>
      <c r="T729">
        <f t="shared" si="277"/>
        <v>458.61518260141543</v>
      </c>
      <c r="U729">
        <f t="shared" si="278"/>
        <v>0.27624052316421965</v>
      </c>
      <c r="V729">
        <f t="shared" si="279"/>
        <v>0.64014643033721552</v>
      </c>
      <c r="W729">
        <f t="shared" si="280"/>
        <v>27.037915873447368</v>
      </c>
      <c r="X729">
        <f t="shared" si="281"/>
        <v>22.224561986620518</v>
      </c>
      <c r="Y729">
        <f t="shared" si="282"/>
        <v>0.93143783535744051</v>
      </c>
      <c r="Z729">
        <f t="shared" si="265"/>
        <v>53.367456844782588</v>
      </c>
      <c r="AA729">
        <f t="shared" si="283"/>
        <v>0.48390100298928929</v>
      </c>
      <c r="AB729">
        <f t="shared" si="266"/>
        <v>27.725485173433711</v>
      </c>
      <c r="AC729">
        <f t="shared" si="267"/>
        <v>0.44753683236815123</v>
      </c>
      <c r="AD729">
        <f t="shared" si="268"/>
        <v>25.64197167134888</v>
      </c>
      <c r="AE729">
        <f t="shared" si="269"/>
        <v>103.10079368491348</v>
      </c>
    </row>
    <row r="730" spans="5:31">
      <c r="E730">
        <f t="shared" si="284"/>
        <v>0.71000000000000052</v>
      </c>
      <c r="F730">
        <f t="shared" si="285"/>
        <v>-0.52514895406387785</v>
      </c>
      <c r="G730">
        <f t="shared" si="264"/>
        <v>-30.088818683569745</v>
      </c>
      <c r="H730">
        <f t="shared" si="270"/>
        <v>-2.2191638531472266</v>
      </c>
      <c r="K730">
        <f t="shared" si="271"/>
        <v>-133.14983118883359</v>
      </c>
      <c r="L730">
        <f t="shared" si="272"/>
        <v>389.943748593885</v>
      </c>
      <c r="M730">
        <f t="shared" si="273"/>
        <v>0.76290904030543427</v>
      </c>
      <c r="N730">
        <f t="shared" si="274"/>
        <v>0</v>
      </c>
      <c r="O730">
        <f t="shared" si="275"/>
        <v>0</v>
      </c>
      <c r="P730">
        <f t="shared" si="276"/>
        <v>-2.8233292122557954</v>
      </c>
      <c r="Q730">
        <f t="shared" si="286"/>
        <v>0</v>
      </c>
      <c r="S730">
        <f t="shared" si="287"/>
        <v>45.774542418326057</v>
      </c>
      <c r="T730">
        <f t="shared" si="277"/>
        <v>458.61518260141543</v>
      </c>
      <c r="U730">
        <f t="shared" si="278"/>
        <v>0.27624052316421965</v>
      </c>
      <c r="V730">
        <f t="shared" si="279"/>
        <v>0.64014643033721552</v>
      </c>
      <c r="W730">
        <f t="shared" si="280"/>
        <v>27.037915873447368</v>
      </c>
      <c r="X730">
        <f t="shared" si="281"/>
        <v>22.224561986620518</v>
      </c>
      <c r="Y730">
        <f t="shared" si="282"/>
        <v>0.93143783535744051</v>
      </c>
      <c r="Z730">
        <f t="shared" si="265"/>
        <v>53.367456844782588</v>
      </c>
      <c r="AA730">
        <f t="shared" si="283"/>
        <v>0.48390100298928929</v>
      </c>
      <c r="AB730">
        <f t="shared" si="266"/>
        <v>27.725485173433711</v>
      </c>
      <c r="AC730">
        <f t="shared" si="267"/>
        <v>0.44753683236815123</v>
      </c>
      <c r="AD730">
        <f t="shared" si="268"/>
        <v>25.64197167134888</v>
      </c>
      <c r="AE730">
        <f t="shared" si="269"/>
        <v>103.10079368491348</v>
      </c>
    </row>
    <row r="731" spans="5:31">
      <c r="E731">
        <f t="shared" si="284"/>
        <v>0.71100000000000052</v>
      </c>
      <c r="F731">
        <f t="shared" si="285"/>
        <v>-0.52514895406387785</v>
      </c>
      <c r="G731">
        <f t="shared" si="264"/>
        <v>-30.088818683569745</v>
      </c>
      <c r="H731">
        <f t="shared" si="270"/>
        <v>-2.212664790670662</v>
      </c>
      <c r="K731">
        <f t="shared" si="271"/>
        <v>-132.75988744023971</v>
      </c>
      <c r="L731">
        <f t="shared" si="272"/>
        <v>389.943748593885</v>
      </c>
      <c r="M731">
        <f t="shared" si="273"/>
        <v>0.76290904030543427</v>
      </c>
      <c r="N731">
        <f t="shared" si="274"/>
        <v>0</v>
      </c>
      <c r="O731">
        <f t="shared" si="275"/>
        <v>0</v>
      </c>
      <c r="P731">
        <f t="shared" si="276"/>
        <v>-2.8150849301528975</v>
      </c>
      <c r="Q731">
        <f t="shared" si="286"/>
        <v>0</v>
      </c>
      <c r="S731">
        <f t="shared" si="287"/>
        <v>45.774542418326057</v>
      </c>
      <c r="T731">
        <f t="shared" si="277"/>
        <v>458.61518260141543</v>
      </c>
      <c r="U731">
        <f t="shared" si="278"/>
        <v>0.27624052316421965</v>
      </c>
      <c r="V731">
        <f t="shared" si="279"/>
        <v>0.64014643033721552</v>
      </c>
      <c r="W731">
        <f t="shared" si="280"/>
        <v>27.037915873447368</v>
      </c>
      <c r="X731">
        <f t="shared" si="281"/>
        <v>22.224561986620518</v>
      </c>
      <c r="Y731">
        <f t="shared" si="282"/>
        <v>0.93143783535744051</v>
      </c>
      <c r="Z731">
        <f t="shared" si="265"/>
        <v>53.367456844782588</v>
      </c>
      <c r="AA731">
        <f t="shared" si="283"/>
        <v>0.48390100298928929</v>
      </c>
      <c r="AB731">
        <f t="shared" si="266"/>
        <v>27.725485173433711</v>
      </c>
      <c r="AC731">
        <f t="shared" si="267"/>
        <v>0.44753683236815123</v>
      </c>
      <c r="AD731">
        <f t="shared" si="268"/>
        <v>25.64197167134888</v>
      </c>
      <c r="AE731">
        <f t="shared" si="269"/>
        <v>103.10079368491348</v>
      </c>
    </row>
    <row r="732" spans="5:31">
      <c r="E732">
        <f t="shared" si="284"/>
        <v>0.71200000000000052</v>
      </c>
      <c r="F732">
        <f t="shared" si="285"/>
        <v>-0.52514895406387785</v>
      </c>
      <c r="G732">
        <f t="shared" si="264"/>
        <v>-30.088818683569745</v>
      </c>
      <c r="H732">
        <f t="shared" si="270"/>
        <v>-2.206165728194097</v>
      </c>
      <c r="K732">
        <f t="shared" si="271"/>
        <v>-132.36994369164583</v>
      </c>
      <c r="L732">
        <f t="shared" si="272"/>
        <v>389.943748593885</v>
      </c>
      <c r="M732">
        <f t="shared" si="273"/>
        <v>0.76290904030543427</v>
      </c>
      <c r="N732">
        <f t="shared" si="274"/>
        <v>0</v>
      </c>
      <c r="O732">
        <f t="shared" si="275"/>
        <v>0</v>
      </c>
      <c r="P732">
        <f t="shared" si="276"/>
        <v>-2.8068406480499997</v>
      </c>
      <c r="Q732">
        <f t="shared" si="286"/>
        <v>0</v>
      </c>
      <c r="S732">
        <f t="shared" si="287"/>
        <v>45.774542418326057</v>
      </c>
      <c r="T732">
        <f t="shared" si="277"/>
        <v>458.61518260141543</v>
      </c>
      <c r="U732">
        <f t="shared" si="278"/>
        <v>0.27624052316421965</v>
      </c>
      <c r="V732">
        <f t="shared" si="279"/>
        <v>0.64014643033721552</v>
      </c>
      <c r="W732">
        <f t="shared" si="280"/>
        <v>27.037915873447368</v>
      </c>
      <c r="X732">
        <f t="shared" si="281"/>
        <v>22.224561986620518</v>
      </c>
      <c r="Y732">
        <f t="shared" si="282"/>
        <v>0.93143783535744051</v>
      </c>
      <c r="Z732">
        <f t="shared" si="265"/>
        <v>53.367456844782588</v>
      </c>
      <c r="AA732">
        <f t="shared" si="283"/>
        <v>0.48390100298928929</v>
      </c>
      <c r="AB732">
        <f t="shared" si="266"/>
        <v>27.725485173433711</v>
      </c>
      <c r="AC732">
        <f t="shared" si="267"/>
        <v>0.44753683236815123</v>
      </c>
      <c r="AD732">
        <f t="shared" si="268"/>
        <v>25.64197167134888</v>
      </c>
      <c r="AE732">
        <f t="shared" si="269"/>
        <v>103.10079368491348</v>
      </c>
    </row>
    <row r="733" spans="5:31">
      <c r="E733">
        <f t="shared" si="284"/>
        <v>0.71300000000000052</v>
      </c>
      <c r="F733">
        <f t="shared" si="285"/>
        <v>-0.52514895406387785</v>
      </c>
      <c r="G733">
        <f t="shared" si="264"/>
        <v>-30.088818683569745</v>
      </c>
      <c r="H733">
        <f t="shared" si="270"/>
        <v>-2.1996666657175323</v>
      </c>
      <c r="K733">
        <f t="shared" si="271"/>
        <v>-131.97999994305195</v>
      </c>
      <c r="L733">
        <f t="shared" si="272"/>
        <v>389.943748593885</v>
      </c>
      <c r="M733">
        <f t="shared" si="273"/>
        <v>0.76290904030543427</v>
      </c>
      <c r="N733">
        <f t="shared" si="274"/>
        <v>0</v>
      </c>
      <c r="O733">
        <f t="shared" si="275"/>
        <v>0</v>
      </c>
      <c r="P733">
        <f t="shared" si="276"/>
        <v>-2.7985963659471018</v>
      </c>
      <c r="Q733">
        <f t="shared" si="286"/>
        <v>0</v>
      </c>
      <c r="S733">
        <f t="shared" si="287"/>
        <v>45.774542418326057</v>
      </c>
      <c r="T733">
        <f t="shared" si="277"/>
        <v>458.61518260141543</v>
      </c>
      <c r="U733">
        <f t="shared" si="278"/>
        <v>0.27624052316421965</v>
      </c>
      <c r="V733">
        <f t="shared" si="279"/>
        <v>0.64014643033721552</v>
      </c>
      <c r="W733">
        <f t="shared" si="280"/>
        <v>27.037915873447368</v>
      </c>
      <c r="X733">
        <f t="shared" si="281"/>
        <v>22.224561986620518</v>
      </c>
      <c r="Y733">
        <f t="shared" si="282"/>
        <v>0.93143783535744051</v>
      </c>
      <c r="Z733">
        <f t="shared" si="265"/>
        <v>53.367456844782588</v>
      </c>
      <c r="AA733">
        <f t="shared" si="283"/>
        <v>0.48390100298928929</v>
      </c>
      <c r="AB733">
        <f t="shared" si="266"/>
        <v>27.725485173433711</v>
      </c>
      <c r="AC733">
        <f t="shared" si="267"/>
        <v>0.44753683236815123</v>
      </c>
      <c r="AD733">
        <f t="shared" si="268"/>
        <v>25.64197167134888</v>
      </c>
      <c r="AE733">
        <f t="shared" si="269"/>
        <v>103.10079368491348</v>
      </c>
    </row>
    <row r="734" spans="5:31">
      <c r="E734">
        <f t="shared" si="284"/>
        <v>0.71400000000000052</v>
      </c>
      <c r="F734">
        <f t="shared" si="285"/>
        <v>-0.52514895406387785</v>
      </c>
      <c r="G734">
        <f t="shared" si="264"/>
        <v>-30.088818683569745</v>
      </c>
      <c r="H734">
        <f t="shared" si="270"/>
        <v>-2.1931676032409677</v>
      </c>
      <c r="K734">
        <f t="shared" si="271"/>
        <v>-131.59005619445807</v>
      </c>
      <c r="L734">
        <f t="shared" si="272"/>
        <v>389.943748593885</v>
      </c>
      <c r="M734">
        <f t="shared" si="273"/>
        <v>0.76290904030543427</v>
      </c>
      <c r="N734">
        <f t="shared" si="274"/>
        <v>0</v>
      </c>
      <c r="O734">
        <f t="shared" si="275"/>
        <v>0</v>
      </c>
      <c r="P734">
        <f t="shared" si="276"/>
        <v>-2.790352083844204</v>
      </c>
      <c r="Q734">
        <f t="shared" si="286"/>
        <v>0</v>
      </c>
      <c r="S734">
        <f t="shared" si="287"/>
        <v>45.774542418326057</v>
      </c>
      <c r="T734">
        <f t="shared" si="277"/>
        <v>458.61518260141543</v>
      </c>
      <c r="U734">
        <f t="shared" si="278"/>
        <v>0.27624052316421965</v>
      </c>
      <c r="V734">
        <f t="shared" si="279"/>
        <v>0.64014643033721552</v>
      </c>
      <c r="W734">
        <f t="shared" si="280"/>
        <v>27.037915873447368</v>
      </c>
      <c r="X734">
        <f t="shared" si="281"/>
        <v>22.224561986620518</v>
      </c>
      <c r="Y734">
        <f t="shared" si="282"/>
        <v>0.93143783535744051</v>
      </c>
      <c r="Z734">
        <f t="shared" si="265"/>
        <v>53.367456844782588</v>
      </c>
      <c r="AA734">
        <f t="shared" si="283"/>
        <v>0.48390100298928929</v>
      </c>
      <c r="AB734">
        <f t="shared" si="266"/>
        <v>27.725485173433711</v>
      </c>
      <c r="AC734">
        <f t="shared" si="267"/>
        <v>0.44753683236815123</v>
      </c>
      <c r="AD734">
        <f t="shared" si="268"/>
        <v>25.64197167134888</v>
      </c>
      <c r="AE734">
        <f t="shared" si="269"/>
        <v>103.10079368491348</v>
      </c>
    </row>
    <row r="735" spans="5:31">
      <c r="E735">
        <f t="shared" si="284"/>
        <v>0.71500000000000052</v>
      </c>
      <c r="F735">
        <f t="shared" si="285"/>
        <v>-0.52514895406387785</v>
      </c>
      <c r="G735">
        <f t="shared" si="264"/>
        <v>-30.088818683569745</v>
      </c>
      <c r="H735">
        <f t="shared" si="270"/>
        <v>-2.1866685407644031</v>
      </c>
      <c r="K735">
        <f t="shared" si="271"/>
        <v>-131.20011244586419</v>
      </c>
      <c r="L735">
        <f t="shared" si="272"/>
        <v>389.943748593885</v>
      </c>
      <c r="M735">
        <f t="shared" si="273"/>
        <v>0.76290904030543427</v>
      </c>
      <c r="N735">
        <f t="shared" si="274"/>
        <v>0</v>
      </c>
      <c r="O735">
        <f t="shared" si="275"/>
        <v>0</v>
      </c>
      <c r="P735">
        <f t="shared" si="276"/>
        <v>-2.7821078017413066</v>
      </c>
      <c r="Q735">
        <f t="shared" si="286"/>
        <v>0</v>
      </c>
      <c r="S735">
        <f t="shared" si="287"/>
        <v>45.774542418326057</v>
      </c>
      <c r="T735">
        <f t="shared" si="277"/>
        <v>458.61518260141543</v>
      </c>
      <c r="U735">
        <f t="shared" si="278"/>
        <v>0.27624052316421965</v>
      </c>
      <c r="V735">
        <f t="shared" si="279"/>
        <v>0.64014643033721552</v>
      </c>
      <c r="W735">
        <f t="shared" si="280"/>
        <v>27.037915873447368</v>
      </c>
      <c r="X735">
        <f t="shared" si="281"/>
        <v>22.224561986620518</v>
      </c>
      <c r="Y735">
        <f t="shared" si="282"/>
        <v>0.93143783535744051</v>
      </c>
      <c r="Z735">
        <f t="shared" si="265"/>
        <v>53.367456844782588</v>
      </c>
      <c r="AA735">
        <f t="shared" si="283"/>
        <v>0.48390100298928929</v>
      </c>
      <c r="AB735">
        <f t="shared" si="266"/>
        <v>27.725485173433711</v>
      </c>
      <c r="AC735">
        <f t="shared" si="267"/>
        <v>0.44753683236815123</v>
      </c>
      <c r="AD735">
        <f t="shared" si="268"/>
        <v>25.64197167134888</v>
      </c>
      <c r="AE735">
        <f t="shared" si="269"/>
        <v>103.10079368491348</v>
      </c>
    </row>
    <row r="736" spans="5:31">
      <c r="E736">
        <f t="shared" si="284"/>
        <v>0.71600000000000052</v>
      </c>
      <c r="F736">
        <f t="shared" si="285"/>
        <v>-0.52514895406387785</v>
      </c>
      <c r="G736">
        <f t="shared" si="264"/>
        <v>-30.088818683569745</v>
      </c>
      <c r="H736">
        <f t="shared" si="270"/>
        <v>-2.1801694782878385</v>
      </c>
      <c r="K736">
        <f t="shared" si="271"/>
        <v>-130.81016869727031</v>
      </c>
      <c r="L736">
        <f t="shared" si="272"/>
        <v>389.943748593885</v>
      </c>
      <c r="M736">
        <f t="shared" si="273"/>
        <v>0.76290904030543427</v>
      </c>
      <c r="N736">
        <f t="shared" si="274"/>
        <v>0</v>
      </c>
      <c r="O736">
        <f t="shared" si="275"/>
        <v>0</v>
      </c>
      <c r="P736">
        <f t="shared" si="276"/>
        <v>-2.7738635196384087</v>
      </c>
      <c r="Q736">
        <f t="shared" si="286"/>
        <v>0</v>
      </c>
      <c r="S736">
        <f t="shared" si="287"/>
        <v>45.774542418326057</v>
      </c>
      <c r="T736">
        <f t="shared" si="277"/>
        <v>458.61518260141543</v>
      </c>
      <c r="U736">
        <f t="shared" si="278"/>
        <v>0.27624052316421965</v>
      </c>
      <c r="V736">
        <f t="shared" si="279"/>
        <v>0.64014643033721552</v>
      </c>
      <c r="W736">
        <f t="shared" si="280"/>
        <v>27.037915873447368</v>
      </c>
      <c r="X736">
        <f t="shared" si="281"/>
        <v>22.224561986620518</v>
      </c>
      <c r="Y736">
        <f t="shared" si="282"/>
        <v>0.93143783535744051</v>
      </c>
      <c r="Z736">
        <f t="shared" si="265"/>
        <v>53.367456844782588</v>
      </c>
      <c r="AA736">
        <f t="shared" si="283"/>
        <v>0.48390100298928929</v>
      </c>
      <c r="AB736">
        <f t="shared" si="266"/>
        <v>27.725485173433711</v>
      </c>
      <c r="AC736">
        <f t="shared" si="267"/>
        <v>0.44753683236815123</v>
      </c>
      <c r="AD736">
        <f t="shared" si="268"/>
        <v>25.64197167134888</v>
      </c>
      <c r="AE736">
        <f t="shared" si="269"/>
        <v>103.10079368491348</v>
      </c>
    </row>
    <row r="737" spans="5:31">
      <c r="E737">
        <f t="shared" si="284"/>
        <v>0.71700000000000053</v>
      </c>
      <c r="F737">
        <f t="shared" si="285"/>
        <v>-0.52514895406387785</v>
      </c>
      <c r="G737">
        <f t="shared" si="264"/>
        <v>-30.088818683569745</v>
      </c>
      <c r="H737">
        <f t="shared" si="270"/>
        <v>-2.1736704158112738</v>
      </c>
      <c r="K737">
        <f t="shared" si="271"/>
        <v>-130.42022494867643</v>
      </c>
      <c r="L737">
        <f t="shared" si="272"/>
        <v>389.943748593885</v>
      </c>
      <c r="M737">
        <f t="shared" si="273"/>
        <v>0.76290904030543427</v>
      </c>
      <c r="N737">
        <f t="shared" si="274"/>
        <v>0</v>
      </c>
      <c r="O737">
        <f t="shared" si="275"/>
        <v>0</v>
      </c>
      <c r="P737">
        <f t="shared" si="276"/>
        <v>-2.7656192375355109</v>
      </c>
      <c r="Q737">
        <f t="shared" si="286"/>
        <v>0</v>
      </c>
      <c r="S737">
        <f t="shared" si="287"/>
        <v>45.774542418326057</v>
      </c>
      <c r="T737">
        <f t="shared" si="277"/>
        <v>458.61518260141543</v>
      </c>
      <c r="U737">
        <f t="shared" si="278"/>
        <v>0.27624052316421965</v>
      </c>
      <c r="V737">
        <f t="shared" si="279"/>
        <v>0.64014643033721552</v>
      </c>
      <c r="W737">
        <f t="shared" si="280"/>
        <v>27.037915873447368</v>
      </c>
      <c r="X737">
        <f t="shared" si="281"/>
        <v>22.224561986620518</v>
      </c>
      <c r="Y737">
        <f t="shared" si="282"/>
        <v>0.93143783535744051</v>
      </c>
      <c r="Z737">
        <f t="shared" si="265"/>
        <v>53.367456844782588</v>
      </c>
      <c r="AA737">
        <f t="shared" si="283"/>
        <v>0.48390100298928929</v>
      </c>
      <c r="AB737">
        <f t="shared" si="266"/>
        <v>27.725485173433711</v>
      </c>
      <c r="AC737">
        <f t="shared" si="267"/>
        <v>0.44753683236815123</v>
      </c>
      <c r="AD737">
        <f t="shared" si="268"/>
        <v>25.64197167134888</v>
      </c>
      <c r="AE737">
        <f t="shared" si="269"/>
        <v>103.10079368491348</v>
      </c>
    </row>
    <row r="738" spans="5:31">
      <c r="E738">
        <f t="shared" si="284"/>
        <v>0.71800000000000053</v>
      </c>
      <c r="F738">
        <f t="shared" si="285"/>
        <v>-0.52514895406387785</v>
      </c>
      <c r="G738">
        <f t="shared" si="264"/>
        <v>-30.088818683569745</v>
      </c>
      <c r="H738">
        <f t="shared" si="270"/>
        <v>-2.1671713533347092</v>
      </c>
      <c r="K738">
        <f t="shared" si="271"/>
        <v>-130.03028120008256</v>
      </c>
      <c r="L738">
        <f t="shared" si="272"/>
        <v>389.943748593885</v>
      </c>
      <c r="M738">
        <f t="shared" si="273"/>
        <v>0.76290904030543427</v>
      </c>
      <c r="N738">
        <f t="shared" si="274"/>
        <v>0</v>
      </c>
      <c r="O738">
        <f t="shared" si="275"/>
        <v>0</v>
      </c>
      <c r="P738">
        <f t="shared" si="276"/>
        <v>-2.757374955432613</v>
      </c>
      <c r="Q738">
        <f t="shared" si="286"/>
        <v>0</v>
      </c>
      <c r="S738">
        <f t="shared" si="287"/>
        <v>45.774542418326057</v>
      </c>
      <c r="T738">
        <f t="shared" si="277"/>
        <v>458.61518260141543</v>
      </c>
      <c r="U738">
        <f t="shared" si="278"/>
        <v>0.27624052316421965</v>
      </c>
      <c r="V738">
        <f t="shared" si="279"/>
        <v>0.64014643033721552</v>
      </c>
      <c r="W738">
        <f t="shared" si="280"/>
        <v>27.037915873447368</v>
      </c>
      <c r="X738">
        <f t="shared" si="281"/>
        <v>22.224561986620518</v>
      </c>
      <c r="Y738">
        <f t="shared" si="282"/>
        <v>0.93143783535744051</v>
      </c>
      <c r="Z738">
        <f t="shared" si="265"/>
        <v>53.367456844782588</v>
      </c>
      <c r="AA738">
        <f t="shared" si="283"/>
        <v>0.48390100298928929</v>
      </c>
      <c r="AB738">
        <f t="shared" si="266"/>
        <v>27.725485173433711</v>
      </c>
      <c r="AC738">
        <f t="shared" si="267"/>
        <v>0.44753683236815123</v>
      </c>
      <c r="AD738">
        <f t="shared" si="268"/>
        <v>25.64197167134888</v>
      </c>
      <c r="AE738">
        <f t="shared" si="269"/>
        <v>103.10079368491348</v>
      </c>
    </row>
    <row r="739" spans="5:31">
      <c r="E739">
        <f t="shared" si="284"/>
        <v>0.71900000000000053</v>
      </c>
      <c r="F739">
        <f t="shared" si="285"/>
        <v>-0.52514895406387785</v>
      </c>
      <c r="G739">
        <f t="shared" si="264"/>
        <v>-30.088818683569745</v>
      </c>
      <c r="H739">
        <f t="shared" si="270"/>
        <v>-2.1606722908581446</v>
      </c>
      <c r="K739">
        <f t="shared" si="271"/>
        <v>-129.64033745148868</v>
      </c>
      <c r="L739">
        <f t="shared" si="272"/>
        <v>389.943748593885</v>
      </c>
      <c r="M739">
        <f t="shared" si="273"/>
        <v>0.76290904030543427</v>
      </c>
      <c r="N739">
        <f t="shared" si="274"/>
        <v>0</v>
      </c>
      <c r="O739">
        <f t="shared" si="275"/>
        <v>0</v>
      </c>
      <c r="P739">
        <f t="shared" si="276"/>
        <v>-2.7491306733297152</v>
      </c>
      <c r="Q739">
        <f t="shared" si="286"/>
        <v>0</v>
      </c>
      <c r="S739">
        <f t="shared" si="287"/>
        <v>45.774542418326057</v>
      </c>
      <c r="T739">
        <f t="shared" si="277"/>
        <v>458.61518260141543</v>
      </c>
      <c r="U739">
        <f t="shared" si="278"/>
        <v>0.27624052316421965</v>
      </c>
      <c r="V739">
        <f t="shared" si="279"/>
        <v>0.64014643033721552</v>
      </c>
      <c r="W739">
        <f t="shared" si="280"/>
        <v>27.037915873447368</v>
      </c>
      <c r="X739">
        <f t="shared" si="281"/>
        <v>22.224561986620518</v>
      </c>
      <c r="Y739">
        <f t="shared" si="282"/>
        <v>0.93143783535744051</v>
      </c>
      <c r="Z739">
        <f t="shared" si="265"/>
        <v>53.367456844782588</v>
      </c>
      <c r="AA739">
        <f t="shared" si="283"/>
        <v>0.48390100298928929</v>
      </c>
      <c r="AB739">
        <f t="shared" si="266"/>
        <v>27.725485173433711</v>
      </c>
      <c r="AC739">
        <f t="shared" si="267"/>
        <v>0.44753683236815123</v>
      </c>
      <c r="AD739">
        <f t="shared" si="268"/>
        <v>25.64197167134888</v>
      </c>
      <c r="AE739">
        <f t="shared" si="269"/>
        <v>103.10079368491348</v>
      </c>
    </row>
    <row r="740" spans="5:31">
      <c r="E740">
        <f t="shared" si="284"/>
        <v>0.72000000000000053</v>
      </c>
      <c r="F740">
        <f t="shared" si="285"/>
        <v>-0.52514895406387785</v>
      </c>
      <c r="G740">
        <f t="shared" si="264"/>
        <v>-30.088818683569745</v>
      </c>
      <c r="H740">
        <f t="shared" si="270"/>
        <v>-2.15417322838158</v>
      </c>
      <c r="K740">
        <f t="shared" si="271"/>
        <v>-129.2503937028948</v>
      </c>
      <c r="L740">
        <f t="shared" si="272"/>
        <v>389.943748593885</v>
      </c>
      <c r="M740">
        <f t="shared" si="273"/>
        <v>0.76290904030543427</v>
      </c>
      <c r="N740">
        <f t="shared" si="274"/>
        <v>0</v>
      </c>
      <c r="O740">
        <f t="shared" si="275"/>
        <v>0</v>
      </c>
      <c r="P740">
        <f t="shared" si="276"/>
        <v>-2.7408863912268173</v>
      </c>
      <c r="Q740">
        <f t="shared" si="286"/>
        <v>0</v>
      </c>
      <c r="S740">
        <f t="shared" si="287"/>
        <v>45.774542418326057</v>
      </c>
      <c r="T740">
        <f t="shared" si="277"/>
        <v>458.61518260141543</v>
      </c>
      <c r="U740">
        <f t="shared" si="278"/>
        <v>0.27624052316421965</v>
      </c>
      <c r="V740">
        <f t="shared" si="279"/>
        <v>0.64014643033721552</v>
      </c>
      <c r="W740">
        <f t="shared" si="280"/>
        <v>27.037915873447368</v>
      </c>
      <c r="X740">
        <f t="shared" si="281"/>
        <v>22.224561986620518</v>
      </c>
      <c r="Y740">
        <f t="shared" si="282"/>
        <v>0.93143783535744051</v>
      </c>
      <c r="Z740">
        <f t="shared" si="265"/>
        <v>53.367456844782588</v>
      </c>
      <c r="AA740">
        <f t="shared" si="283"/>
        <v>0.48390100298928929</v>
      </c>
      <c r="AB740">
        <f t="shared" si="266"/>
        <v>27.725485173433711</v>
      </c>
      <c r="AC740">
        <f t="shared" si="267"/>
        <v>0.44753683236815123</v>
      </c>
      <c r="AD740">
        <f t="shared" si="268"/>
        <v>25.64197167134888</v>
      </c>
      <c r="AE740">
        <f t="shared" si="269"/>
        <v>103.10079368491348</v>
      </c>
    </row>
    <row r="741" spans="5:31">
      <c r="E741">
        <f t="shared" si="284"/>
        <v>0.72100000000000053</v>
      </c>
      <c r="F741">
        <f t="shared" si="285"/>
        <v>-0.52514895406387785</v>
      </c>
      <c r="G741">
        <f t="shared" si="264"/>
        <v>-30.088818683569745</v>
      </c>
      <c r="H741">
        <f t="shared" si="270"/>
        <v>-2.1476741659050154</v>
      </c>
      <c r="K741">
        <f t="shared" si="271"/>
        <v>-128.86044995430092</v>
      </c>
      <c r="L741">
        <f t="shared" si="272"/>
        <v>389.943748593885</v>
      </c>
      <c r="M741">
        <f t="shared" si="273"/>
        <v>0.76290904030543427</v>
      </c>
      <c r="N741">
        <f t="shared" si="274"/>
        <v>0</v>
      </c>
      <c r="O741">
        <f t="shared" si="275"/>
        <v>0</v>
      </c>
      <c r="P741">
        <f t="shared" si="276"/>
        <v>-2.7326421091239199</v>
      </c>
      <c r="Q741">
        <f t="shared" si="286"/>
        <v>0</v>
      </c>
      <c r="S741">
        <f t="shared" si="287"/>
        <v>45.774542418326057</v>
      </c>
      <c r="T741">
        <f t="shared" si="277"/>
        <v>458.61518260141543</v>
      </c>
      <c r="U741">
        <f t="shared" si="278"/>
        <v>0.27624052316421965</v>
      </c>
      <c r="V741">
        <f t="shared" si="279"/>
        <v>0.64014643033721552</v>
      </c>
      <c r="W741">
        <f t="shared" si="280"/>
        <v>27.037915873447368</v>
      </c>
      <c r="X741">
        <f t="shared" si="281"/>
        <v>22.224561986620518</v>
      </c>
      <c r="Y741">
        <f t="shared" si="282"/>
        <v>0.93143783535744051</v>
      </c>
      <c r="Z741">
        <f t="shared" si="265"/>
        <v>53.367456844782588</v>
      </c>
      <c r="AA741">
        <f t="shared" si="283"/>
        <v>0.48390100298928929</v>
      </c>
      <c r="AB741">
        <f t="shared" si="266"/>
        <v>27.725485173433711</v>
      </c>
      <c r="AC741">
        <f t="shared" si="267"/>
        <v>0.44753683236815123</v>
      </c>
      <c r="AD741">
        <f t="shared" si="268"/>
        <v>25.64197167134888</v>
      </c>
      <c r="AE741">
        <f t="shared" si="269"/>
        <v>103.10079368491348</v>
      </c>
    </row>
    <row r="742" spans="5:31">
      <c r="E742">
        <f t="shared" si="284"/>
        <v>0.72200000000000053</v>
      </c>
      <c r="F742">
        <f t="shared" si="285"/>
        <v>-0.52514895406387785</v>
      </c>
      <c r="G742">
        <f t="shared" si="264"/>
        <v>-30.088818683569745</v>
      </c>
      <c r="H742">
        <f t="shared" si="270"/>
        <v>-2.1411751034284507</v>
      </c>
      <c r="K742">
        <f t="shared" si="271"/>
        <v>-128.47050620570704</v>
      </c>
      <c r="L742">
        <f t="shared" si="272"/>
        <v>389.943748593885</v>
      </c>
      <c r="M742">
        <f t="shared" si="273"/>
        <v>0.76290904030543427</v>
      </c>
      <c r="N742">
        <f t="shared" si="274"/>
        <v>0</v>
      </c>
      <c r="O742">
        <f t="shared" si="275"/>
        <v>0</v>
      </c>
      <c r="P742">
        <f t="shared" si="276"/>
        <v>-2.7243978270210221</v>
      </c>
      <c r="Q742">
        <f t="shared" si="286"/>
        <v>0</v>
      </c>
      <c r="S742">
        <f t="shared" si="287"/>
        <v>45.774542418326057</v>
      </c>
      <c r="T742">
        <f t="shared" si="277"/>
        <v>458.61518260141543</v>
      </c>
      <c r="U742">
        <f t="shared" si="278"/>
        <v>0.27624052316421965</v>
      </c>
      <c r="V742">
        <f t="shared" si="279"/>
        <v>0.64014643033721552</v>
      </c>
      <c r="W742">
        <f t="shared" si="280"/>
        <v>27.037915873447368</v>
      </c>
      <c r="X742">
        <f t="shared" si="281"/>
        <v>22.224561986620518</v>
      </c>
      <c r="Y742">
        <f t="shared" si="282"/>
        <v>0.93143783535744051</v>
      </c>
      <c r="Z742">
        <f t="shared" si="265"/>
        <v>53.367456844782588</v>
      </c>
      <c r="AA742">
        <f t="shared" si="283"/>
        <v>0.48390100298928929</v>
      </c>
      <c r="AB742">
        <f t="shared" si="266"/>
        <v>27.725485173433711</v>
      </c>
      <c r="AC742">
        <f t="shared" si="267"/>
        <v>0.44753683236815123</v>
      </c>
      <c r="AD742">
        <f t="shared" si="268"/>
        <v>25.64197167134888</v>
      </c>
      <c r="AE742">
        <f t="shared" si="269"/>
        <v>103.10079368491348</v>
      </c>
    </row>
    <row r="743" spans="5:31">
      <c r="E743">
        <f t="shared" si="284"/>
        <v>0.72300000000000053</v>
      </c>
      <c r="F743">
        <f t="shared" si="285"/>
        <v>-0.52514895406387785</v>
      </c>
      <c r="G743">
        <f t="shared" si="264"/>
        <v>-30.088818683569745</v>
      </c>
      <c r="H743">
        <f t="shared" si="270"/>
        <v>-2.1346760409518861</v>
      </c>
      <c r="K743">
        <f t="shared" si="271"/>
        <v>-128.08056245711316</v>
      </c>
      <c r="L743">
        <f t="shared" si="272"/>
        <v>389.943748593885</v>
      </c>
      <c r="M743">
        <f t="shared" si="273"/>
        <v>0.76290904030543427</v>
      </c>
      <c r="N743">
        <f t="shared" si="274"/>
        <v>0</v>
      </c>
      <c r="O743">
        <f t="shared" si="275"/>
        <v>0</v>
      </c>
      <c r="P743">
        <f t="shared" si="276"/>
        <v>-2.7161535449181242</v>
      </c>
      <c r="Q743">
        <f t="shared" si="286"/>
        <v>0</v>
      </c>
      <c r="S743">
        <f t="shared" si="287"/>
        <v>45.774542418326057</v>
      </c>
      <c r="T743">
        <f t="shared" si="277"/>
        <v>458.61518260141543</v>
      </c>
      <c r="U743">
        <f t="shared" si="278"/>
        <v>0.27624052316421965</v>
      </c>
      <c r="V743">
        <f t="shared" si="279"/>
        <v>0.64014643033721552</v>
      </c>
      <c r="W743">
        <f t="shared" si="280"/>
        <v>27.037915873447368</v>
      </c>
      <c r="X743">
        <f t="shared" si="281"/>
        <v>22.224561986620518</v>
      </c>
      <c r="Y743">
        <f t="shared" si="282"/>
        <v>0.93143783535744051</v>
      </c>
      <c r="Z743">
        <f t="shared" si="265"/>
        <v>53.367456844782588</v>
      </c>
      <c r="AA743">
        <f t="shared" si="283"/>
        <v>0.48390100298928929</v>
      </c>
      <c r="AB743">
        <f t="shared" si="266"/>
        <v>27.725485173433711</v>
      </c>
      <c r="AC743">
        <f t="shared" si="267"/>
        <v>0.44753683236815123</v>
      </c>
      <c r="AD743">
        <f t="shared" si="268"/>
        <v>25.64197167134888</v>
      </c>
      <c r="AE743">
        <f t="shared" si="269"/>
        <v>103.10079368491348</v>
      </c>
    </row>
    <row r="744" spans="5:31">
      <c r="E744">
        <f t="shared" si="284"/>
        <v>0.72400000000000053</v>
      </c>
      <c r="F744">
        <f t="shared" si="285"/>
        <v>-0.52514895406387785</v>
      </c>
      <c r="G744">
        <f t="shared" si="264"/>
        <v>-30.088818683569745</v>
      </c>
      <c r="H744">
        <f t="shared" si="270"/>
        <v>-2.1281769784753215</v>
      </c>
      <c r="K744">
        <f t="shared" si="271"/>
        <v>-127.69061870851928</v>
      </c>
      <c r="L744">
        <f t="shared" si="272"/>
        <v>389.943748593885</v>
      </c>
      <c r="M744">
        <f t="shared" si="273"/>
        <v>0.76290904030543427</v>
      </c>
      <c r="N744">
        <f t="shared" si="274"/>
        <v>0</v>
      </c>
      <c r="O744">
        <f t="shared" si="275"/>
        <v>0</v>
      </c>
      <c r="P744">
        <f t="shared" si="276"/>
        <v>-2.7079092628152264</v>
      </c>
      <c r="Q744">
        <f t="shared" si="286"/>
        <v>0</v>
      </c>
      <c r="S744">
        <f t="shared" si="287"/>
        <v>45.774542418326057</v>
      </c>
      <c r="T744">
        <f t="shared" si="277"/>
        <v>458.61518260141543</v>
      </c>
      <c r="U744">
        <f t="shared" si="278"/>
        <v>0.27624052316421965</v>
      </c>
      <c r="V744">
        <f t="shared" si="279"/>
        <v>0.64014643033721552</v>
      </c>
      <c r="W744">
        <f t="shared" si="280"/>
        <v>27.037915873447368</v>
      </c>
      <c r="X744">
        <f t="shared" si="281"/>
        <v>22.224561986620518</v>
      </c>
      <c r="Y744">
        <f t="shared" si="282"/>
        <v>0.93143783535744051</v>
      </c>
      <c r="Z744">
        <f t="shared" si="265"/>
        <v>53.367456844782588</v>
      </c>
      <c r="AA744">
        <f t="shared" si="283"/>
        <v>0.48390100298928929</v>
      </c>
      <c r="AB744">
        <f t="shared" si="266"/>
        <v>27.725485173433711</v>
      </c>
      <c r="AC744">
        <f t="shared" si="267"/>
        <v>0.44753683236815123</v>
      </c>
      <c r="AD744">
        <f t="shared" si="268"/>
        <v>25.64197167134888</v>
      </c>
      <c r="AE744">
        <f t="shared" si="269"/>
        <v>103.10079368491348</v>
      </c>
    </row>
    <row r="745" spans="5:31">
      <c r="E745">
        <f t="shared" si="284"/>
        <v>0.72500000000000053</v>
      </c>
      <c r="F745">
        <f t="shared" si="285"/>
        <v>-0.52514895406387785</v>
      </c>
      <c r="G745">
        <f t="shared" si="264"/>
        <v>-30.088818683569745</v>
      </c>
      <c r="H745">
        <f t="shared" si="270"/>
        <v>-2.1216779159987569</v>
      </c>
      <c r="K745">
        <f t="shared" si="271"/>
        <v>-127.3006749599254</v>
      </c>
      <c r="L745">
        <f t="shared" si="272"/>
        <v>389.943748593885</v>
      </c>
      <c r="M745">
        <f t="shared" si="273"/>
        <v>0.76290904030543427</v>
      </c>
      <c r="N745">
        <f t="shared" si="274"/>
        <v>0</v>
      </c>
      <c r="O745">
        <f t="shared" si="275"/>
        <v>0</v>
      </c>
      <c r="P745">
        <f t="shared" si="276"/>
        <v>-2.6996649807123285</v>
      </c>
      <c r="Q745">
        <f t="shared" si="286"/>
        <v>0</v>
      </c>
      <c r="S745">
        <f t="shared" si="287"/>
        <v>45.774542418326057</v>
      </c>
      <c r="T745">
        <f t="shared" si="277"/>
        <v>458.61518260141543</v>
      </c>
      <c r="U745">
        <f t="shared" si="278"/>
        <v>0.27624052316421965</v>
      </c>
      <c r="V745">
        <f t="shared" si="279"/>
        <v>0.64014643033721552</v>
      </c>
      <c r="W745">
        <f t="shared" si="280"/>
        <v>27.037915873447368</v>
      </c>
      <c r="X745">
        <f t="shared" si="281"/>
        <v>22.224561986620518</v>
      </c>
      <c r="Y745">
        <f t="shared" si="282"/>
        <v>0.93143783535744051</v>
      </c>
      <c r="Z745">
        <f t="shared" si="265"/>
        <v>53.367456844782588</v>
      </c>
      <c r="AA745">
        <f t="shared" si="283"/>
        <v>0.48390100298928929</v>
      </c>
      <c r="AB745">
        <f t="shared" si="266"/>
        <v>27.725485173433711</v>
      </c>
      <c r="AC745">
        <f t="shared" si="267"/>
        <v>0.44753683236815123</v>
      </c>
      <c r="AD745">
        <f t="shared" si="268"/>
        <v>25.64197167134888</v>
      </c>
      <c r="AE745">
        <f t="shared" si="269"/>
        <v>103.10079368491348</v>
      </c>
    </row>
    <row r="746" spans="5:31">
      <c r="E746">
        <f t="shared" si="284"/>
        <v>0.72600000000000053</v>
      </c>
      <c r="F746">
        <f t="shared" si="285"/>
        <v>-0.52514895406387785</v>
      </c>
      <c r="G746">
        <f t="shared" si="264"/>
        <v>-30.088818683569745</v>
      </c>
      <c r="H746">
        <f t="shared" si="270"/>
        <v>-2.1151788535221923</v>
      </c>
      <c r="K746">
        <f t="shared" si="271"/>
        <v>-126.91073121133152</v>
      </c>
      <c r="L746">
        <f t="shared" si="272"/>
        <v>389.943748593885</v>
      </c>
      <c r="M746">
        <f t="shared" si="273"/>
        <v>0.76290904030543427</v>
      </c>
      <c r="N746">
        <f t="shared" si="274"/>
        <v>0</v>
      </c>
      <c r="O746">
        <f t="shared" si="275"/>
        <v>0</v>
      </c>
      <c r="P746">
        <f t="shared" si="276"/>
        <v>-2.6914206986094311</v>
      </c>
      <c r="Q746">
        <f t="shared" si="286"/>
        <v>0</v>
      </c>
      <c r="S746">
        <f t="shared" si="287"/>
        <v>45.774542418326057</v>
      </c>
      <c r="T746">
        <f t="shared" si="277"/>
        <v>458.61518260141543</v>
      </c>
      <c r="U746">
        <f t="shared" si="278"/>
        <v>0.27624052316421965</v>
      </c>
      <c r="V746">
        <f t="shared" si="279"/>
        <v>0.64014643033721552</v>
      </c>
      <c r="W746">
        <f t="shared" si="280"/>
        <v>27.037915873447368</v>
      </c>
      <c r="X746">
        <f t="shared" si="281"/>
        <v>22.224561986620518</v>
      </c>
      <c r="Y746">
        <f t="shared" si="282"/>
        <v>0.93143783535744051</v>
      </c>
      <c r="Z746">
        <f t="shared" si="265"/>
        <v>53.367456844782588</v>
      </c>
      <c r="AA746">
        <f t="shared" si="283"/>
        <v>0.48390100298928929</v>
      </c>
      <c r="AB746">
        <f t="shared" si="266"/>
        <v>27.725485173433711</v>
      </c>
      <c r="AC746">
        <f t="shared" si="267"/>
        <v>0.44753683236815123</v>
      </c>
      <c r="AD746">
        <f t="shared" si="268"/>
        <v>25.64197167134888</v>
      </c>
      <c r="AE746">
        <f t="shared" si="269"/>
        <v>103.10079368491348</v>
      </c>
    </row>
    <row r="747" spans="5:31">
      <c r="E747">
        <f t="shared" si="284"/>
        <v>0.72700000000000053</v>
      </c>
      <c r="F747">
        <f t="shared" si="285"/>
        <v>-0.52514895406387785</v>
      </c>
      <c r="G747">
        <f t="shared" si="264"/>
        <v>-30.088818683569745</v>
      </c>
      <c r="H747">
        <f t="shared" si="270"/>
        <v>-2.1086797910456272</v>
      </c>
      <c r="K747">
        <f t="shared" si="271"/>
        <v>-126.52078746273764</v>
      </c>
      <c r="L747">
        <f t="shared" si="272"/>
        <v>389.943748593885</v>
      </c>
      <c r="M747">
        <f t="shared" si="273"/>
        <v>0.76290904030543427</v>
      </c>
      <c r="N747">
        <f t="shared" si="274"/>
        <v>0</v>
      </c>
      <c r="O747">
        <f t="shared" si="275"/>
        <v>0</v>
      </c>
      <c r="P747">
        <f t="shared" si="276"/>
        <v>-2.6831764165065333</v>
      </c>
      <c r="Q747">
        <f t="shared" si="286"/>
        <v>0</v>
      </c>
      <c r="S747">
        <f t="shared" si="287"/>
        <v>45.774542418326057</v>
      </c>
      <c r="T747">
        <f t="shared" si="277"/>
        <v>458.61518260141543</v>
      </c>
      <c r="U747">
        <f t="shared" si="278"/>
        <v>0.27624052316421965</v>
      </c>
      <c r="V747">
        <f t="shared" si="279"/>
        <v>0.64014643033721552</v>
      </c>
      <c r="W747">
        <f t="shared" si="280"/>
        <v>27.037915873447368</v>
      </c>
      <c r="X747">
        <f t="shared" si="281"/>
        <v>22.224561986620518</v>
      </c>
      <c r="Y747">
        <f t="shared" si="282"/>
        <v>0.93143783535744051</v>
      </c>
      <c r="Z747">
        <f t="shared" si="265"/>
        <v>53.367456844782588</v>
      </c>
      <c r="AA747">
        <f t="shared" si="283"/>
        <v>0.48390100298928929</v>
      </c>
      <c r="AB747">
        <f t="shared" si="266"/>
        <v>27.725485173433711</v>
      </c>
      <c r="AC747">
        <f t="shared" si="267"/>
        <v>0.44753683236815123</v>
      </c>
      <c r="AD747">
        <f t="shared" si="268"/>
        <v>25.64197167134888</v>
      </c>
      <c r="AE747">
        <f t="shared" si="269"/>
        <v>103.10079368491348</v>
      </c>
    </row>
    <row r="748" spans="5:31">
      <c r="E748">
        <f t="shared" si="284"/>
        <v>0.72800000000000054</v>
      </c>
      <c r="F748">
        <f t="shared" si="285"/>
        <v>-0.52514895406387785</v>
      </c>
      <c r="G748">
        <f t="shared" si="264"/>
        <v>-30.088818683569745</v>
      </c>
      <c r="H748">
        <f t="shared" si="270"/>
        <v>-2.1021807285690626</v>
      </c>
      <c r="K748">
        <f t="shared" si="271"/>
        <v>-126.13084371414377</v>
      </c>
      <c r="L748">
        <f t="shared" si="272"/>
        <v>389.943748593885</v>
      </c>
      <c r="M748">
        <f t="shared" si="273"/>
        <v>0.76290904030543427</v>
      </c>
      <c r="N748">
        <f t="shared" si="274"/>
        <v>0</v>
      </c>
      <c r="O748">
        <f t="shared" si="275"/>
        <v>0</v>
      </c>
      <c r="P748">
        <f t="shared" si="276"/>
        <v>-2.6749321344036354</v>
      </c>
      <c r="Q748">
        <f t="shared" si="286"/>
        <v>0</v>
      </c>
      <c r="S748">
        <f t="shared" si="287"/>
        <v>45.774542418326057</v>
      </c>
      <c r="T748">
        <f t="shared" si="277"/>
        <v>458.61518260141543</v>
      </c>
      <c r="U748">
        <f t="shared" si="278"/>
        <v>0.27624052316421965</v>
      </c>
      <c r="V748">
        <f t="shared" si="279"/>
        <v>0.64014643033721552</v>
      </c>
      <c r="W748">
        <f t="shared" si="280"/>
        <v>27.037915873447368</v>
      </c>
      <c r="X748">
        <f t="shared" si="281"/>
        <v>22.224561986620518</v>
      </c>
      <c r="Y748">
        <f t="shared" si="282"/>
        <v>0.93143783535744051</v>
      </c>
      <c r="Z748">
        <f t="shared" si="265"/>
        <v>53.367456844782588</v>
      </c>
      <c r="AA748">
        <f t="shared" si="283"/>
        <v>0.48390100298928929</v>
      </c>
      <c r="AB748">
        <f t="shared" si="266"/>
        <v>27.725485173433711</v>
      </c>
      <c r="AC748">
        <f t="shared" si="267"/>
        <v>0.44753683236815123</v>
      </c>
      <c r="AD748">
        <f t="shared" si="268"/>
        <v>25.64197167134888</v>
      </c>
      <c r="AE748">
        <f t="shared" si="269"/>
        <v>103.10079368491348</v>
      </c>
    </row>
    <row r="749" spans="5:31">
      <c r="E749">
        <f t="shared" si="284"/>
        <v>0.72900000000000054</v>
      </c>
      <c r="F749">
        <f t="shared" si="285"/>
        <v>-0.52514895406387785</v>
      </c>
      <c r="G749">
        <f t="shared" si="264"/>
        <v>-30.088818683569745</v>
      </c>
      <c r="H749">
        <f t="shared" si="270"/>
        <v>-2.095681666092498</v>
      </c>
      <c r="K749">
        <f t="shared" si="271"/>
        <v>-125.74089996554989</v>
      </c>
      <c r="L749">
        <f t="shared" si="272"/>
        <v>389.943748593885</v>
      </c>
      <c r="M749">
        <f t="shared" si="273"/>
        <v>0.76290904030543427</v>
      </c>
      <c r="N749">
        <f t="shared" si="274"/>
        <v>0</v>
      </c>
      <c r="O749">
        <f t="shared" si="275"/>
        <v>0</v>
      </c>
      <c r="P749">
        <f t="shared" si="276"/>
        <v>-2.6666878523007376</v>
      </c>
      <c r="Q749">
        <f t="shared" si="286"/>
        <v>0</v>
      </c>
      <c r="S749">
        <f t="shared" si="287"/>
        <v>45.774542418326057</v>
      </c>
      <c r="T749">
        <f t="shared" si="277"/>
        <v>458.61518260141543</v>
      </c>
      <c r="U749">
        <f t="shared" si="278"/>
        <v>0.27624052316421965</v>
      </c>
      <c r="V749">
        <f t="shared" si="279"/>
        <v>0.64014643033721552</v>
      </c>
      <c r="W749">
        <f t="shared" si="280"/>
        <v>27.037915873447368</v>
      </c>
      <c r="X749">
        <f t="shared" si="281"/>
        <v>22.224561986620518</v>
      </c>
      <c r="Y749">
        <f t="shared" si="282"/>
        <v>0.93143783535744051</v>
      </c>
      <c r="Z749">
        <f t="shared" si="265"/>
        <v>53.367456844782588</v>
      </c>
      <c r="AA749">
        <f t="shared" si="283"/>
        <v>0.48390100298928929</v>
      </c>
      <c r="AB749">
        <f t="shared" si="266"/>
        <v>27.725485173433711</v>
      </c>
      <c r="AC749">
        <f t="shared" si="267"/>
        <v>0.44753683236815123</v>
      </c>
      <c r="AD749">
        <f t="shared" si="268"/>
        <v>25.64197167134888</v>
      </c>
      <c r="AE749">
        <f t="shared" si="269"/>
        <v>103.10079368491348</v>
      </c>
    </row>
    <row r="750" spans="5:31">
      <c r="E750">
        <f t="shared" si="284"/>
        <v>0.73000000000000054</v>
      </c>
      <c r="F750">
        <f t="shared" si="285"/>
        <v>-0.52514895406387785</v>
      </c>
      <c r="G750">
        <f t="shared" si="264"/>
        <v>-30.088818683569745</v>
      </c>
      <c r="H750">
        <f t="shared" si="270"/>
        <v>-2.0891826036159333</v>
      </c>
      <c r="K750">
        <f t="shared" si="271"/>
        <v>-125.35095621695601</v>
      </c>
      <c r="L750">
        <f t="shared" si="272"/>
        <v>389.943748593885</v>
      </c>
      <c r="M750">
        <f t="shared" si="273"/>
        <v>0.76290904030543427</v>
      </c>
      <c r="N750">
        <f t="shared" si="274"/>
        <v>0</v>
      </c>
      <c r="O750">
        <f t="shared" si="275"/>
        <v>0</v>
      </c>
      <c r="P750">
        <f t="shared" si="276"/>
        <v>-2.6584435701978397</v>
      </c>
      <c r="Q750">
        <f t="shared" si="286"/>
        <v>0</v>
      </c>
      <c r="S750">
        <f t="shared" si="287"/>
        <v>45.774542418326057</v>
      </c>
      <c r="T750">
        <f t="shared" si="277"/>
        <v>458.61518260141543</v>
      </c>
      <c r="U750">
        <f t="shared" si="278"/>
        <v>0.27624052316421965</v>
      </c>
      <c r="V750">
        <f t="shared" si="279"/>
        <v>0.64014643033721552</v>
      </c>
      <c r="W750">
        <f t="shared" si="280"/>
        <v>27.037915873447368</v>
      </c>
      <c r="X750">
        <f t="shared" si="281"/>
        <v>22.224561986620518</v>
      </c>
      <c r="Y750">
        <f t="shared" si="282"/>
        <v>0.93143783535744051</v>
      </c>
      <c r="Z750">
        <f t="shared" si="265"/>
        <v>53.367456844782588</v>
      </c>
      <c r="AA750">
        <f t="shared" si="283"/>
        <v>0.48390100298928929</v>
      </c>
      <c r="AB750">
        <f t="shared" si="266"/>
        <v>27.725485173433711</v>
      </c>
      <c r="AC750">
        <f t="shared" si="267"/>
        <v>0.44753683236815123</v>
      </c>
      <c r="AD750">
        <f t="shared" si="268"/>
        <v>25.64197167134888</v>
      </c>
      <c r="AE750">
        <f t="shared" si="269"/>
        <v>103.10079368491348</v>
      </c>
    </row>
    <row r="751" spans="5:31">
      <c r="E751">
        <f t="shared" si="284"/>
        <v>0.73100000000000054</v>
      </c>
      <c r="F751">
        <f t="shared" si="285"/>
        <v>-0.52514895406387785</v>
      </c>
      <c r="G751">
        <f t="shared" si="264"/>
        <v>-30.088818683569745</v>
      </c>
      <c r="H751">
        <f t="shared" si="270"/>
        <v>-2.0826835411393687</v>
      </c>
      <c r="K751">
        <f t="shared" si="271"/>
        <v>-124.96101246836213</v>
      </c>
      <c r="L751">
        <f t="shared" si="272"/>
        <v>389.943748593885</v>
      </c>
      <c r="M751">
        <f t="shared" si="273"/>
        <v>0.76290904030543427</v>
      </c>
      <c r="N751">
        <f t="shared" si="274"/>
        <v>0</v>
      </c>
      <c r="O751">
        <f t="shared" si="275"/>
        <v>0</v>
      </c>
      <c r="P751">
        <f t="shared" si="276"/>
        <v>-2.6501992880949423</v>
      </c>
      <c r="Q751">
        <f t="shared" si="286"/>
        <v>0</v>
      </c>
      <c r="S751">
        <f t="shared" si="287"/>
        <v>45.774542418326057</v>
      </c>
      <c r="T751">
        <f t="shared" si="277"/>
        <v>458.61518260141543</v>
      </c>
      <c r="U751">
        <f t="shared" si="278"/>
        <v>0.27624052316421965</v>
      </c>
      <c r="V751">
        <f t="shared" si="279"/>
        <v>0.64014643033721552</v>
      </c>
      <c r="W751">
        <f t="shared" si="280"/>
        <v>27.037915873447368</v>
      </c>
      <c r="X751">
        <f t="shared" si="281"/>
        <v>22.224561986620518</v>
      </c>
      <c r="Y751">
        <f t="shared" si="282"/>
        <v>0.93143783535744051</v>
      </c>
      <c r="Z751">
        <f t="shared" si="265"/>
        <v>53.367456844782588</v>
      </c>
      <c r="AA751">
        <f t="shared" si="283"/>
        <v>0.48390100298928929</v>
      </c>
      <c r="AB751">
        <f t="shared" si="266"/>
        <v>27.725485173433711</v>
      </c>
      <c r="AC751">
        <f t="shared" si="267"/>
        <v>0.44753683236815123</v>
      </c>
      <c r="AD751">
        <f t="shared" si="268"/>
        <v>25.64197167134888</v>
      </c>
      <c r="AE751">
        <f t="shared" si="269"/>
        <v>103.10079368491348</v>
      </c>
    </row>
    <row r="752" spans="5:31">
      <c r="E752">
        <f t="shared" si="284"/>
        <v>0.73200000000000054</v>
      </c>
      <c r="F752">
        <f t="shared" si="285"/>
        <v>-0.52514895406387785</v>
      </c>
      <c r="G752">
        <f t="shared" si="264"/>
        <v>-30.088818683569745</v>
      </c>
      <c r="H752">
        <f t="shared" si="270"/>
        <v>-2.0761844786628041</v>
      </c>
      <c r="K752">
        <f t="shared" si="271"/>
        <v>-124.57106871976825</v>
      </c>
      <c r="L752">
        <f t="shared" si="272"/>
        <v>389.943748593885</v>
      </c>
      <c r="M752">
        <f t="shared" si="273"/>
        <v>0.76290904030543427</v>
      </c>
      <c r="N752">
        <f t="shared" si="274"/>
        <v>0</v>
      </c>
      <c r="O752">
        <f t="shared" si="275"/>
        <v>0</v>
      </c>
      <c r="P752">
        <f t="shared" si="276"/>
        <v>-2.6419550059920445</v>
      </c>
      <c r="Q752">
        <f t="shared" si="286"/>
        <v>0</v>
      </c>
      <c r="S752">
        <f t="shared" si="287"/>
        <v>45.774542418326057</v>
      </c>
      <c r="T752">
        <f t="shared" si="277"/>
        <v>458.61518260141543</v>
      </c>
      <c r="U752">
        <f t="shared" si="278"/>
        <v>0.27624052316421965</v>
      </c>
      <c r="V752">
        <f t="shared" si="279"/>
        <v>0.64014643033721552</v>
      </c>
      <c r="W752">
        <f t="shared" si="280"/>
        <v>27.037915873447368</v>
      </c>
      <c r="X752">
        <f t="shared" si="281"/>
        <v>22.224561986620518</v>
      </c>
      <c r="Y752">
        <f t="shared" si="282"/>
        <v>0.93143783535744051</v>
      </c>
      <c r="Z752">
        <f t="shared" si="265"/>
        <v>53.367456844782588</v>
      </c>
      <c r="AA752">
        <f t="shared" si="283"/>
        <v>0.48390100298928929</v>
      </c>
      <c r="AB752">
        <f t="shared" si="266"/>
        <v>27.725485173433711</v>
      </c>
      <c r="AC752">
        <f t="shared" si="267"/>
        <v>0.44753683236815123</v>
      </c>
      <c r="AD752">
        <f t="shared" si="268"/>
        <v>25.64197167134888</v>
      </c>
      <c r="AE752">
        <f t="shared" si="269"/>
        <v>103.10079368491348</v>
      </c>
    </row>
    <row r="753" spans="5:31">
      <c r="E753">
        <f t="shared" si="284"/>
        <v>0.73300000000000054</v>
      </c>
      <c r="F753">
        <f t="shared" si="285"/>
        <v>-0.52514895406387785</v>
      </c>
      <c r="G753">
        <f t="shared" si="264"/>
        <v>-30.088818683569745</v>
      </c>
      <c r="H753">
        <f t="shared" si="270"/>
        <v>-2.0696854161862395</v>
      </c>
      <c r="K753">
        <f t="shared" si="271"/>
        <v>-124.18112497117437</v>
      </c>
      <c r="L753">
        <f t="shared" si="272"/>
        <v>389.943748593885</v>
      </c>
      <c r="M753">
        <f t="shared" si="273"/>
        <v>0.76290904030543427</v>
      </c>
      <c r="N753">
        <f t="shared" si="274"/>
        <v>0</v>
      </c>
      <c r="O753">
        <f t="shared" si="275"/>
        <v>0</v>
      </c>
      <c r="P753">
        <f t="shared" si="276"/>
        <v>-2.6337107238891466</v>
      </c>
      <c r="Q753">
        <f t="shared" si="286"/>
        <v>0</v>
      </c>
      <c r="S753">
        <f t="shared" si="287"/>
        <v>45.774542418326057</v>
      </c>
      <c r="T753">
        <f t="shared" si="277"/>
        <v>458.61518260141543</v>
      </c>
      <c r="U753">
        <f t="shared" si="278"/>
        <v>0.27624052316421965</v>
      </c>
      <c r="V753">
        <f t="shared" si="279"/>
        <v>0.64014643033721552</v>
      </c>
      <c r="W753">
        <f t="shared" si="280"/>
        <v>27.037915873447368</v>
      </c>
      <c r="X753">
        <f t="shared" si="281"/>
        <v>22.224561986620518</v>
      </c>
      <c r="Y753">
        <f t="shared" si="282"/>
        <v>0.93143783535744051</v>
      </c>
      <c r="Z753">
        <f t="shared" si="265"/>
        <v>53.367456844782588</v>
      </c>
      <c r="AA753">
        <f t="shared" si="283"/>
        <v>0.48390100298928929</v>
      </c>
      <c r="AB753">
        <f t="shared" si="266"/>
        <v>27.725485173433711</v>
      </c>
      <c r="AC753">
        <f t="shared" si="267"/>
        <v>0.44753683236815123</v>
      </c>
      <c r="AD753">
        <f t="shared" si="268"/>
        <v>25.64197167134888</v>
      </c>
      <c r="AE753">
        <f t="shared" si="269"/>
        <v>103.10079368491348</v>
      </c>
    </row>
    <row r="754" spans="5:31">
      <c r="E754">
        <f t="shared" si="284"/>
        <v>0.73400000000000054</v>
      </c>
      <c r="F754">
        <f t="shared" si="285"/>
        <v>-0.52514895406387785</v>
      </c>
      <c r="G754">
        <f t="shared" si="264"/>
        <v>-30.088818683569745</v>
      </c>
      <c r="H754">
        <f t="shared" si="270"/>
        <v>-2.0631863537096748</v>
      </c>
      <c r="K754">
        <f t="shared" si="271"/>
        <v>-123.79118122258049</v>
      </c>
      <c r="L754">
        <f t="shared" si="272"/>
        <v>389.943748593885</v>
      </c>
      <c r="M754">
        <f t="shared" si="273"/>
        <v>0.76290904030543427</v>
      </c>
      <c r="N754">
        <f t="shared" si="274"/>
        <v>0</v>
      </c>
      <c r="O754">
        <f t="shared" si="275"/>
        <v>0</v>
      </c>
      <c r="P754">
        <f t="shared" si="276"/>
        <v>-2.6254664417862488</v>
      </c>
      <c r="Q754">
        <f t="shared" si="286"/>
        <v>0</v>
      </c>
      <c r="S754">
        <f t="shared" si="287"/>
        <v>45.774542418326057</v>
      </c>
      <c r="T754">
        <f t="shared" si="277"/>
        <v>458.61518260141543</v>
      </c>
      <c r="U754">
        <f t="shared" si="278"/>
        <v>0.27624052316421965</v>
      </c>
      <c r="V754">
        <f t="shared" si="279"/>
        <v>0.64014643033721552</v>
      </c>
      <c r="W754">
        <f t="shared" si="280"/>
        <v>27.037915873447368</v>
      </c>
      <c r="X754">
        <f t="shared" si="281"/>
        <v>22.224561986620518</v>
      </c>
      <c r="Y754">
        <f t="shared" si="282"/>
        <v>0.93143783535744051</v>
      </c>
      <c r="Z754">
        <f t="shared" si="265"/>
        <v>53.367456844782588</v>
      </c>
      <c r="AA754">
        <f t="shared" si="283"/>
        <v>0.48390100298928929</v>
      </c>
      <c r="AB754">
        <f t="shared" si="266"/>
        <v>27.725485173433711</v>
      </c>
      <c r="AC754">
        <f t="shared" si="267"/>
        <v>0.44753683236815123</v>
      </c>
      <c r="AD754">
        <f t="shared" si="268"/>
        <v>25.64197167134888</v>
      </c>
      <c r="AE754">
        <f t="shared" si="269"/>
        <v>103.10079368491348</v>
      </c>
    </row>
    <row r="755" spans="5:31">
      <c r="E755">
        <f t="shared" si="284"/>
        <v>0.73500000000000054</v>
      </c>
      <c r="F755">
        <f t="shared" si="285"/>
        <v>-0.52514895406387785</v>
      </c>
      <c r="G755">
        <f t="shared" si="264"/>
        <v>-30.088818683569745</v>
      </c>
      <c r="H755">
        <f t="shared" si="270"/>
        <v>-2.0566872912331102</v>
      </c>
      <c r="K755">
        <f t="shared" si="271"/>
        <v>-123.40123747398661</v>
      </c>
      <c r="L755">
        <f t="shared" si="272"/>
        <v>389.943748593885</v>
      </c>
      <c r="M755">
        <f t="shared" si="273"/>
        <v>0.76290904030543427</v>
      </c>
      <c r="N755">
        <f t="shared" si="274"/>
        <v>0</v>
      </c>
      <c r="O755">
        <f t="shared" si="275"/>
        <v>0</v>
      </c>
      <c r="P755">
        <f t="shared" si="276"/>
        <v>-2.6172221596833509</v>
      </c>
      <c r="Q755">
        <f t="shared" si="286"/>
        <v>0</v>
      </c>
      <c r="S755">
        <f t="shared" si="287"/>
        <v>45.774542418326057</v>
      </c>
      <c r="T755">
        <f t="shared" si="277"/>
        <v>458.61518260141543</v>
      </c>
      <c r="U755">
        <f t="shared" si="278"/>
        <v>0.27624052316421965</v>
      </c>
      <c r="V755">
        <f t="shared" si="279"/>
        <v>0.64014643033721552</v>
      </c>
      <c r="W755">
        <f t="shared" si="280"/>
        <v>27.037915873447368</v>
      </c>
      <c r="X755">
        <f t="shared" si="281"/>
        <v>22.224561986620518</v>
      </c>
      <c r="Y755">
        <f t="shared" si="282"/>
        <v>0.93143783535744051</v>
      </c>
      <c r="Z755">
        <f t="shared" si="265"/>
        <v>53.367456844782588</v>
      </c>
      <c r="AA755">
        <f t="shared" si="283"/>
        <v>0.48390100298928929</v>
      </c>
      <c r="AB755">
        <f t="shared" si="266"/>
        <v>27.725485173433711</v>
      </c>
      <c r="AC755">
        <f t="shared" si="267"/>
        <v>0.44753683236815123</v>
      </c>
      <c r="AD755">
        <f t="shared" si="268"/>
        <v>25.64197167134888</v>
      </c>
      <c r="AE755">
        <f t="shared" si="269"/>
        <v>103.10079368491348</v>
      </c>
    </row>
    <row r="756" spans="5:31">
      <c r="E756">
        <f t="shared" si="284"/>
        <v>0.73600000000000054</v>
      </c>
      <c r="F756">
        <f t="shared" si="285"/>
        <v>-0.52514895406387785</v>
      </c>
      <c r="G756">
        <f t="shared" si="264"/>
        <v>-30.088818683569745</v>
      </c>
      <c r="H756">
        <f t="shared" si="270"/>
        <v>-2.0501882287565456</v>
      </c>
      <c r="K756">
        <f t="shared" si="271"/>
        <v>-123.01129372539273</v>
      </c>
      <c r="L756">
        <f t="shared" si="272"/>
        <v>389.943748593885</v>
      </c>
      <c r="M756">
        <f t="shared" si="273"/>
        <v>0.76290904030543427</v>
      </c>
      <c r="N756">
        <f t="shared" si="274"/>
        <v>0</v>
      </c>
      <c r="O756">
        <f t="shared" si="275"/>
        <v>0</v>
      </c>
      <c r="P756">
        <f t="shared" si="276"/>
        <v>-2.6089778775804535</v>
      </c>
      <c r="Q756">
        <f t="shared" si="286"/>
        <v>0</v>
      </c>
      <c r="S756">
        <f t="shared" si="287"/>
        <v>45.774542418326057</v>
      </c>
      <c r="T756">
        <f t="shared" si="277"/>
        <v>458.61518260141543</v>
      </c>
      <c r="U756">
        <f t="shared" si="278"/>
        <v>0.27624052316421965</v>
      </c>
      <c r="V756">
        <f t="shared" si="279"/>
        <v>0.64014643033721552</v>
      </c>
      <c r="W756">
        <f t="shared" si="280"/>
        <v>27.037915873447368</v>
      </c>
      <c r="X756">
        <f t="shared" si="281"/>
        <v>22.224561986620518</v>
      </c>
      <c r="Y756">
        <f t="shared" si="282"/>
        <v>0.93143783535744051</v>
      </c>
      <c r="Z756">
        <f t="shared" si="265"/>
        <v>53.367456844782588</v>
      </c>
      <c r="AA756">
        <f t="shared" si="283"/>
        <v>0.48390100298928929</v>
      </c>
      <c r="AB756">
        <f t="shared" si="266"/>
        <v>27.725485173433711</v>
      </c>
      <c r="AC756">
        <f t="shared" si="267"/>
        <v>0.44753683236815123</v>
      </c>
      <c r="AD756">
        <f t="shared" si="268"/>
        <v>25.64197167134888</v>
      </c>
      <c r="AE756">
        <f t="shared" si="269"/>
        <v>103.10079368491348</v>
      </c>
    </row>
    <row r="757" spans="5:31">
      <c r="E757">
        <f t="shared" si="284"/>
        <v>0.73700000000000054</v>
      </c>
      <c r="F757">
        <f t="shared" si="285"/>
        <v>-0.52514895406387785</v>
      </c>
      <c r="G757">
        <f t="shared" si="264"/>
        <v>-30.088818683569745</v>
      </c>
      <c r="H757">
        <f t="shared" si="270"/>
        <v>-2.043689166279981</v>
      </c>
      <c r="K757">
        <f t="shared" si="271"/>
        <v>-122.62134997679885</v>
      </c>
      <c r="L757">
        <f t="shared" si="272"/>
        <v>389.943748593885</v>
      </c>
      <c r="M757">
        <f t="shared" si="273"/>
        <v>0.76290904030543427</v>
      </c>
      <c r="N757">
        <f t="shared" si="274"/>
        <v>0</v>
      </c>
      <c r="O757">
        <f t="shared" si="275"/>
        <v>0</v>
      </c>
      <c r="P757">
        <f t="shared" si="276"/>
        <v>-2.6007335954775557</v>
      </c>
      <c r="Q757">
        <f t="shared" si="286"/>
        <v>0</v>
      </c>
      <c r="S757">
        <f t="shared" si="287"/>
        <v>45.774542418326057</v>
      </c>
      <c r="T757">
        <f t="shared" si="277"/>
        <v>458.61518260141543</v>
      </c>
      <c r="U757">
        <f t="shared" si="278"/>
        <v>0.27624052316421965</v>
      </c>
      <c r="V757">
        <f t="shared" si="279"/>
        <v>0.64014643033721552</v>
      </c>
      <c r="W757">
        <f t="shared" si="280"/>
        <v>27.037915873447368</v>
      </c>
      <c r="X757">
        <f t="shared" si="281"/>
        <v>22.224561986620518</v>
      </c>
      <c r="Y757">
        <f t="shared" si="282"/>
        <v>0.93143783535744051</v>
      </c>
      <c r="Z757">
        <f t="shared" si="265"/>
        <v>53.367456844782588</v>
      </c>
      <c r="AA757">
        <f t="shared" si="283"/>
        <v>0.48390100298928929</v>
      </c>
      <c r="AB757">
        <f t="shared" si="266"/>
        <v>27.725485173433711</v>
      </c>
      <c r="AC757">
        <f t="shared" si="267"/>
        <v>0.44753683236815123</v>
      </c>
      <c r="AD757">
        <f t="shared" si="268"/>
        <v>25.64197167134888</v>
      </c>
      <c r="AE757">
        <f t="shared" si="269"/>
        <v>103.10079368491348</v>
      </c>
    </row>
    <row r="758" spans="5:31">
      <c r="E758">
        <f t="shared" si="284"/>
        <v>0.73800000000000054</v>
      </c>
      <c r="F758">
        <f t="shared" si="285"/>
        <v>-0.52514895406387785</v>
      </c>
      <c r="G758">
        <f t="shared" si="264"/>
        <v>-30.088818683569745</v>
      </c>
      <c r="H758">
        <f t="shared" si="270"/>
        <v>-2.0371901038034164</v>
      </c>
      <c r="K758">
        <f t="shared" si="271"/>
        <v>-122.23140622820497</v>
      </c>
      <c r="L758">
        <f t="shared" si="272"/>
        <v>389.943748593885</v>
      </c>
      <c r="M758">
        <f t="shared" si="273"/>
        <v>0.76290904030543427</v>
      </c>
      <c r="N758">
        <f t="shared" si="274"/>
        <v>0</v>
      </c>
      <c r="O758">
        <f t="shared" si="275"/>
        <v>0</v>
      </c>
      <c r="P758">
        <f t="shared" si="276"/>
        <v>-2.5924893133746578</v>
      </c>
      <c r="Q758">
        <f t="shared" si="286"/>
        <v>0</v>
      </c>
      <c r="S758">
        <f t="shared" si="287"/>
        <v>45.774542418326057</v>
      </c>
      <c r="T758">
        <f t="shared" si="277"/>
        <v>458.61518260141543</v>
      </c>
      <c r="U758">
        <f t="shared" si="278"/>
        <v>0.27624052316421965</v>
      </c>
      <c r="V758">
        <f t="shared" si="279"/>
        <v>0.64014643033721552</v>
      </c>
      <c r="W758">
        <f t="shared" si="280"/>
        <v>27.037915873447368</v>
      </c>
      <c r="X758">
        <f t="shared" si="281"/>
        <v>22.224561986620518</v>
      </c>
      <c r="Y758">
        <f t="shared" si="282"/>
        <v>0.93143783535744051</v>
      </c>
      <c r="Z758">
        <f t="shared" si="265"/>
        <v>53.367456844782588</v>
      </c>
      <c r="AA758">
        <f t="shared" si="283"/>
        <v>0.48390100298928929</v>
      </c>
      <c r="AB758">
        <f t="shared" si="266"/>
        <v>27.725485173433711</v>
      </c>
      <c r="AC758">
        <f t="shared" si="267"/>
        <v>0.44753683236815123</v>
      </c>
      <c r="AD758">
        <f t="shared" si="268"/>
        <v>25.64197167134888</v>
      </c>
      <c r="AE758">
        <f t="shared" si="269"/>
        <v>103.10079368491348</v>
      </c>
    </row>
    <row r="759" spans="5:31">
      <c r="E759">
        <f t="shared" si="284"/>
        <v>0.73900000000000055</v>
      </c>
      <c r="F759">
        <f t="shared" si="285"/>
        <v>-0.52514895406387785</v>
      </c>
      <c r="G759">
        <f t="shared" si="264"/>
        <v>-30.088818683569745</v>
      </c>
      <c r="H759">
        <f t="shared" si="270"/>
        <v>-2.0306910413268517</v>
      </c>
      <c r="K759">
        <f t="shared" si="271"/>
        <v>-121.8414624796111</v>
      </c>
      <c r="L759">
        <f t="shared" si="272"/>
        <v>389.943748593885</v>
      </c>
      <c r="M759">
        <f t="shared" si="273"/>
        <v>0.76290904030543427</v>
      </c>
      <c r="N759">
        <f t="shared" si="274"/>
        <v>0</v>
      </c>
      <c r="O759">
        <f t="shared" si="275"/>
        <v>0</v>
      </c>
      <c r="P759">
        <f t="shared" si="276"/>
        <v>-2.58424503127176</v>
      </c>
      <c r="Q759">
        <f t="shared" si="286"/>
        <v>0</v>
      </c>
      <c r="S759">
        <f t="shared" si="287"/>
        <v>45.774542418326057</v>
      </c>
      <c r="T759">
        <f t="shared" si="277"/>
        <v>458.61518260141543</v>
      </c>
      <c r="U759">
        <f t="shared" si="278"/>
        <v>0.27624052316421965</v>
      </c>
      <c r="V759">
        <f t="shared" si="279"/>
        <v>0.64014643033721552</v>
      </c>
      <c r="W759">
        <f t="shared" si="280"/>
        <v>27.037915873447368</v>
      </c>
      <c r="X759">
        <f t="shared" si="281"/>
        <v>22.224561986620518</v>
      </c>
      <c r="Y759">
        <f t="shared" si="282"/>
        <v>0.93143783535744051</v>
      </c>
      <c r="Z759">
        <f t="shared" si="265"/>
        <v>53.367456844782588</v>
      </c>
      <c r="AA759">
        <f t="shared" si="283"/>
        <v>0.48390100298928929</v>
      </c>
      <c r="AB759">
        <f t="shared" si="266"/>
        <v>27.725485173433711</v>
      </c>
      <c r="AC759">
        <f t="shared" si="267"/>
        <v>0.44753683236815123</v>
      </c>
      <c r="AD759">
        <f t="shared" si="268"/>
        <v>25.64197167134888</v>
      </c>
      <c r="AE759">
        <f t="shared" si="269"/>
        <v>103.10079368491348</v>
      </c>
    </row>
    <row r="760" spans="5:31">
      <c r="E760">
        <f t="shared" si="284"/>
        <v>0.74000000000000055</v>
      </c>
      <c r="F760">
        <f t="shared" si="285"/>
        <v>-0.52514895406387785</v>
      </c>
      <c r="G760">
        <f t="shared" si="264"/>
        <v>-30.088818683569745</v>
      </c>
      <c r="H760">
        <f t="shared" si="270"/>
        <v>-2.0241919788502871</v>
      </c>
      <c r="K760">
        <f t="shared" si="271"/>
        <v>-121.45151873101722</v>
      </c>
      <c r="L760">
        <f t="shared" si="272"/>
        <v>389.943748593885</v>
      </c>
      <c r="M760">
        <f t="shared" si="273"/>
        <v>0.76290904030543427</v>
      </c>
      <c r="N760">
        <f t="shared" si="274"/>
        <v>0</v>
      </c>
      <c r="O760">
        <f t="shared" si="275"/>
        <v>0</v>
      </c>
      <c r="P760">
        <f t="shared" si="276"/>
        <v>-2.5760007491688621</v>
      </c>
      <c r="Q760">
        <f t="shared" si="286"/>
        <v>0</v>
      </c>
      <c r="S760">
        <f t="shared" si="287"/>
        <v>45.774542418326057</v>
      </c>
      <c r="T760">
        <f t="shared" si="277"/>
        <v>458.61518260141543</v>
      </c>
      <c r="U760">
        <f t="shared" si="278"/>
        <v>0.27624052316421965</v>
      </c>
      <c r="V760">
        <f t="shared" si="279"/>
        <v>0.64014643033721552</v>
      </c>
      <c r="W760">
        <f t="shared" si="280"/>
        <v>27.037915873447368</v>
      </c>
      <c r="X760">
        <f t="shared" si="281"/>
        <v>22.224561986620518</v>
      </c>
      <c r="Y760">
        <f t="shared" si="282"/>
        <v>0.93143783535744051</v>
      </c>
      <c r="Z760">
        <f t="shared" si="265"/>
        <v>53.367456844782588</v>
      </c>
      <c r="AA760">
        <f t="shared" si="283"/>
        <v>0.48390100298928929</v>
      </c>
      <c r="AB760">
        <f t="shared" si="266"/>
        <v>27.725485173433711</v>
      </c>
      <c r="AC760">
        <f t="shared" si="267"/>
        <v>0.44753683236815123</v>
      </c>
      <c r="AD760">
        <f t="shared" si="268"/>
        <v>25.64197167134888</v>
      </c>
      <c r="AE760">
        <f t="shared" si="269"/>
        <v>103.10079368491348</v>
      </c>
    </row>
    <row r="761" spans="5:31">
      <c r="E761">
        <f t="shared" si="284"/>
        <v>0.74100000000000055</v>
      </c>
      <c r="F761">
        <f t="shared" si="285"/>
        <v>-0.52514895406387785</v>
      </c>
      <c r="G761">
        <f t="shared" si="264"/>
        <v>-30.088818683569745</v>
      </c>
      <c r="H761">
        <f t="shared" si="270"/>
        <v>-2.0176929163737225</v>
      </c>
      <c r="K761">
        <f t="shared" si="271"/>
        <v>-121.06157498242334</v>
      </c>
      <c r="L761">
        <f t="shared" si="272"/>
        <v>389.943748593885</v>
      </c>
      <c r="M761">
        <f t="shared" si="273"/>
        <v>0.76290904030543427</v>
      </c>
      <c r="N761">
        <f t="shared" si="274"/>
        <v>0</v>
      </c>
      <c r="O761">
        <f t="shared" si="275"/>
        <v>0</v>
      </c>
      <c r="P761">
        <f t="shared" si="276"/>
        <v>-2.5677564670659647</v>
      </c>
      <c r="Q761">
        <f t="shared" si="286"/>
        <v>0</v>
      </c>
      <c r="S761">
        <f t="shared" si="287"/>
        <v>45.774542418326057</v>
      </c>
      <c r="T761">
        <f t="shared" si="277"/>
        <v>458.61518260141543</v>
      </c>
      <c r="U761">
        <f t="shared" si="278"/>
        <v>0.27624052316421965</v>
      </c>
      <c r="V761">
        <f t="shared" si="279"/>
        <v>0.64014643033721552</v>
      </c>
      <c r="W761">
        <f t="shared" si="280"/>
        <v>27.037915873447368</v>
      </c>
      <c r="X761">
        <f t="shared" si="281"/>
        <v>22.224561986620518</v>
      </c>
      <c r="Y761">
        <f t="shared" si="282"/>
        <v>0.93143783535744051</v>
      </c>
      <c r="Z761">
        <f t="shared" si="265"/>
        <v>53.367456844782588</v>
      </c>
      <c r="AA761">
        <f t="shared" si="283"/>
        <v>0.48390100298928929</v>
      </c>
      <c r="AB761">
        <f t="shared" si="266"/>
        <v>27.725485173433711</v>
      </c>
      <c r="AC761">
        <f t="shared" si="267"/>
        <v>0.44753683236815123</v>
      </c>
      <c r="AD761">
        <f t="shared" si="268"/>
        <v>25.64197167134888</v>
      </c>
      <c r="AE761">
        <f t="shared" si="269"/>
        <v>103.10079368491348</v>
      </c>
    </row>
    <row r="762" spans="5:31">
      <c r="E762">
        <f t="shared" si="284"/>
        <v>0.74200000000000055</v>
      </c>
      <c r="F762">
        <f t="shared" si="285"/>
        <v>-0.52514895406387785</v>
      </c>
      <c r="G762">
        <f t="shared" si="264"/>
        <v>-30.088818683569745</v>
      </c>
      <c r="H762">
        <f t="shared" si="270"/>
        <v>-2.0111938538971574</v>
      </c>
      <c r="K762">
        <f t="shared" si="271"/>
        <v>-120.67163123382946</v>
      </c>
      <c r="L762">
        <f t="shared" si="272"/>
        <v>389.943748593885</v>
      </c>
      <c r="M762">
        <f t="shared" si="273"/>
        <v>0.76290904030543427</v>
      </c>
      <c r="N762">
        <f t="shared" si="274"/>
        <v>0</v>
      </c>
      <c r="O762">
        <f t="shared" si="275"/>
        <v>0</v>
      </c>
      <c r="P762">
        <f t="shared" si="276"/>
        <v>-2.5595121849630669</v>
      </c>
      <c r="Q762">
        <f t="shared" si="286"/>
        <v>0</v>
      </c>
      <c r="S762">
        <f t="shared" si="287"/>
        <v>45.774542418326057</v>
      </c>
      <c r="T762">
        <f t="shared" si="277"/>
        <v>458.61518260141543</v>
      </c>
      <c r="U762">
        <f t="shared" si="278"/>
        <v>0.27624052316421965</v>
      </c>
      <c r="V762">
        <f t="shared" si="279"/>
        <v>0.64014643033721552</v>
      </c>
      <c r="W762">
        <f t="shared" si="280"/>
        <v>27.037915873447368</v>
      </c>
      <c r="X762">
        <f t="shared" si="281"/>
        <v>22.224561986620518</v>
      </c>
      <c r="Y762">
        <f t="shared" si="282"/>
        <v>0.93143783535744051</v>
      </c>
      <c r="Z762">
        <f t="shared" si="265"/>
        <v>53.367456844782588</v>
      </c>
      <c r="AA762">
        <f t="shared" si="283"/>
        <v>0.48390100298928929</v>
      </c>
      <c r="AB762">
        <f t="shared" si="266"/>
        <v>27.725485173433711</v>
      </c>
      <c r="AC762">
        <f t="shared" si="267"/>
        <v>0.44753683236815123</v>
      </c>
      <c r="AD762">
        <f t="shared" si="268"/>
        <v>25.64197167134888</v>
      </c>
      <c r="AE762">
        <f t="shared" si="269"/>
        <v>103.10079368491348</v>
      </c>
    </row>
    <row r="763" spans="5:31">
      <c r="E763">
        <f t="shared" si="284"/>
        <v>0.74300000000000055</v>
      </c>
      <c r="F763">
        <f t="shared" si="285"/>
        <v>-0.52514895406387785</v>
      </c>
      <c r="G763">
        <f t="shared" si="264"/>
        <v>-30.088818683569745</v>
      </c>
      <c r="H763">
        <f t="shared" si="270"/>
        <v>-2.0046947914205928</v>
      </c>
      <c r="K763">
        <f t="shared" si="271"/>
        <v>-120.28168748523558</v>
      </c>
      <c r="L763">
        <f t="shared" si="272"/>
        <v>389.943748593885</v>
      </c>
      <c r="M763">
        <f t="shared" si="273"/>
        <v>0.76290904030543427</v>
      </c>
      <c r="N763">
        <f t="shared" si="274"/>
        <v>0</v>
      </c>
      <c r="O763">
        <f t="shared" si="275"/>
        <v>0</v>
      </c>
      <c r="P763">
        <f t="shared" si="276"/>
        <v>-2.551267902860169</v>
      </c>
      <c r="Q763">
        <f t="shared" si="286"/>
        <v>0</v>
      </c>
      <c r="S763">
        <f t="shared" si="287"/>
        <v>45.774542418326057</v>
      </c>
      <c r="T763">
        <f t="shared" si="277"/>
        <v>458.61518260141543</v>
      </c>
      <c r="U763">
        <f t="shared" si="278"/>
        <v>0.27624052316421965</v>
      </c>
      <c r="V763">
        <f t="shared" si="279"/>
        <v>0.64014643033721552</v>
      </c>
      <c r="W763">
        <f t="shared" si="280"/>
        <v>27.037915873447368</v>
      </c>
      <c r="X763">
        <f t="shared" si="281"/>
        <v>22.224561986620518</v>
      </c>
      <c r="Y763">
        <f t="shared" si="282"/>
        <v>0.93143783535744051</v>
      </c>
      <c r="Z763">
        <f t="shared" si="265"/>
        <v>53.367456844782588</v>
      </c>
      <c r="AA763">
        <f t="shared" si="283"/>
        <v>0.48390100298928929</v>
      </c>
      <c r="AB763">
        <f t="shared" si="266"/>
        <v>27.725485173433711</v>
      </c>
      <c r="AC763">
        <f t="shared" si="267"/>
        <v>0.44753683236815123</v>
      </c>
      <c r="AD763">
        <f t="shared" si="268"/>
        <v>25.64197167134888</v>
      </c>
      <c r="AE763">
        <f t="shared" si="269"/>
        <v>103.10079368491348</v>
      </c>
    </row>
    <row r="764" spans="5:31">
      <c r="E764">
        <f t="shared" si="284"/>
        <v>0.74400000000000055</v>
      </c>
      <c r="F764">
        <f t="shared" si="285"/>
        <v>-0.52514895406387785</v>
      </c>
      <c r="G764">
        <f t="shared" si="264"/>
        <v>-30.088818683569745</v>
      </c>
      <c r="H764">
        <f t="shared" si="270"/>
        <v>-1.9981957289440284</v>
      </c>
      <c r="K764">
        <f t="shared" si="271"/>
        <v>-119.8917437366417</v>
      </c>
      <c r="L764">
        <f t="shared" si="272"/>
        <v>389.943748593885</v>
      </c>
      <c r="M764">
        <f t="shared" si="273"/>
        <v>0.76290904030543427</v>
      </c>
      <c r="N764">
        <f t="shared" si="274"/>
        <v>0</v>
      </c>
      <c r="O764">
        <f t="shared" si="275"/>
        <v>0</v>
      </c>
      <c r="P764">
        <f t="shared" si="276"/>
        <v>-2.5430236207572712</v>
      </c>
      <c r="Q764">
        <f t="shared" si="286"/>
        <v>0</v>
      </c>
      <c r="S764">
        <f t="shared" si="287"/>
        <v>45.774542418326057</v>
      </c>
      <c r="T764">
        <f t="shared" si="277"/>
        <v>458.61518260141543</v>
      </c>
      <c r="U764">
        <f t="shared" si="278"/>
        <v>0.27624052316421965</v>
      </c>
      <c r="V764">
        <f t="shared" si="279"/>
        <v>0.64014643033721552</v>
      </c>
      <c r="W764">
        <f t="shared" si="280"/>
        <v>27.037915873447368</v>
      </c>
      <c r="X764">
        <f t="shared" si="281"/>
        <v>22.224561986620518</v>
      </c>
      <c r="Y764">
        <f t="shared" si="282"/>
        <v>0.93143783535744051</v>
      </c>
      <c r="Z764">
        <f t="shared" si="265"/>
        <v>53.367456844782588</v>
      </c>
      <c r="AA764">
        <f t="shared" si="283"/>
        <v>0.48390100298928929</v>
      </c>
      <c r="AB764">
        <f t="shared" si="266"/>
        <v>27.725485173433711</v>
      </c>
      <c r="AC764">
        <f t="shared" si="267"/>
        <v>0.44753683236815123</v>
      </c>
      <c r="AD764">
        <f t="shared" si="268"/>
        <v>25.64197167134888</v>
      </c>
      <c r="AE764">
        <f t="shared" si="269"/>
        <v>103.10079368491348</v>
      </c>
    </row>
    <row r="765" spans="5:31">
      <c r="E765">
        <f t="shared" si="284"/>
        <v>0.74500000000000055</v>
      </c>
      <c r="F765">
        <f t="shared" si="285"/>
        <v>-0.52514895406387785</v>
      </c>
      <c r="G765">
        <f t="shared" si="264"/>
        <v>-30.088818683569745</v>
      </c>
      <c r="H765">
        <f t="shared" si="270"/>
        <v>-1.9916966664674638</v>
      </c>
      <c r="K765">
        <f t="shared" si="271"/>
        <v>-119.50179998804782</v>
      </c>
      <c r="L765">
        <f t="shared" si="272"/>
        <v>389.943748593885</v>
      </c>
      <c r="M765">
        <f t="shared" si="273"/>
        <v>0.76290904030543427</v>
      </c>
      <c r="N765">
        <f t="shared" si="274"/>
        <v>0</v>
      </c>
      <c r="O765">
        <f t="shared" si="275"/>
        <v>0</v>
      </c>
      <c r="P765">
        <f t="shared" si="276"/>
        <v>-2.5347793386543733</v>
      </c>
      <c r="Q765">
        <f t="shared" si="286"/>
        <v>0</v>
      </c>
      <c r="S765">
        <f t="shared" si="287"/>
        <v>45.774542418326057</v>
      </c>
      <c r="T765">
        <f t="shared" si="277"/>
        <v>458.61518260141543</v>
      </c>
      <c r="U765">
        <f t="shared" si="278"/>
        <v>0.27624052316421965</v>
      </c>
      <c r="V765">
        <f t="shared" si="279"/>
        <v>0.64014643033721552</v>
      </c>
      <c r="W765">
        <f t="shared" si="280"/>
        <v>27.037915873447368</v>
      </c>
      <c r="X765">
        <f t="shared" si="281"/>
        <v>22.224561986620518</v>
      </c>
      <c r="Y765">
        <f t="shared" si="282"/>
        <v>0.93143783535744051</v>
      </c>
      <c r="Z765">
        <f t="shared" si="265"/>
        <v>53.367456844782588</v>
      </c>
      <c r="AA765">
        <f t="shared" si="283"/>
        <v>0.48390100298928929</v>
      </c>
      <c r="AB765">
        <f t="shared" si="266"/>
        <v>27.725485173433711</v>
      </c>
      <c r="AC765">
        <f t="shared" si="267"/>
        <v>0.44753683236815123</v>
      </c>
      <c r="AD765">
        <f t="shared" si="268"/>
        <v>25.64197167134888</v>
      </c>
      <c r="AE765">
        <f t="shared" si="269"/>
        <v>103.10079368491348</v>
      </c>
    </row>
    <row r="766" spans="5:31">
      <c r="E766">
        <f t="shared" si="284"/>
        <v>0.74600000000000055</v>
      </c>
      <c r="F766">
        <f t="shared" si="285"/>
        <v>-0.52514895406387785</v>
      </c>
      <c r="G766">
        <f t="shared" si="264"/>
        <v>-30.088818683569745</v>
      </c>
      <c r="H766">
        <f t="shared" si="270"/>
        <v>-1.985197603990899</v>
      </c>
      <c r="K766">
        <f t="shared" si="271"/>
        <v>-119.11185623945394</v>
      </c>
      <c r="L766">
        <f t="shared" si="272"/>
        <v>389.943748593885</v>
      </c>
      <c r="M766">
        <f t="shared" si="273"/>
        <v>0.76290904030543427</v>
      </c>
      <c r="N766">
        <f t="shared" si="274"/>
        <v>0</v>
      </c>
      <c r="O766">
        <f t="shared" si="275"/>
        <v>0</v>
      </c>
      <c r="P766">
        <f t="shared" si="276"/>
        <v>-2.5265350565514759</v>
      </c>
      <c r="Q766">
        <f t="shared" si="286"/>
        <v>0</v>
      </c>
      <c r="S766">
        <f t="shared" si="287"/>
        <v>45.774542418326057</v>
      </c>
      <c r="T766">
        <f t="shared" si="277"/>
        <v>458.61518260141543</v>
      </c>
      <c r="U766">
        <f t="shared" si="278"/>
        <v>0.27624052316421965</v>
      </c>
      <c r="V766">
        <f t="shared" si="279"/>
        <v>0.64014643033721552</v>
      </c>
      <c r="W766">
        <f t="shared" si="280"/>
        <v>27.037915873447368</v>
      </c>
      <c r="X766">
        <f t="shared" si="281"/>
        <v>22.224561986620518</v>
      </c>
      <c r="Y766">
        <f t="shared" si="282"/>
        <v>0.93143783535744051</v>
      </c>
      <c r="Z766">
        <f t="shared" si="265"/>
        <v>53.367456844782588</v>
      </c>
      <c r="AA766">
        <f t="shared" si="283"/>
        <v>0.48390100298928929</v>
      </c>
      <c r="AB766">
        <f t="shared" si="266"/>
        <v>27.725485173433711</v>
      </c>
      <c r="AC766">
        <f t="shared" si="267"/>
        <v>0.44753683236815123</v>
      </c>
      <c r="AD766">
        <f t="shared" si="268"/>
        <v>25.64197167134888</v>
      </c>
      <c r="AE766">
        <f t="shared" si="269"/>
        <v>103.10079368491348</v>
      </c>
    </row>
    <row r="767" spans="5:31">
      <c r="E767">
        <f t="shared" si="284"/>
        <v>0.74700000000000055</v>
      </c>
      <c r="F767">
        <f t="shared" si="285"/>
        <v>-0.52514895406387785</v>
      </c>
      <c r="G767">
        <f t="shared" si="264"/>
        <v>-30.088818683569745</v>
      </c>
      <c r="H767">
        <f t="shared" si="270"/>
        <v>-1.9786985415143343</v>
      </c>
      <c r="K767">
        <f t="shared" si="271"/>
        <v>-118.72191249086006</v>
      </c>
      <c r="L767">
        <f t="shared" si="272"/>
        <v>389.943748593885</v>
      </c>
      <c r="M767">
        <f t="shared" si="273"/>
        <v>0.76290904030543427</v>
      </c>
      <c r="N767">
        <f t="shared" si="274"/>
        <v>0</v>
      </c>
      <c r="O767">
        <f t="shared" si="275"/>
        <v>0</v>
      </c>
      <c r="P767">
        <f t="shared" si="276"/>
        <v>-2.5182907744485781</v>
      </c>
      <c r="Q767">
        <f t="shared" si="286"/>
        <v>0</v>
      </c>
      <c r="S767">
        <f t="shared" si="287"/>
        <v>45.774542418326057</v>
      </c>
      <c r="T767">
        <f t="shared" si="277"/>
        <v>458.61518260141543</v>
      </c>
      <c r="U767">
        <f t="shared" si="278"/>
        <v>0.27624052316421965</v>
      </c>
      <c r="V767">
        <f t="shared" si="279"/>
        <v>0.64014643033721552</v>
      </c>
      <c r="W767">
        <f t="shared" si="280"/>
        <v>27.037915873447368</v>
      </c>
      <c r="X767">
        <f t="shared" si="281"/>
        <v>22.224561986620518</v>
      </c>
      <c r="Y767">
        <f t="shared" si="282"/>
        <v>0.93143783535744051</v>
      </c>
      <c r="Z767">
        <f t="shared" si="265"/>
        <v>53.367456844782588</v>
      </c>
      <c r="AA767">
        <f t="shared" si="283"/>
        <v>0.48390100298928929</v>
      </c>
      <c r="AB767">
        <f t="shared" si="266"/>
        <v>27.725485173433711</v>
      </c>
      <c r="AC767">
        <f t="shared" si="267"/>
        <v>0.44753683236815123</v>
      </c>
      <c r="AD767">
        <f t="shared" si="268"/>
        <v>25.64197167134888</v>
      </c>
      <c r="AE767">
        <f t="shared" si="269"/>
        <v>103.10079368491348</v>
      </c>
    </row>
    <row r="768" spans="5:31">
      <c r="E768">
        <f t="shared" si="284"/>
        <v>0.74800000000000055</v>
      </c>
      <c r="F768">
        <f t="shared" si="285"/>
        <v>-0.52514895406387785</v>
      </c>
      <c r="G768">
        <f t="shared" si="264"/>
        <v>-30.088818683569745</v>
      </c>
      <c r="H768">
        <f t="shared" si="270"/>
        <v>-1.9721994790377697</v>
      </c>
      <c r="K768">
        <f t="shared" si="271"/>
        <v>-118.33196874226618</v>
      </c>
      <c r="L768">
        <f t="shared" si="272"/>
        <v>389.943748593885</v>
      </c>
      <c r="M768">
        <f t="shared" si="273"/>
        <v>0.76290904030543427</v>
      </c>
      <c r="N768">
        <f t="shared" si="274"/>
        <v>0</v>
      </c>
      <c r="O768">
        <f t="shared" si="275"/>
        <v>0</v>
      </c>
      <c r="P768">
        <f t="shared" si="276"/>
        <v>-2.5100464923456802</v>
      </c>
      <c r="Q768">
        <f t="shared" si="286"/>
        <v>0</v>
      </c>
      <c r="S768">
        <f t="shared" si="287"/>
        <v>45.774542418326057</v>
      </c>
      <c r="T768">
        <f t="shared" si="277"/>
        <v>458.61518260141543</v>
      </c>
      <c r="U768">
        <f t="shared" si="278"/>
        <v>0.27624052316421965</v>
      </c>
      <c r="V768">
        <f t="shared" si="279"/>
        <v>0.64014643033721552</v>
      </c>
      <c r="W768">
        <f t="shared" si="280"/>
        <v>27.037915873447368</v>
      </c>
      <c r="X768">
        <f t="shared" si="281"/>
        <v>22.224561986620518</v>
      </c>
      <c r="Y768">
        <f t="shared" si="282"/>
        <v>0.93143783535744051</v>
      </c>
      <c r="Z768">
        <f t="shared" si="265"/>
        <v>53.367456844782588</v>
      </c>
      <c r="AA768">
        <f t="shared" si="283"/>
        <v>0.48390100298928929</v>
      </c>
      <c r="AB768">
        <f t="shared" si="266"/>
        <v>27.725485173433711</v>
      </c>
      <c r="AC768">
        <f t="shared" si="267"/>
        <v>0.44753683236815123</v>
      </c>
      <c r="AD768">
        <f t="shared" si="268"/>
        <v>25.64197167134888</v>
      </c>
      <c r="AE768">
        <f t="shared" si="269"/>
        <v>103.10079368491348</v>
      </c>
    </row>
    <row r="769" spans="5:31">
      <c r="E769">
        <f t="shared" si="284"/>
        <v>0.74900000000000055</v>
      </c>
      <c r="F769">
        <f t="shared" si="285"/>
        <v>-0.52514895406387785</v>
      </c>
      <c r="G769">
        <f t="shared" si="264"/>
        <v>-30.088818683569745</v>
      </c>
      <c r="H769">
        <f t="shared" si="270"/>
        <v>-1.9657004165612051</v>
      </c>
      <c r="K769">
        <f t="shared" si="271"/>
        <v>-117.94202499367231</v>
      </c>
      <c r="L769">
        <f t="shared" si="272"/>
        <v>389.943748593885</v>
      </c>
      <c r="M769">
        <f t="shared" si="273"/>
        <v>0.76290904030543427</v>
      </c>
      <c r="N769">
        <f t="shared" si="274"/>
        <v>0</v>
      </c>
      <c r="O769">
        <f t="shared" si="275"/>
        <v>0</v>
      </c>
      <c r="P769">
        <f t="shared" si="276"/>
        <v>-2.5018022102427824</v>
      </c>
      <c r="Q769">
        <f t="shared" si="286"/>
        <v>0</v>
      </c>
      <c r="S769">
        <f t="shared" si="287"/>
        <v>45.774542418326057</v>
      </c>
      <c r="T769">
        <f t="shared" si="277"/>
        <v>458.61518260141543</v>
      </c>
      <c r="U769">
        <f t="shared" si="278"/>
        <v>0.27624052316421965</v>
      </c>
      <c r="V769">
        <f t="shared" si="279"/>
        <v>0.64014643033721552</v>
      </c>
      <c r="W769">
        <f t="shared" si="280"/>
        <v>27.037915873447368</v>
      </c>
      <c r="X769">
        <f t="shared" si="281"/>
        <v>22.224561986620518</v>
      </c>
      <c r="Y769">
        <f t="shared" si="282"/>
        <v>0.93143783535744051</v>
      </c>
      <c r="Z769">
        <f t="shared" si="265"/>
        <v>53.367456844782588</v>
      </c>
      <c r="AA769">
        <f t="shared" si="283"/>
        <v>0.48390100298928929</v>
      </c>
      <c r="AB769">
        <f t="shared" si="266"/>
        <v>27.725485173433711</v>
      </c>
      <c r="AC769">
        <f t="shared" si="267"/>
        <v>0.44753683236815123</v>
      </c>
      <c r="AD769">
        <f t="shared" si="268"/>
        <v>25.64197167134888</v>
      </c>
      <c r="AE769">
        <f t="shared" si="269"/>
        <v>103.10079368491348</v>
      </c>
    </row>
    <row r="770" spans="5:31">
      <c r="E770">
        <f t="shared" si="284"/>
        <v>0.75000000000000056</v>
      </c>
      <c r="F770">
        <f t="shared" si="285"/>
        <v>-0.52514895406387785</v>
      </c>
      <c r="G770">
        <f t="shared" si="264"/>
        <v>-30.088818683569745</v>
      </c>
      <c r="H770">
        <f t="shared" si="270"/>
        <v>-1.9592013540846405</v>
      </c>
      <c r="K770">
        <f t="shared" si="271"/>
        <v>-117.55208124507843</v>
      </c>
      <c r="L770">
        <f t="shared" si="272"/>
        <v>389.943748593885</v>
      </c>
      <c r="M770">
        <f t="shared" si="273"/>
        <v>0.76290904030543427</v>
      </c>
      <c r="N770">
        <f t="shared" si="274"/>
        <v>0</v>
      </c>
      <c r="O770">
        <f t="shared" si="275"/>
        <v>0</v>
      </c>
      <c r="P770">
        <f t="shared" si="276"/>
        <v>-2.4935579281398845</v>
      </c>
      <c r="Q770">
        <f t="shared" si="286"/>
        <v>0</v>
      </c>
      <c r="S770">
        <f t="shared" si="287"/>
        <v>45.774542418326057</v>
      </c>
      <c r="T770">
        <f t="shared" si="277"/>
        <v>458.61518260141543</v>
      </c>
      <c r="U770">
        <f t="shared" si="278"/>
        <v>0.27624052316421965</v>
      </c>
      <c r="V770">
        <f t="shared" si="279"/>
        <v>0.64014643033721552</v>
      </c>
      <c r="W770">
        <f t="shared" si="280"/>
        <v>27.037915873447368</v>
      </c>
      <c r="X770">
        <f t="shared" si="281"/>
        <v>22.224561986620518</v>
      </c>
      <c r="Y770">
        <f t="shared" si="282"/>
        <v>0.93143783535744051</v>
      </c>
      <c r="Z770">
        <f t="shared" si="265"/>
        <v>53.367456844782588</v>
      </c>
      <c r="AA770">
        <f t="shared" si="283"/>
        <v>0.48390100298928929</v>
      </c>
      <c r="AB770">
        <f t="shared" si="266"/>
        <v>27.725485173433711</v>
      </c>
      <c r="AC770">
        <f t="shared" si="267"/>
        <v>0.44753683236815123</v>
      </c>
      <c r="AD770">
        <f t="shared" si="268"/>
        <v>25.64197167134888</v>
      </c>
      <c r="AE770">
        <f t="shared" si="269"/>
        <v>103.10079368491348</v>
      </c>
    </row>
    <row r="771" spans="5:31">
      <c r="E771">
        <f t="shared" si="284"/>
        <v>0.75100000000000056</v>
      </c>
      <c r="F771">
        <f t="shared" si="285"/>
        <v>-0.52514895406387785</v>
      </c>
      <c r="G771">
        <f t="shared" si="264"/>
        <v>-30.088818683569745</v>
      </c>
      <c r="H771">
        <f t="shared" si="270"/>
        <v>-1.9527022916080758</v>
      </c>
      <c r="K771">
        <f t="shared" si="271"/>
        <v>-117.16213749648455</v>
      </c>
      <c r="L771">
        <f t="shared" si="272"/>
        <v>389.943748593885</v>
      </c>
      <c r="M771">
        <f t="shared" si="273"/>
        <v>0.76290904030543427</v>
      </c>
      <c r="N771">
        <f t="shared" si="274"/>
        <v>0</v>
      </c>
      <c r="O771">
        <f t="shared" si="275"/>
        <v>0</v>
      </c>
      <c r="P771">
        <f t="shared" si="276"/>
        <v>-2.4853136460369871</v>
      </c>
      <c r="Q771">
        <f t="shared" si="286"/>
        <v>0</v>
      </c>
      <c r="S771">
        <f t="shared" si="287"/>
        <v>45.774542418326057</v>
      </c>
      <c r="T771">
        <f t="shared" si="277"/>
        <v>458.61518260141543</v>
      </c>
      <c r="U771">
        <f t="shared" si="278"/>
        <v>0.27624052316421965</v>
      </c>
      <c r="V771">
        <f t="shared" si="279"/>
        <v>0.64014643033721552</v>
      </c>
      <c r="W771">
        <f t="shared" si="280"/>
        <v>27.037915873447368</v>
      </c>
      <c r="X771">
        <f t="shared" si="281"/>
        <v>22.224561986620518</v>
      </c>
      <c r="Y771">
        <f t="shared" si="282"/>
        <v>0.93143783535744051</v>
      </c>
      <c r="Z771">
        <f t="shared" si="265"/>
        <v>53.367456844782588</v>
      </c>
      <c r="AA771">
        <f t="shared" si="283"/>
        <v>0.48390100298928929</v>
      </c>
      <c r="AB771">
        <f t="shared" si="266"/>
        <v>27.725485173433711</v>
      </c>
      <c r="AC771">
        <f t="shared" si="267"/>
        <v>0.44753683236815123</v>
      </c>
      <c r="AD771">
        <f t="shared" si="268"/>
        <v>25.64197167134888</v>
      </c>
      <c r="AE771">
        <f t="shared" si="269"/>
        <v>103.10079368491348</v>
      </c>
    </row>
    <row r="772" spans="5:31">
      <c r="E772">
        <f t="shared" si="284"/>
        <v>0.75200000000000056</v>
      </c>
      <c r="F772">
        <f t="shared" si="285"/>
        <v>-0.52514895406387785</v>
      </c>
      <c r="G772">
        <f t="shared" si="264"/>
        <v>-30.088818683569745</v>
      </c>
      <c r="H772">
        <f t="shared" si="270"/>
        <v>-1.9462032291315112</v>
      </c>
      <c r="K772">
        <f t="shared" si="271"/>
        <v>-116.77219374789067</v>
      </c>
      <c r="L772">
        <f t="shared" si="272"/>
        <v>389.943748593885</v>
      </c>
      <c r="M772">
        <f t="shared" si="273"/>
        <v>0.76290904030543427</v>
      </c>
      <c r="N772">
        <f t="shared" si="274"/>
        <v>0</v>
      </c>
      <c r="O772">
        <f t="shared" si="275"/>
        <v>0</v>
      </c>
      <c r="P772">
        <f t="shared" si="276"/>
        <v>-2.4770693639340893</v>
      </c>
      <c r="Q772">
        <f t="shared" si="286"/>
        <v>0</v>
      </c>
      <c r="S772">
        <f t="shared" si="287"/>
        <v>45.774542418326057</v>
      </c>
      <c r="T772">
        <f t="shared" si="277"/>
        <v>458.61518260141543</v>
      </c>
      <c r="U772">
        <f t="shared" si="278"/>
        <v>0.27624052316421965</v>
      </c>
      <c r="V772">
        <f t="shared" si="279"/>
        <v>0.64014643033721552</v>
      </c>
      <c r="W772">
        <f t="shared" si="280"/>
        <v>27.037915873447368</v>
      </c>
      <c r="X772">
        <f t="shared" si="281"/>
        <v>22.224561986620518</v>
      </c>
      <c r="Y772">
        <f t="shared" si="282"/>
        <v>0.93143783535744051</v>
      </c>
      <c r="Z772">
        <f t="shared" si="265"/>
        <v>53.367456844782588</v>
      </c>
      <c r="AA772">
        <f t="shared" si="283"/>
        <v>0.48390100298928929</v>
      </c>
      <c r="AB772">
        <f t="shared" si="266"/>
        <v>27.725485173433711</v>
      </c>
      <c r="AC772">
        <f t="shared" si="267"/>
        <v>0.44753683236815123</v>
      </c>
      <c r="AD772">
        <f t="shared" si="268"/>
        <v>25.64197167134888</v>
      </c>
      <c r="AE772">
        <f t="shared" si="269"/>
        <v>103.10079368491348</v>
      </c>
    </row>
    <row r="773" spans="5:31">
      <c r="E773">
        <f t="shared" si="284"/>
        <v>0.75300000000000056</v>
      </c>
      <c r="F773">
        <f t="shared" si="285"/>
        <v>-0.52514895406387785</v>
      </c>
      <c r="G773">
        <f t="shared" ref="G773:G836" si="288">F773*180/PI()</f>
        <v>-30.088818683569745</v>
      </c>
      <c r="H773">
        <f t="shared" si="270"/>
        <v>-1.9397041666549464</v>
      </c>
      <c r="K773">
        <f t="shared" si="271"/>
        <v>-116.38224999929679</v>
      </c>
      <c r="L773">
        <f t="shared" si="272"/>
        <v>389.943748593885</v>
      </c>
      <c r="M773">
        <f t="shared" si="273"/>
        <v>0.76290904030543427</v>
      </c>
      <c r="N773">
        <f t="shared" si="274"/>
        <v>0</v>
      </c>
      <c r="O773">
        <f t="shared" si="275"/>
        <v>0</v>
      </c>
      <c r="P773">
        <f t="shared" si="276"/>
        <v>-2.4688250818311914</v>
      </c>
      <c r="Q773">
        <f t="shared" si="286"/>
        <v>0</v>
      </c>
      <c r="S773">
        <f t="shared" si="287"/>
        <v>45.774542418326057</v>
      </c>
      <c r="T773">
        <f t="shared" si="277"/>
        <v>458.61518260141543</v>
      </c>
      <c r="U773">
        <f t="shared" si="278"/>
        <v>0.27624052316421965</v>
      </c>
      <c r="V773">
        <f t="shared" si="279"/>
        <v>0.64014643033721552</v>
      </c>
      <c r="W773">
        <f t="shared" si="280"/>
        <v>27.037915873447368</v>
      </c>
      <c r="X773">
        <f t="shared" si="281"/>
        <v>22.224561986620518</v>
      </c>
      <c r="Y773">
        <f t="shared" si="282"/>
        <v>0.93143783535744051</v>
      </c>
      <c r="Z773">
        <f t="shared" ref="Z773:Z836" si="289">Y773*180/PI()</f>
        <v>53.367456844782588</v>
      </c>
      <c r="AA773">
        <f t="shared" si="283"/>
        <v>0.48390100298928929</v>
      </c>
      <c r="AB773">
        <f t="shared" ref="AB773:AB836" si="290">AA773*180/PI()</f>
        <v>27.725485173433711</v>
      </c>
      <c r="AC773">
        <f t="shared" ref="AC773:AC836" si="291">Y773-AA773</f>
        <v>0.44753683236815123</v>
      </c>
      <c r="AD773">
        <f t="shared" ref="AD773:AD836" si="292">AC773*180/PI()</f>
        <v>25.64197167134888</v>
      </c>
      <c r="AE773">
        <f t="shared" ref="AE773:AE836" si="293">T773/4.44822165</f>
        <v>103.10079368491348</v>
      </c>
    </row>
    <row r="774" spans="5:31">
      <c r="E774">
        <f t="shared" si="284"/>
        <v>0.75400000000000056</v>
      </c>
      <c r="F774">
        <f t="shared" si="285"/>
        <v>-0.52514895406387785</v>
      </c>
      <c r="G774">
        <f t="shared" si="288"/>
        <v>-30.088818683569745</v>
      </c>
      <c r="H774">
        <f t="shared" si="270"/>
        <v>-1.9332051041783818</v>
      </c>
      <c r="K774">
        <f t="shared" si="271"/>
        <v>-115.99230625070291</v>
      </c>
      <c r="L774">
        <f t="shared" si="272"/>
        <v>389.943748593885</v>
      </c>
      <c r="M774">
        <f t="shared" si="273"/>
        <v>0.76290904030543427</v>
      </c>
      <c r="N774">
        <f t="shared" si="274"/>
        <v>0</v>
      </c>
      <c r="O774">
        <f t="shared" si="275"/>
        <v>0</v>
      </c>
      <c r="P774">
        <f t="shared" si="276"/>
        <v>-2.4605807997282936</v>
      </c>
      <c r="Q774">
        <f t="shared" si="286"/>
        <v>0</v>
      </c>
      <c r="S774">
        <f t="shared" si="287"/>
        <v>45.774542418326057</v>
      </c>
      <c r="T774">
        <f t="shared" si="277"/>
        <v>458.61518260141543</v>
      </c>
      <c r="U774">
        <f t="shared" si="278"/>
        <v>0.27624052316421965</v>
      </c>
      <c r="V774">
        <f t="shared" si="279"/>
        <v>0.64014643033721552</v>
      </c>
      <c r="W774">
        <f t="shared" si="280"/>
        <v>27.037915873447368</v>
      </c>
      <c r="X774">
        <f t="shared" si="281"/>
        <v>22.224561986620518</v>
      </c>
      <c r="Y774">
        <f t="shared" si="282"/>
        <v>0.93143783535744051</v>
      </c>
      <c r="Z774">
        <f t="shared" si="289"/>
        <v>53.367456844782588</v>
      </c>
      <c r="AA774">
        <f t="shared" si="283"/>
        <v>0.48390100298928929</v>
      </c>
      <c r="AB774">
        <f t="shared" si="290"/>
        <v>27.725485173433711</v>
      </c>
      <c r="AC774">
        <f t="shared" si="291"/>
        <v>0.44753683236815123</v>
      </c>
      <c r="AD774">
        <f t="shared" si="292"/>
        <v>25.64197167134888</v>
      </c>
      <c r="AE774">
        <f t="shared" si="293"/>
        <v>103.10079368491348</v>
      </c>
    </row>
    <row r="775" spans="5:31">
      <c r="E775">
        <f t="shared" si="284"/>
        <v>0.75500000000000056</v>
      </c>
      <c r="F775">
        <f t="shared" si="285"/>
        <v>-0.52514895406387785</v>
      </c>
      <c r="G775">
        <f t="shared" si="288"/>
        <v>-30.088818683569745</v>
      </c>
      <c r="H775">
        <f t="shared" si="270"/>
        <v>-1.9267060417018171</v>
      </c>
      <c r="K775">
        <f t="shared" si="271"/>
        <v>-115.60236250210903</v>
      </c>
      <c r="L775">
        <f t="shared" si="272"/>
        <v>389.943748593885</v>
      </c>
      <c r="M775">
        <f t="shared" si="273"/>
        <v>0.76290904030543427</v>
      </c>
      <c r="N775">
        <f t="shared" si="274"/>
        <v>0</v>
      </c>
      <c r="O775">
        <f t="shared" si="275"/>
        <v>0</v>
      </c>
      <c r="P775">
        <f t="shared" si="276"/>
        <v>-2.4523365176253957</v>
      </c>
      <c r="Q775">
        <f t="shared" si="286"/>
        <v>0</v>
      </c>
      <c r="S775">
        <f t="shared" si="287"/>
        <v>45.774542418326057</v>
      </c>
      <c r="T775">
        <f t="shared" si="277"/>
        <v>458.61518260141543</v>
      </c>
      <c r="U775">
        <f t="shared" si="278"/>
        <v>0.27624052316421965</v>
      </c>
      <c r="V775">
        <f t="shared" si="279"/>
        <v>0.64014643033721552</v>
      </c>
      <c r="W775">
        <f t="shared" si="280"/>
        <v>27.037915873447368</v>
      </c>
      <c r="X775">
        <f t="shared" si="281"/>
        <v>22.224561986620518</v>
      </c>
      <c r="Y775">
        <f t="shared" si="282"/>
        <v>0.93143783535744051</v>
      </c>
      <c r="Z775">
        <f t="shared" si="289"/>
        <v>53.367456844782588</v>
      </c>
      <c r="AA775">
        <f t="shared" si="283"/>
        <v>0.48390100298928929</v>
      </c>
      <c r="AB775">
        <f t="shared" si="290"/>
        <v>27.725485173433711</v>
      </c>
      <c r="AC775">
        <f t="shared" si="291"/>
        <v>0.44753683236815123</v>
      </c>
      <c r="AD775">
        <f t="shared" si="292"/>
        <v>25.64197167134888</v>
      </c>
      <c r="AE775">
        <f t="shared" si="293"/>
        <v>103.10079368491348</v>
      </c>
    </row>
    <row r="776" spans="5:31">
      <c r="E776">
        <f t="shared" si="284"/>
        <v>0.75600000000000056</v>
      </c>
      <c r="F776">
        <f t="shared" si="285"/>
        <v>-0.52514895406387785</v>
      </c>
      <c r="G776">
        <f t="shared" si="288"/>
        <v>-30.088818683569745</v>
      </c>
      <c r="H776">
        <f t="shared" si="270"/>
        <v>-1.9202069792252525</v>
      </c>
      <c r="K776">
        <f t="shared" si="271"/>
        <v>-115.21241875351515</v>
      </c>
      <c r="L776">
        <f t="shared" si="272"/>
        <v>389.943748593885</v>
      </c>
      <c r="M776">
        <f t="shared" si="273"/>
        <v>0.76290904030543427</v>
      </c>
      <c r="N776">
        <f t="shared" si="274"/>
        <v>0</v>
      </c>
      <c r="O776">
        <f t="shared" si="275"/>
        <v>0</v>
      </c>
      <c r="P776">
        <f t="shared" si="276"/>
        <v>-2.4440922355224983</v>
      </c>
      <c r="Q776">
        <f t="shared" si="286"/>
        <v>0</v>
      </c>
      <c r="S776">
        <f t="shared" si="287"/>
        <v>45.774542418326057</v>
      </c>
      <c r="T776">
        <f t="shared" si="277"/>
        <v>458.61518260141543</v>
      </c>
      <c r="U776">
        <f t="shared" si="278"/>
        <v>0.27624052316421965</v>
      </c>
      <c r="V776">
        <f t="shared" si="279"/>
        <v>0.64014643033721552</v>
      </c>
      <c r="W776">
        <f t="shared" si="280"/>
        <v>27.037915873447368</v>
      </c>
      <c r="X776">
        <f t="shared" si="281"/>
        <v>22.224561986620518</v>
      </c>
      <c r="Y776">
        <f t="shared" si="282"/>
        <v>0.93143783535744051</v>
      </c>
      <c r="Z776">
        <f t="shared" si="289"/>
        <v>53.367456844782588</v>
      </c>
      <c r="AA776">
        <f t="shared" si="283"/>
        <v>0.48390100298928929</v>
      </c>
      <c r="AB776">
        <f t="shared" si="290"/>
        <v>27.725485173433711</v>
      </c>
      <c r="AC776">
        <f t="shared" si="291"/>
        <v>0.44753683236815123</v>
      </c>
      <c r="AD776">
        <f t="shared" si="292"/>
        <v>25.64197167134888</v>
      </c>
      <c r="AE776">
        <f t="shared" si="293"/>
        <v>103.10079368491348</v>
      </c>
    </row>
    <row r="777" spans="5:31">
      <c r="E777">
        <f t="shared" si="284"/>
        <v>0.75700000000000056</v>
      </c>
      <c r="F777">
        <f t="shared" si="285"/>
        <v>-0.52514895406387785</v>
      </c>
      <c r="G777">
        <f t="shared" si="288"/>
        <v>-30.088818683569745</v>
      </c>
      <c r="H777">
        <f t="shared" si="270"/>
        <v>-1.9137079167486879</v>
      </c>
      <c r="K777">
        <f t="shared" si="271"/>
        <v>-114.82247500492127</v>
      </c>
      <c r="L777">
        <f t="shared" si="272"/>
        <v>389.943748593885</v>
      </c>
      <c r="M777">
        <f t="shared" si="273"/>
        <v>0.76290904030543427</v>
      </c>
      <c r="N777">
        <f t="shared" si="274"/>
        <v>0</v>
      </c>
      <c r="O777">
        <f t="shared" si="275"/>
        <v>0</v>
      </c>
      <c r="P777">
        <f t="shared" si="276"/>
        <v>-2.4358479534196005</v>
      </c>
      <c r="Q777">
        <f t="shared" si="286"/>
        <v>0</v>
      </c>
      <c r="S777">
        <f t="shared" si="287"/>
        <v>45.774542418326057</v>
      </c>
      <c r="T777">
        <f t="shared" si="277"/>
        <v>458.61518260141543</v>
      </c>
      <c r="U777">
        <f t="shared" si="278"/>
        <v>0.27624052316421965</v>
      </c>
      <c r="V777">
        <f t="shared" si="279"/>
        <v>0.64014643033721552</v>
      </c>
      <c r="W777">
        <f t="shared" si="280"/>
        <v>27.037915873447368</v>
      </c>
      <c r="X777">
        <f t="shared" si="281"/>
        <v>22.224561986620518</v>
      </c>
      <c r="Y777">
        <f t="shared" si="282"/>
        <v>0.93143783535744051</v>
      </c>
      <c r="Z777">
        <f t="shared" si="289"/>
        <v>53.367456844782588</v>
      </c>
      <c r="AA777">
        <f t="shared" si="283"/>
        <v>0.48390100298928929</v>
      </c>
      <c r="AB777">
        <f t="shared" si="290"/>
        <v>27.725485173433711</v>
      </c>
      <c r="AC777">
        <f t="shared" si="291"/>
        <v>0.44753683236815123</v>
      </c>
      <c r="AD777">
        <f t="shared" si="292"/>
        <v>25.64197167134888</v>
      </c>
      <c r="AE777">
        <f t="shared" si="293"/>
        <v>103.10079368491348</v>
      </c>
    </row>
    <row r="778" spans="5:31">
      <c r="E778">
        <f t="shared" si="284"/>
        <v>0.75800000000000056</v>
      </c>
      <c r="F778">
        <f t="shared" si="285"/>
        <v>-0.52514895406387785</v>
      </c>
      <c r="G778">
        <f t="shared" si="288"/>
        <v>-30.088818683569745</v>
      </c>
      <c r="H778">
        <f t="shared" si="270"/>
        <v>-1.9072088542721233</v>
      </c>
      <c r="K778">
        <f t="shared" si="271"/>
        <v>-114.43253125632739</v>
      </c>
      <c r="L778">
        <f t="shared" si="272"/>
        <v>389.943748593885</v>
      </c>
      <c r="M778">
        <f t="shared" si="273"/>
        <v>0.76290904030543427</v>
      </c>
      <c r="N778">
        <f t="shared" si="274"/>
        <v>0</v>
      </c>
      <c r="O778">
        <f t="shared" si="275"/>
        <v>0</v>
      </c>
      <c r="P778">
        <f t="shared" si="276"/>
        <v>-2.4276036713167026</v>
      </c>
      <c r="Q778">
        <f t="shared" si="286"/>
        <v>0</v>
      </c>
      <c r="S778">
        <f t="shared" si="287"/>
        <v>45.774542418326057</v>
      </c>
      <c r="T778">
        <f t="shared" si="277"/>
        <v>458.61518260141543</v>
      </c>
      <c r="U778">
        <f t="shared" si="278"/>
        <v>0.27624052316421965</v>
      </c>
      <c r="V778">
        <f t="shared" si="279"/>
        <v>0.64014643033721552</v>
      </c>
      <c r="W778">
        <f t="shared" si="280"/>
        <v>27.037915873447368</v>
      </c>
      <c r="X778">
        <f t="shared" si="281"/>
        <v>22.224561986620518</v>
      </c>
      <c r="Y778">
        <f t="shared" si="282"/>
        <v>0.93143783535744051</v>
      </c>
      <c r="Z778">
        <f t="shared" si="289"/>
        <v>53.367456844782588</v>
      </c>
      <c r="AA778">
        <f t="shared" si="283"/>
        <v>0.48390100298928929</v>
      </c>
      <c r="AB778">
        <f t="shared" si="290"/>
        <v>27.725485173433711</v>
      </c>
      <c r="AC778">
        <f t="shared" si="291"/>
        <v>0.44753683236815123</v>
      </c>
      <c r="AD778">
        <f t="shared" si="292"/>
        <v>25.64197167134888</v>
      </c>
      <c r="AE778">
        <f t="shared" si="293"/>
        <v>103.10079368491348</v>
      </c>
    </row>
    <row r="779" spans="5:31">
      <c r="E779">
        <f t="shared" si="284"/>
        <v>0.75900000000000056</v>
      </c>
      <c r="F779">
        <f t="shared" si="285"/>
        <v>-0.52514895406387785</v>
      </c>
      <c r="G779">
        <f t="shared" si="288"/>
        <v>-30.088818683569745</v>
      </c>
      <c r="H779">
        <f t="shared" si="270"/>
        <v>-1.9007097917955587</v>
      </c>
      <c r="K779">
        <f t="shared" si="271"/>
        <v>-114.04258750773351</v>
      </c>
      <c r="L779">
        <f t="shared" si="272"/>
        <v>389.943748593885</v>
      </c>
      <c r="M779">
        <f t="shared" si="273"/>
        <v>0.76290904030543427</v>
      </c>
      <c r="N779">
        <f t="shared" si="274"/>
        <v>0</v>
      </c>
      <c r="O779">
        <f t="shared" si="275"/>
        <v>0</v>
      </c>
      <c r="P779">
        <f t="shared" si="276"/>
        <v>-2.4193593892138048</v>
      </c>
      <c r="Q779">
        <f t="shared" si="286"/>
        <v>0</v>
      </c>
      <c r="S779">
        <f t="shared" si="287"/>
        <v>45.774542418326057</v>
      </c>
      <c r="T779">
        <f t="shared" si="277"/>
        <v>458.61518260141543</v>
      </c>
      <c r="U779">
        <f t="shared" si="278"/>
        <v>0.27624052316421965</v>
      </c>
      <c r="V779">
        <f t="shared" si="279"/>
        <v>0.64014643033721552</v>
      </c>
      <c r="W779">
        <f t="shared" si="280"/>
        <v>27.037915873447368</v>
      </c>
      <c r="X779">
        <f t="shared" si="281"/>
        <v>22.224561986620518</v>
      </c>
      <c r="Y779">
        <f t="shared" si="282"/>
        <v>0.93143783535744051</v>
      </c>
      <c r="Z779">
        <f t="shared" si="289"/>
        <v>53.367456844782588</v>
      </c>
      <c r="AA779">
        <f t="shared" si="283"/>
        <v>0.48390100298928929</v>
      </c>
      <c r="AB779">
        <f t="shared" si="290"/>
        <v>27.725485173433711</v>
      </c>
      <c r="AC779">
        <f t="shared" si="291"/>
        <v>0.44753683236815123</v>
      </c>
      <c r="AD779">
        <f t="shared" si="292"/>
        <v>25.64197167134888</v>
      </c>
      <c r="AE779">
        <f t="shared" si="293"/>
        <v>103.10079368491348</v>
      </c>
    </row>
    <row r="780" spans="5:31">
      <c r="E780">
        <f t="shared" si="284"/>
        <v>0.76000000000000056</v>
      </c>
      <c r="F780">
        <f t="shared" si="285"/>
        <v>-0.52514895406387785</v>
      </c>
      <c r="G780">
        <f t="shared" si="288"/>
        <v>-30.088818683569745</v>
      </c>
      <c r="H780">
        <f t="shared" si="270"/>
        <v>-1.894210729318994</v>
      </c>
      <c r="K780">
        <f t="shared" si="271"/>
        <v>-113.65264375913964</v>
      </c>
      <c r="L780">
        <f t="shared" si="272"/>
        <v>389.943748593885</v>
      </c>
      <c r="M780">
        <f t="shared" si="273"/>
        <v>0.76290904030543427</v>
      </c>
      <c r="N780">
        <f t="shared" si="274"/>
        <v>0</v>
      </c>
      <c r="O780">
        <f t="shared" si="275"/>
        <v>0</v>
      </c>
      <c r="P780">
        <f t="shared" si="276"/>
        <v>-2.4111151071109069</v>
      </c>
      <c r="Q780">
        <f t="shared" si="286"/>
        <v>0</v>
      </c>
      <c r="S780">
        <f t="shared" si="287"/>
        <v>45.774542418326057</v>
      </c>
      <c r="T780">
        <f t="shared" si="277"/>
        <v>458.61518260141543</v>
      </c>
      <c r="U780">
        <f t="shared" si="278"/>
        <v>0.27624052316421965</v>
      </c>
      <c r="V780">
        <f t="shared" si="279"/>
        <v>0.64014643033721552</v>
      </c>
      <c r="W780">
        <f t="shared" si="280"/>
        <v>27.037915873447368</v>
      </c>
      <c r="X780">
        <f t="shared" si="281"/>
        <v>22.224561986620518</v>
      </c>
      <c r="Y780">
        <f t="shared" si="282"/>
        <v>0.93143783535744051</v>
      </c>
      <c r="Z780">
        <f t="shared" si="289"/>
        <v>53.367456844782588</v>
      </c>
      <c r="AA780">
        <f t="shared" si="283"/>
        <v>0.48390100298928929</v>
      </c>
      <c r="AB780">
        <f t="shared" si="290"/>
        <v>27.725485173433711</v>
      </c>
      <c r="AC780">
        <f t="shared" si="291"/>
        <v>0.44753683236815123</v>
      </c>
      <c r="AD780">
        <f t="shared" si="292"/>
        <v>25.64197167134888</v>
      </c>
      <c r="AE780">
        <f t="shared" si="293"/>
        <v>103.10079368491348</v>
      </c>
    </row>
    <row r="781" spans="5:31">
      <c r="E781">
        <f t="shared" si="284"/>
        <v>0.76100000000000056</v>
      </c>
      <c r="F781">
        <f t="shared" si="285"/>
        <v>-0.52514895406387785</v>
      </c>
      <c r="G781">
        <f t="shared" si="288"/>
        <v>-30.088818683569745</v>
      </c>
      <c r="H781">
        <f t="shared" si="270"/>
        <v>-1.8877116668424292</v>
      </c>
      <c r="K781">
        <f t="shared" si="271"/>
        <v>-113.26270001054576</v>
      </c>
      <c r="L781">
        <f t="shared" si="272"/>
        <v>389.943748593885</v>
      </c>
      <c r="M781">
        <f t="shared" si="273"/>
        <v>0.76290904030543427</v>
      </c>
      <c r="N781">
        <f t="shared" si="274"/>
        <v>0</v>
      </c>
      <c r="O781">
        <f t="shared" si="275"/>
        <v>0</v>
      </c>
      <c r="P781">
        <f t="shared" si="276"/>
        <v>-2.4028708250080095</v>
      </c>
      <c r="Q781">
        <f t="shared" si="286"/>
        <v>0</v>
      </c>
      <c r="S781">
        <f t="shared" si="287"/>
        <v>45.774542418326057</v>
      </c>
      <c r="T781">
        <f t="shared" si="277"/>
        <v>458.61518260141543</v>
      </c>
      <c r="U781">
        <f t="shared" si="278"/>
        <v>0.27624052316421965</v>
      </c>
      <c r="V781">
        <f t="shared" si="279"/>
        <v>0.64014643033721552</v>
      </c>
      <c r="W781">
        <f t="shared" si="280"/>
        <v>27.037915873447368</v>
      </c>
      <c r="X781">
        <f t="shared" si="281"/>
        <v>22.224561986620518</v>
      </c>
      <c r="Y781">
        <f t="shared" si="282"/>
        <v>0.93143783535744051</v>
      </c>
      <c r="Z781">
        <f t="shared" si="289"/>
        <v>53.367456844782588</v>
      </c>
      <c r="AA781">
        <f t="shared" si="283"/>
        <v>0.48390100298928929</v>
      </c>
      <c r="AB781">
        <f t="shared" si="290"/>
        <v>27.725485173433711</v>
      </c>
      <c r="AC781">
        <f t="shared" si="291"/>
        <v>0.44753683236815123</v>
      </c>
      <c r="AD781">
        <f t="shared" si="292"/>
        <v>25.64197167134888</v>
      </c>
      <c r="AE781">
        <f t="shared" si="293"/>
        <v>103.10079368491348</v>
      </c>
    </row>
    <row r="782" spans="5:31">
      <c r="E782">
        <f t="shared" si="284"/>
        <v>0.76200000000000057</v>
      </c>
      <c r="F782">
        <f t="shared" si="285"/>
        <v>-0.52514895406387785</v>
      </c>
      <c r="G782">
        <f t="shared" si="288"/>
        <v>-30.088818683569745</v>
      </c>
      <c r="H782">
        <f t="shared" si="270"/>
        <v>-1.8812126043658646</v>
      </c>
      <c r="K782">
        <f t="shared" si="271"/>
        <v>-112.87275626195188</v>
      </c>
      <c r="L782">
        <f t="shared" si="272"/>
        <v>389.943748593885</v>
      </c>
      <c r="M782">
        <f t="shared" si="273"/>
        <v>0.76290904030543427</v>
      </c>
      <c r="N782">
        <f t="shared" si="274"/>
        <v>0</v>
      </c>
      <c r="O782">
        <f t="shared" si="275"/>
        <v>0</v>
      </c>
      <c r="P782">
        <f t="shared" si="276"/>
        <v>-2.3946265429051117</v>
      </c>
      <c r="Q782">
        <f t="shared" si="286"/>
        <v>0</v>
      </c>
      <c r="S782">
        <f t="shared" si="287"/>
        <v>45.774542418326057</v>
      </c>
      <c r="T782">
        <f t="shared" si="277"/>
        <v>458.61518260141543</v>
      </c>
      <c r="U782">
        <f t="shared" si="278"/>
        <v>0.27624052316421965</v>
      </c>
      <c r="V782">
        <f t="shared" si="279"/>
        <v>0.64014643033721552</v>
      </c>
      <c r="W782">
        <f t="shared" si="280"/>
        <v>27.037915873447368</v>
      </c>
      <c r="X782">
        <f t="shared" si="281"/>
        <v>22.224561986620518</v>
      </c>
      <c r="Y782">
        <f t="shared" si="282"/>
        <v>0.93143783535744051</v>
      </c>
      <c r="Z782">
        <f t="shared" si="289"/>
        <v>53.367456844782588</v>
      </c>
      <c r="AA782">
        <f t="shared" si="283"/>
        <v>0.48390100298928929</v>
      </c>
      <c r="AB782">
        <f t="shared" si="290"/>
        <v>27.725485173433711</v>
      </c>
      <c r="AC782">
        <f t="shared" si="291"/>
        <v>0.44753683236815123</v>
      </c>
      <c r="AD782">
        <f t="shared" si="292"/>
        <v>25.64197167134888</v>
      </c>
      <c r="AE782">
        <f t="shared" si="293"/>
        <v>103.10079368491348</v>
      </c>
    </row>
    <row r="783" spans="5:31">
      <c r="E783">
        <f t="shared" si="284"/>
        <v>0.76300000000000057</v>
      </c>
      <c r="F783">
        <f t="shared" si="285"/>
        <v>-0.52514895406387785</v>
      </c>
      <c r="G783">
        <f t="shared" si="288"/>
        <v>-30.088818683569745</v>
      </c>
      <c r="H783">
        <f t="shared" si="270"/>
        <v>-1.8747135418893</v>
      </c>
      <c r="K783">
        <f t="shared" si="271"/>
        <v>-112.482812513358</v>
      </c>
      <c r="L783">
        <f t="shared" si="272"/>
        <v>389.943748593885</v>
      </c>
      <c r="M783">
        <f t="shared" si="273"/>
        <v>0.76290904030543427</v>
      </c>
      <c r="N783">
        <f t="shared" si="274"/>
        <v>0</v>
      </c>
      <c r="O783">
        <f t="shared" si="275"/>
        <v>0</v>
      </c>
      <c r="P783">
        <f t="shared" si="276"/>
        <v>-2.3863822608022138</v>
      </c>
      <c r="Q783">
        <f t="shared" si="286"/>
        <v>0</v>
      </c>
      <c r="S783">
        <f t="shared" si="287"/>
        <v>45.774542418326057</v>
      </c>
      <c r="T783">
        <f t="shared" si="277"/>
        <v>458.61518260141543</v>
      </c>
      <c r="U783">
        <f t="shared" si="278"/>
        <v>0.27624052316421965</v>
      </c>
      <c r="V783">
        <f t="shared" si="279"/>
        <v>0.64014643033721552</v>
      </c>
      <c r="W783">
        <f t="shared" si="280"/>
        <v>27.037915873447368</v>
      </c>
      <c r="X783">
        <f t="shared" si="281"/>
        <v>22.224561986620518</v>
      </c>
      <c r="Y783">
        <f t="shared" si="282"/>
        <v>0.93143783535744051</v>
      </c>
      <c r="Z783">
        <f t="shared" si="289"/>
        <v>53.367456844782588</v>
      </c>
      <c r="AA783">
        <f t="shared" si="283"/>
        <v>0.48390100298928929</v>
      </c>
      <c r="AB783">
        <f t="shared" si="290"/>
        <v>27.725485173433711</v>
      </c>
      <c r="AC783">
        <f t="shared" si="291"/>
        <v>0.44753683236815123</v>
      </c>
      <c r="AD783">
        <f t="shared" si="292"/>
        <v>25.64197167134888</v>
      </c>
      <c r="AE783">
        <f t="shared" si="293"/>
        <v>103.10079368491348</v>
      </c>
    </row>
    <row r="784" spans="5:31">
      <c r="E784">
        <f t="shared" si="284"/>
        <v>0.76400000000000057</v>
      </c>
      <c r="F784">
        <f t="shared" si="285"/>
        <v>-0.52514895406387785</v>
      </c>
      <c r="G784">
        <f t="shared" si="288"/>
        <v>-30.088818683569745</v>
      </c>
      <c r="H784">
        <f t="shared" si="270"/>
        <v>-1.8682144794127353</v>
      </c>
      <c r="K784">
        <f t="shared" si="271"/>
        <v>-112.09286876476412</v>
      </c>
      <c r="L784">
        <f t="shared" si="272"/>
        <v>389.943748593885</v>
      </c>
      <c r="M784">
        <f t="shared" si="273"/>
        <v>0.76290904030543427</v>
      </c>
      <c r="N784">
        <f t="shared" si="274"/>
        <v>0</v>
      </c>
      <c r="O784">
        <f t="shared" si="275"/>
        <v>0</v>
      </c>
      <c r="P784">
        <f t="shared" si="276"/>
        <v>-2.378137978699316</v>
      </c>
      <c r="Q784">
        <f t="shared" si="286"/>
        <v>0</v>
      </c>
      <c r="S784">
        <f t="shared" si="287"/>
        <v>45.774542418326057</v>
      </c>
      <c r="T784">
        <f t="shared" si="277"/>
        <v>458.61518260141543</v>
      </c>
      <c r="U784">
        <f t="shared" si="278"/>
        <v>0.27624052316421965</v>
      </c>
      <c r="V784">
        <f t="shared" si="279"/>
        <v>0.64014643033721552</v>
      </c>
      <c r="W784">
        <f t="shared" si="280"/>
        <v>27.037915873447368</v>
      </c>
      <c r="X784">
        <f t="shared" si="281"/>
        <v>22.224561986620518</v>
      </c>
      <c r="Y784">
        <f t="shared" si="282"/>
        <v>0.93143783535744051</v>
      </c>
      <c r="Z784">
        <f t="shared" si="289"/>
        <v>53.367456844782588</v>
      </c>
      <c r="AA784">
        <f t="shared" si="283"/>
        <v>0.48390100298928929</v>
      </c>
      <c r="AB784">
        <f t="shared" si="290"/>
        <v>27.725485173433711</v>
      </c>
      <c r="AC784">
        <f t="shared" si="291"/>
        <v>0.44753683236815123</v>
      </c>
      <c r="AD784">
        <f t="shared" si="292"/>
        <v>25.64197167134888</v>
      </c>
      <c r="AE784">
        <f t="shared" si="293"/>
        <v>103.10079368491348</v>
      </c>
    </row>
    <row r="785" spans="5:31">
      <c r="E785">
        <f t="shared" si="284"/>
        <v>0.76500000000000057</v>
      </c>
      <c r="F785">
        <f t="shared" si="285"/>
        <v>-0.52514895406387785</v>
      </c>
      <c r="G785">
        <f t="shared" si="288"/>
        <v>-30.088818683569745</v>
      </c>
      <c r="H785">
        <f t="shared" si="270"/>
        <v>-1.8617154169361707</v>
      </c>
      <c r="K785">
        <f t="shared" si="271"/>
        <v>-111.70292501617024</v>
      </c>
      <c r="L785">
        <f t="shared" si="272"/>
        <v>389.943748593885</v>
      </c>
      <c r="M785">
        <f t="shared" si="273"/>
        <v>0.76290904030543427</v>
      </c>
      <c r="N785">
        <f t="shared" si="274"/>
        <v>0</v>
      </c>
      <c r="O785">
        <f t="shared" si="275"/>
        <v>0</v>
      </c>
      <c r="P785">
        <f t="shared" si="276"/>
        <v>-2.3698936965964181</v>
      </c>
      <c r="Q785">
        <f t="shared" si="286"/>
        <v>0</v>
      </c>
      <c r="S785">
        <f t="shared" si="287"/>
        <v>45.774542418326057</v>
      </c>
      <c r="T785">
        <f t="shared" si="277"/>
        <v>458.61518260141543</v>
      </c>
      <c r="U785">
        <f t="shared" si="278"/>
        <v>0.27624052316421965</v>
      </c>
      <c r="V785">
        <f t="shared" si="279"/>
        <v>0.64014643033721552</v>
      </c>
      <c r="W785">
        <f t="shared" si="280"/>
        <v>27.037915873447368</v>
      </c>
      <c r="X785">
        <f t="shared" si="281"/>
        <v>22.224561986620518</v>
      </c>
      <c r="Y785">
        <f t="shared" si="282"/>
        <v>0.93143783535744051</v>
      </c>
      <c r="Z785">
        <f t="shared" si="289"/>
        <v>53.367456844782588</v>
      </c>
      <c r="AA785">
        <f t="shared" si="283"/>
        <v>0.48390100298928929</v>
      </c>
      <c r="AB785">
        <f t="shared" si="290"/>
        <v>27.725485173433711</v>
      </c>
      <c r="AC785">
        <f t="shared" si="291"/>
        <v>0.44753683236815123</v>
      </c>
      <c r="AD785">
        <f t="shared" si="292"/>
        <v>25.64197167134888</v>
      </c>
      <c r="AE785">
        <f t="shared" si="293"/>
        <v>103.10079368491348</v>
      </c>
    </row>
    <row r="786" spans="5:31">
      <c r="E786">
        <f t="shared" si="284"/>
        <v>0.76600000000000057</v>
      </c>
      <c r="F786">
        <f t="shared" si="285"/>
        <v>-0.52514895406387785</v>
      </c>
      <c r="G786">
        <f t="shared" si="288"/>
        <v>-30.088818683569745</v>
      </c>
      <c r="H786">
        <f t="shared" si="270"/>
        <v>-1.8552163544596061</v>
      </c>
      <c r="K786">
        <f t="shared" si="271"/>
        <v>-111.31298126757636</v>
      </c>
      <c r="L786">
        <f t="shared" si="272"/>
        <v>389.943748593885</v>
      </c>
      <c r="M786">
        <f t="shared" si="273"/>
        <v>0.76290904030543427</v>
      </c>
      <c r="N786">
        <f t="shared" si="274"/>
        <v>0</v>
      </c>
      <c r="O786">
        <f t="shared" si="275"/>
        <v>0</v>
      </c>
      <c r="P786">
        <f t="shared" si="276"/>
        <v>-2.3616494144935203</v>
      </c>
      <c r="Q786">
        <f t="shared" si="286"/>
        <v>0</v>
      </c>
      <c r="S786">
        <f t="shared" si="287"/>
        <v>45.774542418326057</v>
      </c>
      <c r="T786">
        <f t="shared" si="277"/>
        <v>458.61518260141543</v>
      </c>
      <c r="U786">
        <f t="shared" si="278"/>
        <v>0.27624052316421965</v>
      </c>
      <c r="V786">
        <f t="shared" si="279"/>
        <v>0.64014643033721552</v>
      </c>
      <c r="W786">
        <f t="shared" si="280"/>
        <v>27.037915873447368</v>
      </c>
      <c r="X786">
        <f t="shared" si="281"/>
        <v>22.224561986620518</v>
      </c>
      <c r="Y786">
        <f t="shared" si="282"/>
        <v>0.93143783535744051</v>
      </c>
      <c r="Z786">
        <f t="shared" si="289"/>
        <v>53.367456844782588</v>
      </c>
      <c r="AA786">
        <f t="shared" si="283"/>
        <v>0.48390100298928929</v>
      </c>
      <c r="AB786">
        <f t="shared" si="290"/>
        <v>27.725485173433711</v>
      </c>
      <c r="AC786">
        <f t="shared" si="291"/>
        <v>0.44753683236815123</v>
      </c>
      <c r="AD786">
        <f t="shared" si="292"/>
        <v>25.64197167134888</v>
      </c>
      <c r="AE786">
        <f t="shared" si="293"/>
        <v>103.10079368491348</v>
      </c>
    </row>
    <row r="787" spans="5:31">
      <c r="E787">
        <f t="shared" si="284"/>
        <v>0.76700000000000057</v>
      </c>
      <c r="F787">
        <f t="shared" si="285"/>
        <v>-0.52514895406387785</v>
      </c>
      <c r="G787">
        <f t="shared" si="288"/>
        <v>-30.088818683569745</v>
      </c>
      <c r="H787">
        <f t="shared" si="270"/>
        <v>-1.8487172919830415</v>
      </c>
      <c r="K787">
        <f t="shared" si="271"/>
        <v>-110.92303751898248</v>
      </c>
      <c r="L787">
        <f t="shared" si="272"/>
        <v>389.943748593885</v>
      </c>
      <c r="M787">
        <f t="shared" si="273"/>
        <v>0.76290904030543427</v>
      </c>
      <c r="N787">
        <f t="shared" si="274"/>
        <v>0</v>
      </c>
      <c r="O787">
        <f t="shared" si="275"/>
        <v>0</v>
      </c>
      <c r="P787">
        <f t="shared" si="276"/>
        <v>-2.3534051323906229</v>
      </c>
      <c r="Q787">
        <f t="shared" si="286"/>
        <v>0</v>
      </c>
      <c r="S787">
        <f t="shared" si="287"/>
        <v>45.774542418326057</v>
      </c>
      <c r="T787">
        <f t="shared" si="277"/>
        <v>458.61518260141543</v>
      </c>
      <c r="U787">
        <f t="shared" si="278"/>
        <v>0.27624052316421965</v>
      </c>
      <c r="V787">
        <f t="shared" si="279"/>
        <v>0.64014643033721552</v>
      </c>
      <c r="W787">
        <f t="shared" si="280"/>
        <v>27.037915873447368</v>
      </c>
      <c r="X787">
        <f t="shared" si="281"/>
        <v>22.224561986620518</v>
      </c>
      <c r="Y787">
        <f t="shared" si="282"/>
        <v>0.93143783535744051</v>
      </c>
      <c r="Z787">
        <f t="shared" si="289"/>
        <v>53.367456844782588</v>
      </c>
      <c r="AA787">
        <f t="shared" si="283"/>
        <v>0.48390100298928929</v>
      </c>
      <c r="AB787">
        <f t="shared" si="290"/>
        <v>27.725485173433711</v>
      </c>
      <c r="AC787">
        <f t="shared" si="291"/>
        <v>0.44753683236815123</v>
      </c>
      <c r="AD787">
        <f t="shared" si="292"/>
        <v>25.64197167134888</v>
      </c>
      <c r="AE787">
        <f t="shared" si="293"/>
        <v>103.10079368491348</v>
      </c>
    </row>
    <row r="788" spans="5:31">
      <c r="E788">
        <f t="shared" si="284"/>
        <v>0.76800000000000057</v>
      </c>
      <c r="F788">
        <f t="shared" si="285"/>
        <v>-0.52514895406387785</v>
      </c>
      <c r="G788">
        <f t="shared" si="288"/>
        <v>-30.088818683569745</v>
      </c>
      <c r="H788">
        <f t="shared" ref="H788:H851" si="294">K788/$B$100</f>
        <v>-1.8422182295064766</v>
      </c>
      <c r="K788">
        <f t="shared" ref="K788:K851" si="295">K787+$B$20*L788</f>
        <v>-110.5330937703886</v>
      </c>
      <c r="L788">
        <f t="shared" ref="L788:L851" si="296">M788/$B$103</f>
        <v>389.943748593885</v>
      </c>
      <c r="M788">
        <f t="shared" ref="M788:M851" si="297">N788+S788/$B$100</f>
        <v>0.76290904030543427</v>
      </c>
      <c r="N788">
        <f t="shared" ref="N788:N851" si="298">$B$96*O788*$B$99</f>
        <v>0</v>
      </c>
      <c r="O788">
        <f t="shared" ref="O788:O851" si="299">IF(E788&gt;0,IF(F788&gt;$B$26,(Q788-P788)/$B$97,0),0)</f>
        <v>0</v>
      </c>
      <c r="P788">
        <f t="shared" ref="P788:P851" si="300">$B$98*K787</f>
        <v>-2.345160850287725</v>
      </c>
      <c r="Q788">
        <f t="shared" si="286"/>
        <v>0</v>
      </c>
      <c r="S788">
        <f t="shared" si="287"/>
        <v>45.774542418326057</v>
      </c>
      <c r="T788">
        <f t="shared" ref="T788:T851" si="301">IF(U788&gt;0,U788*$B$92,0)</f>
        <v>458.61518260141543</v>
      </c>
      <c r="U788">
        <f t="shared" ref="U788:U851" si="302">V788-$B$32-$B$29</f>
        <v>0.27624052316421965</v>
      </c>
      <c r="V788">
        <f t="shared" ref="V788:V851" si="303">0.01*2.54*SQRT(($B$40-(W788))^2+($B$42-(X788))^2)</f>
        <v>0.64014643033721552</v>
      </c>
      <c r="W788">
        <f t="shared" ref="W788:W851" si="304">$B$34+COS(F788)*$B$80+SIN(F788)*$B$82</f>
        <v>27.037915873447368</v>
      </c>
      <c r="X788">
        <f t="shared" ref="X788:X851" si="305">$B$36+COS(F788)*$B$82-SIN(F788)*$B$80</f>
        <v>22.224561986620518</v>
      </c>
      <c r="Y788">
        <f t="shared" ref="Y788:Y851" si="306">ATAN2((W788-$B$40),(X788-$B$42))</f>
        <v>0.93143783535744051</v>
      </c>
      <c r="Z788">
        <f t="shared" si="289"/>
        <v>53.367456844782588</v>
      </c>
      <c r="AA788">
        <f t="shared" ref="AA788:AA851" si="307">ATAN2(W788-$B$34,X788-$B$36)</f>
        <v>0.48390100298928929</v>
      </c>
      <c r="AB788">
        <f t="shared" si="290"/>
        <v>27.725485173433711</v>
      </c>
      <c r="AC788">
        <f t="shared" si="291"/>
        <v>0.44753683236815123</v>
      </c>
      <c r="AD788">
        <f t="shared" si="292"/>
        <v>25.64197167134888</v>
      </c>
      <c r="AE788">
        <f t="shared" si="293"/>
        <v>103.10079368491348</v>
      </c>
    </row>
    <row r="789" spans="5:31">
      <c r="E789">
        <f t="shared" ref="E789:E852" si="308">E788+$B$20</f>
        <v>0.76900000000000057</v>
      </c>
      <c r="F789">
        <f t="shared" ref="F789:F852" si="309">IF(F788&gt;$B$26,F788+$B$20*H788,F788)</f>
        <v>-0.52514895406387785</v>
      </c>
      <c r="G789">
        <f t="shared" si="288"/>
        <v>-30.088818683569745</v>
      </c>
      <c r="H789">
        <f t="shared" si="294"/>
        <v>-1.835719167029912</v>
      </c>
      <c r="K789">
        <f t="shared" si="295"/>
        <v>-110.14315002179472</v>
      </c>
      <c r="L789">
        <f t="shared" si="296"/>
        <v>389.943748593885</v>
      </c>
      <c r="M789">
        <f t="shared" si="297"/>
        <v>0.76290904030543427</v>
      </c>
      <c r="N789">
        <f t="shared" si="298"/>
        <v>0</v>
      </c>
      <c r="O789">
        <f t="shared" si="299"/>
        <v>0</v>
      </c>
      <c r="P789">
        <f t="shared" si="300"/>
        <v>-2.3369165681848272</v>
      </c>
      <c r="Q789">
        <f t="shared" ref="Q789:Q852" si="310">IF(E789&gt;0,IF(F789&gt;$B$26,-($B$105-$B$106),0),0)</f>
        <v>0</v>
      </c>
      <c r="S789">
        <f t="shared" si="287"/>
        <v>45.774542418326057</v>
      </c>
      <c r="T789">
        <f t="shared" si="301"/>
        <v>458.61518260141543</v>
      </c>
      <c r="U789">
        <f t="shared" si="302"/>
        <v>0.27624052316421965</v>
      </c>
      <c r="V789">
        <f t="shared" si="303"/>
        <v>0.64014643033721552</v>
      </c>
      <c r="W789">
        <f t="shared" si="304"/>
        <v>27.037915873447368</v>
      </c>
      <c r="X789">
        <f t="shared" si="305"/>
        <v>22.224561986620518</v>
      </c>
      <c r="Y789">
        <f t="shared" si="306"/>
        <v>0.93143783535744051</v>
      </c>
      <c r="Z789">
        <f t="shared" si="289"/>
        <v>53.367456844782588</v>
      </c>
      <c r="AA789">
        <f t="shared" si="307"/>
        <v>0.48390100298928929</v>
      </c>
      <c r="AB789">
        <f t="shared" si="290"/>
        <v>27.725485173433711</v>
      </c>
      <c r="AC789">
        <f t="shared" si="291"/>
        <v>0.44753683236815123</v>
      </c>
      <c r="AD789">
        <f t="shared" si="292"/>
        <v>25.64197167134888</v>
      </c>
      <c r="AE789">
        <f t="shared" si="293"/>
        <v>103.10079368491348</v>
      </c>
    </row>
    <row r="790" spans="5:31">
      <c r="E790">
        <f t="shared" si="308"/>
        <v>0.77000000000000057</v>
      </c>
      <c r="F790">
        <f t="shared" si="309"/>
        <v>-0.52514895406387785</v>
      </c>
      <c r="G790">
        <f t="shared" si="288"/>
        <v>-30.088818683569745</v>
      </c>
      <c r="H790">
        <f t="shared" si="294"/>
        <v>-1.8292201045533474</v>
      </c>
      <c r="K790">
        <f t="shared" si="295"/>
        <v>-109.75320627320085</v>
      </c>
      <c r="L790">
        <f t="shared" si="296"/>
        <v>389.943748593885</v>
      </c>
      <c r="M790">
        <f t="shared" si="297"/>
        <v>0.76290904030543427</v>
      </c>
      <c r="N790">
        <f t="shared" si="298"/>
        <v>0</v>
      </c>
      <c r="O790">
        <f t="shared" si="299"/>
        <v>0</v>
      </c>
      <c r="P790">
        <f t="shared" si="300"/>
        <v>-2.3286722860819293</v>
      </c>
      <c r="Q790">
        <f t="shared" si="310"/>
        <v>0</v>
      </c>
      <c r="S790">
        <f t="shared" ref="S790:S853" si="311">IF(E790&gt;0,$B$84*T790*SIN(AC790),0)</f>
        <v>45.774542418326057</v>
      </c>
      <c r="T790">
        <f t="shared" si="301"/>
        <v>458.61518260141543</v>
      </c>
      <c r="U790">
        <f t="shared" si="302"/>
        <v>0.27624052316421965</v>
      </c>
      <c r="V790">
        <f t="shared" si="303"/>
        <v>0.64014643033721552</v>
      </c>
      <c r="W790">
        <f t="shared" si="304"/>
        <v>27.037915873447368</v>
      </c>
      <c r="X790">
        <f t="shared" si="305"/>
        <v>22.224561986620518</v>
      </c>
      <c r="Y790">
        <f t="shared" si="306"/>
        <v>0.93143783535744051</v>
      </c>
      <c r="Z790">
        <f t="shared" si="289"/>
        <v>53.367456844782588</v>
      </c>
      <c r="AA790">
        <f t="shared" si="307"/>
        <v>0.48390100298928929</v>
      </c>
      <c r="AB790">
        <f t="shared" si="290"/>
        <v>27.725485173433711</v>
      </c>
      <c r="AC790">
        <f t="shared" si="291"/>
        <v>0.44753683236815123</v>
      </c>
      <c r="AD790">
        <f t="shared" si="292"/>
        <v>25.64197167134888</v>
      </c>
      <c r="AE790">
        <f t="shared" si="293"/>
        <v>103.10079368491348</v>
      </c>
    </row>
    <row r="791" spans="5:31">
      <c r="E791">
        <f t="shared" si="308"/>
        <v>0.77100000000000057</v>
      </c>
      <c r="F791">
        <f t="shared" si="309"/>
        <v>-0.52514895406387785</v>
      </c>
      <c r="G791">
        <f t="shared" si="288"/>
        <v>-30.088818683569745</v>
      </c>
      <c r="H791">
        <f t="shared" si="294"/>
        <v>-1.8227210420767828</v>
      </c>
      <c r="K791">
        <f t="shared" si="295"/>
        <v>-109.36326252460697</v>
      </c>
      <c r="L791">
        <f t="shared" si="296"/>
        <v>389.943748593885</v>
      </c>
      <c r="M791">
        <f t="shared" si="297"/>
        <v>0.76290904030543427</v>
      </c>
      <c r="N791">
        <f t="shared" si="298"/>
        <v>0</v>
      </c>
      <c r="O791">
        <f t="shared" si="299"/>
        <v>0</v>
      </c>
      <c r="P791">
        <f t="shared" si="300"/>
        <v>-2.3204280039790315</v>
      </c>
      <c r="Q791">
        <f t="shared" si="310"/>
        <v>0</v>
      </c>
      <c r="S791">
        <f t="shared" si="311"/>
        <v>45.774542418326057</v>
      </c>
      <c r="T791">
        <f t="shared" si="301"/>
        <v>458.61518260141543</v>
      </c>
      <c r="U791">
        <f t="shared" si="302"/>
        <v>0.27624052316421965</v>
      </c>
      <c r="V791">
        <f t="shared" si="303"/>
        <v>0.64014643033721552</v>
      </c>
      <c r="W791">
        <f t="shared" si="304"/>
        <v>27.037915873447368</v>
      </c>
      <c r="X791">
        <f t="shared" si="305"/>
        <v>22.224561986620518</v>
      </c>
      <c r="Y791">
        <f t="shared" si="306"/>
        <v>0.93143783535744051</v>
      </c>
      <c r="Z791">
        <f t="shared" si="289"/>
        <v>53.367456844782588</v>
      </c>
      <c r="AA791">
        <f t="shared" si="307"/>
        <v>0.48390100298928929</v>
      </c>
      <c r="AB791">
        <f t="shared" si="290"/>
        <v>27.725485173433711</v>
      </c>
      <c r="AC791">
        <f t="shared" si="291"/>
        <v>0.44753683236815123</v>
      </c>
      <c r="AD791">
        <f t="shared" si="292"/>
        <v>25.64197167134888</v>
      </c>
      <c r="AE791">
        <f t="shared" si="293"/>
        <v>103.10079368491348</v>
      </c>
    </row>
    <row r="792" spans="5:31">
      <c r="E792">
        <f t="shared" si="308"/>
        <v>0.77200000000000057</v>
      </c>
      <c r="F792">
        <f t="shared" si="309"/>
        <v>-0.52514895406387785</v>
      </c>
      <c r="G792">
        <f t="shared" si="288"/>
        <v>-30.088818683569745</v>
      </c>
      <c r="H792">
        <f t="shared" si="294"/>
        <v>-1.8162219796002181</v>
      </c>
      <c r="K792">
        <f t="shared" si="295"/>
        <v>-108.97331877601309</v>
      </c>
      <c r="L792">
        <f t="shared" si="296"/>
        <v>389.943748593885</v>
      </c>
      <c r="M792">
        <f t="shared" si="297"/>
        <v>0.76290904030543427</v>
      </c>
      <c r="N792">
        <f t="shared" si="298"/>
        <v>0</v>
      </c>
      <c r="O792">
        <f t="shared" si="299"/>
        <v>0</v>
      </c>
      <c r="P792">
        <f t="shared" si="300"/>
        <v>-2.3121837218761341</v>
      </c>
      <c r="Q792">
        <f t="shared" si="310"/>
        <v>0</v>
      </c>
      <c r="S792">
        <f t="shared" si="311"/>
        <v>45.774542418326057</v>
      </c>
      <c r="T792">
        <f t="shared" si="301"/>
        <v>458.61518260141543</v>
      </c>
      <c r="U792">
        <f t="shared" si="302"/>
        <v>0.27624052316421965</v>
      </c>
      <c r="V792">
        <f t="shared" si="303"/>
        <v>0.64014643033721552</v>
      </c>
      <c r="W792">
        <f t="shared" si="304"/>
        <v>27.037915873447368</v>
      </c>
      <c r="X792">
        <f t="shared" si="305"/>
        <v>22.224561986620518</v>
      </c>
      <c r="Y792">
        <f t="shared" si="306"/>
        <v>0.93143783535744051</v>
      </c>
      <c r="Z792">
        <f t="shared" si="289"/>
        <v>53.367456844782588</v>
      </c>
      <c r="AA792">
        <f t="shared" si="307"/>
        <v>0.48390100298928929</v>
      </c>
      <c r="AB792">
        <f t="shared" si="290"/>
        <v>27.725485173433711</v>
      </c>
      <c r="AC792">
        <f t="shared" si="291"/>
        <v>0.44753683236815123</v>
      </c>
      <c r="AD792">
        <f t="shared" si="292"/>
        <v>25.64197167134888</v>
      </c>
      <c r="AE792">
        <f t="shared" si="293"/>
        <v>103.10079368491348</v>
      </c>
    </row>
    <row r="793" spans="5:31">
      <c r="E793">
        <f t="shared" si="308"/>
        <v>0.77300000000000058</v>
      </c>
      <c r="F793">
        <f t="shared" si="309"/>
        <v>-0.52514895406387785</v>
      </c>
      <c r="G793">
        <f t="shared" si="288"/>
        <v>-30.088818683569745</v>
      </c>
      <c r="H793">
        <f t="shared" si="294"/>
        <v>-1.8097229171236535</v>
      </c>
      <c r="K793">
        <f t="shared" si="295"/>
        <v>-108.58337502741921</v>
      </c>
      <c r="L793">
        <f t="shared" si="296"/>
        <v>389.943748593885</v>
      </c>
      <c r="M793">
        <f t="shared" si="297"/>
        <v>0.76290904030543427</v>
      </c>
      <c r="N793">
        <f t="shared" si="298"/>
        <v>0</v>
      </c>
      <c r="O793">
        <f t="shared" si="299"/>
        <v>0</v>
      </c>
      <c r="P793">
        <f t="shared" si="300"/>
        <v>-2.3039394397732362</v>
      </c>
      <c r="Q793">
        <f t="shared" si="310"/>
        <v>0</v>
      </c>
      <c r="S793">
        <f t="shared" si="311"/>
        <v>45.774542418326057</v>
      </c>
      <c r="T793">
        <f t="shared" si="301"/>
        <v>458.61518260141543</v>
      </c>
      <c r="U793">
        <f t="shared" si="302"/>
        <v>0.27624052316421965</v>
      </c>
      <c r="V793">
        <f t="shared" si="303"/>
        <v>0.64014643033721552</v>
      </c>
      <c r="W793">
        <f t="shared" si="304"/>
        <v>27.037915873447368</v>
      </c>
      <c r="X793">
        <f t="shared" si="305"/>
        <v>22.224561986620518</v>
      </c>
      <c r="Y793">
        <f t="shared" si="306"/>
        <v>0.93143783535744051</v>
      </c>
      <c r="Z793">
        <f t="shared" si="289"/>
        <v>53.367456844782588</v>
      </c>
      <c r="AA793">
        <f t="shared" si="307"/>
        <v>0.48390100298928929</v>
      </c>
      <c r="AB793">
        <f t="shared" si="290"/>
        <v>27.725485173433711</v>
      </c>
      <c r="AC793">
        <f t="shared" si="291"/>
        <v>0.44753683236815123</v>
      </c>
      <c r="AD793">
        <f t="shared" si="292"/>
        <v>25.64197167134888</v>
      </c>
      <c r="AE793">
        <f t="shared" si="293"/>
        <v>103.10079368491348</v>
      </c>
    </row>
    <row r="794" spans="5:31">
      <c r="E794">
        <f t="shared" si="308"/>
        <v>0.77400000000000058</v>
      </c>
      <c r="F794">
        <f t="shared" si="309"/>
        <v>-0.52514895406387785</v>
      </c>
      <c r="G794">
        <f t="shared" si="288"/>
        <v>-30.088818683569745</v>
      </c>
      <c r="H794">
        <f t="shared" si="294"/>
        <v>-1.8032238546470889</v>
      </c>
      <c r="K794">
        <f t="shared" si="295"/>
        <v>-108.19343127882533</v>
      </c>
      <c r="L794">
        <f t="shared" si="296"/>
        <v>389.943748593885</v>
      </c>
      <c r="M794">
        <f t="shared" si="297"/>
        <v>0.76290904030543427</v>
      </c>
      <c r="N794">
        <f t="shared" si="298"/>
        <v>0</v>
      </c>
      <c r="O794">
        <f t="shared" si="299"/>
        <v>0</v>
      </c>
      <c r="P794">
        <f t="shared" si="300"/>
        <v>-2.2956951576703384</v>
      </c>
      <c r="Q794">
        <f t="shared" si="310"/>
        <v>0</v>
      </c>
      <c r="S794">
        <f t="shared" si="311"/>
        <v>45.774542418326057</v>
      </c>
      <c r="T794">
        <f t="shared" si="301"/>
        <v>458.61518260141543</v>
      </c>
      <c r="U794">
        <f t="shared" si="302"/>
        <v>0.27624052316421965</v>
      </c>
      <c r="V794">
        <f t="shared" si="303"/>
        <v>0.64014643033721552</v>
      </c>
      <c r="W794">
        <f t="shared" si="304"/>
        <v>27.037915873447368</v>
      </c>
      <c r="X794">
        <f t="shared" si="305"/>
        <v>22.224561986620518</v>
      </c>
      <c r="Y794">
        <f t="shared" si="306"/>
        <v>0.93143783535744051</v>
      </c>
      <c r="Z794">
        <f t="shared" si="289"/>
        <v>53.367456844782588</v>
      </c>
      <c r="AA794">
        <f t="shared" si="307"/>
        <v>0.48390100298928929</v>
      </c>
      <c r="AB794">
        <f t="shared" si="290"/>
        <v>27.725485173433711</v>
      </c>
      <c r="AC794">
        <f t="shared" si="291"/>
        <v>0.44753683236815123</v>
      </c>
      <c r="AD794">
        <f t="shared" si="292"/>
        <v>25.64197167134888</v>
      </c>
      <c r="AE794">
        <f t="shared" si="293"/>
        <v>103.10079368491348</v>
      </c>
    </row>
    <row r="795" spans="5:31">
      <c r="E795">
        <f t="shared" si="308"/>
        <v>0.77500000000000058</v>
      </c>
      <c r="F795">
        <f t="shared" si="309"/>
        <v>-0.52514895406387785</v>
      </c>
      <c r="G795">
        <f t="shared" si="288"/>
        <v>-30.088818683569745</v>
      </c>
      <c r="H795">
        <f t="shared" si="294"/>
        <v>-1.7967247921705243</v>
      </c>
      <c r="K795">
        <f t="shared" si="295"/>
        <v>-107.80348753023145</v>
      </c>
      <c r="L795">
        <f t="shared" si="296"/>
        <v>389.943748593885</v>
      </c>
      <c r="M795">
        <f t="shared" si="297"/>
        <v>0.76290904030543427</v>
      </c>
      <c r="N795">
        <f t="shared" si="298"/>
        <v>0</v>
      </c>
      <c r="O795">
        <f t="shared" si="299"/>
        <v>0</v>
      </c>
      <c r="P795">
        <f t="shared" si="300"/>
        <v>-2.2874508755674405</v>
      </c>
      <c r="Q795">
        <f t="shared" si="310"/>
        <v>0</v>
      </c>
      <c r="S795">
        <f t="shared" si="311"/>
        <v>45.774542418326057</v>
      </c>
      <c r="T795">
        <f t="shared" si="301"/>
        <v>458.61518260141543</v>
      </c>
      <c r="U795">
        <f t="shared" si="302"/>
        <v>0.27624052316421965</v>
      </c>
      <c r="V795">
        <f t="shared" si="303"/>
        <v>0.64014643033721552</v>
      </c>
      <c r="W795">
        <f t="shared" si="304"/>
        <v>27.037915873447368</v>
      </c>
      <c r="X795">
        <f t="shared" si="305"/>
        <v>22.224561986620518</v>
      </c>
      <c r="Y795">
        <f t="shared" si="306"/>
        <v>0.93143783535744051</v>
      </c>
      <c r="Z795">
        <f t="shared" si="289"/>
        <v>53.367456844782588</v>
      </c>
      <c r="AA795">
        <f t="shared" si="307"/>
        <v>0.48390100298928929</v>
      </c>
      <c r="AB795">
        <f t="shared" si="290"/>
        <v>27.725485173433711</v>
      </c>
      <c r="AC795">
        <f t="shared" si="291"/>
        <v>0.44753683236815123</v>
      </c>
      <c r="AD795">
        <f t="shared" si="292"/>
        <v>25.64197167134888</v>
      </c>
      <c r="AE795">
        <f t="shared" si="293"/>
        <v>103.10079368491348</v>
      </c>
    </row>
    <row r="796" spans="5:31">
      <c r="E796">
        <f t="shared" si="308"/>
        <v>0.77600000000000058</v>
      </c>
      <c r="F796">
        <f t="shared" si="309"/>
        <v>-0.52514895406387785</v>
      </c>
      <c r="G796">
        <f t="shared" si="288"/>
        <v>-30.088818683569745</v>
      </c>
      <c r="H796">
        <f t="shared" si="294"/>
        <v>-1.7902257296939594</v>
      </c>
      <c r="K796">
        <f t="shared" si="295"/>
        <v>-107.41354378163757</v>
      </c>
      <c r="L796">
        <f t="shared" si="296"/>
        <v>389.943748593885</v>
      </c>
      <c r="M796">
        <f t="shared" si="297"/>
        <v>0.76290904030543427</v>
      </c>
      <c r="N796">
        <f t="shared" si="298"/>
        <v>0</v>
      </c>
      <c r="O796">
        <f t="shared" si="299"/>
        <v>0</v>
      </c>
      <c r="P796">
        <f t="shared" si="300"/>
        <v>-2.2792065934645427</v>
      </c>
      <c r="Q796">
        <f t="shared" si="310"/>
        <v>0</v>
      </c>
      <c r="S796">
        <f t="shared" si="311"/>
        <v>45.774542418326057</v>
      </c>
      <c r="T796">
        <f t="shared" si="301"/>
        <v>458.61518260141543</v>
      </c>
      <c r="U796">
        <f t="shared" si="302"/>
        <v>0.27624052316421965</v>
      </c>
      <c r="V796">
        <f t="shared" si="303"/>
        <v>0.64014643033721552</v>
      </c>
      <c r="W796">
        <f t="shared" si="304"/>
        <v>27.037915873447368</v>
      </c>
      <c r="X796">
        <f t="shared" si="305"/>
        <v>22.224561986620518</v>
      </c>
      <c r="Y796">
        <f t="shared" si="306"/>
        <v>0.93143783535744051</v>
      </c>
      <c r="Z796">
        <f t="shared" si="289"/>
        <v>53.367456844782588</v>
      </c>
      <c r="AA796">
        <f t="shared" si="307"/>
        <v>0.48390100298928929</v>
      </c>
      <c r="AB796">
        <f t="shared" si="290"/>
        <v>27.725485173433711</v>
      </c>
      <c r="AC796">
        <f t="shared" si="291"/>
        <v>0.44753683236815123</v>
      </c>
      <c r="AD796">
        <f t="shared" si="292"/>
        <v>25.64197167134888</v>
      </c>
      <c r="AE796">
        <f t="shared" si="293"/>
        <v>103.10079368491348</v>
      </c>
    </row>
    <row r="797" spans="5:31">
      <c r="E797">
        <f t="shared" si="308"/>
        <v>0.77700000000000058</v>
      </c>
      <c r="F797">
        <f t="shared" si="309"/>
        <v>-0.52514895406387785</v>
      </c>
      <c r="G797">
        <f t="shared" si="288"/>
        <v>-30.088818683569745</v>
      </c>
      <c r="H797">
        <f t="shared" si="294"/>
        <v>-1.7837266672173948</v>
      </c>
      <c r="K797">
        <f t="shared" si="295"/>
        <v>-107.02360003304369</v>
      </c>
      <c r="L797">
        <f t="shared" si="296"/>
        <v>389.943748593885</v>
      </c>
      <c r="M797">
        <f t="shared" si="297"/>
        <v>0.76290904030543427</v>
      </c>
      <c r="N797">
        <f t="shared" si="298"/>
        <v>0</v>
      </c>
      <c r="O797">
        <f t="shared" si="299"/>
        <v>0</v>
      </c>
      <c r="P797">
        <f t="shared" si="300"/>
        <v>-2.2709623113616453</v>
      </c>
      <c r="Q797">
        <f t="shared" si="310"/>
        <v>0</v>
      </c>
      <c r="S797">
        <f t="shared" si="311"/>
        <v>45.774542418326057</v>
      </c>
      <c r="T797">
        <f t="shared" si="301"/>
        <v>458.61518260141543</v>
      </c>
      <c r="U797">
        <f t="shared" si="302"/>
        <v>0.27624052316421965</v>
      </c>
      <c r="V797">
        <f t="shared" si="303"/>
        <v>0.64014643033721552</v>
      </c>
      <c r="W797">
        <f t="shared" si="304"/>
        <v>27.037915873447368</v>
      </c>
      <c r="X797">
        <f t="shared" si="305"/>
        <v>22.224561986620518</v>
      </c>
      <c r="Y797">
        <f t="shared" si="306"/>
        <v>0.93143783535744051</v>
      </c>
      <c r="Z797">
        <f t="shared" si="289"/>
        <v>53.367456844782588</v>
      </c>
      <c r="AA797">
        <f t="shared" si="307"/>
        <v>0.48390100298928929</v>
      </c>
      <c r="AB797">
        <f t="shared" si="290"/>
        <v>27.725485173433711</v>
      </c>
      <c r="AC797">
        <f t="shared" si="291"/>
        <v>0.44753683236815123</v>
      </c>
      <c r="AD797">
        <f t="shared" si="292"/>
        <v>25.64197167134888</v>
      </c>
      <c r="AE797">
        <f t="shared" si="293"/>
        <v>103.10079368491348</v>
      </c>
    </row>
    <row r="798" spans="5:31">
      <c r="E798">
        <f t="shared" si="308"/>
        <v>0.77800000000000058</v>
      </c>
      <c r="F798">
        <f t="shared" si="309"/>
        <v>-0.52514895406387785</v>
      </c>
      <c r="G798">
        <f t="shared" si="288"/>
        <v>-30.088818683569745</v>
      </c>
      <c r="H798">
        <f t="shared" si="294"/>
        <v>-1.7772276047408302</v>
      </c>
      <c r="K798">
        <f t="shared" si="295"/>
        <v>-106.63365628444981</v>
      </c>
      <c r="L798">
        <f t="shared" si="296"/>
        <v>389.943748593885</v>
      </c>
      <c r="M798">
        <f t="shared" si="297"/>
        <v>0.76290904030543427</v>
      </c>
      <c r="N798">
        <f t="shared" si="298"/>
        <v>0</v>
      </c>
      <c r="O798">
        <f t="shared" si="299"/>
        <v>0</v>
      </c>
      <c r="P798">
        <f t="shared" si="300"/>
        <v>-2.2627180292587474</v>
      </c>
      <c r="Q798">
        <f t="shared" si="310"/>
        <v>0</v>
      </c>
      <c r="S798">
        <f t="shared" si="311"/>
        <v>45.774542418326057</v>
      </c>
      <c r="T798">
        <f t="shared" si="301"/>
        <v>458.61518260141543</v>
      </c>
      <c r="U798">
        <f t="shared" si="302"/>
        <v>0.27624052316421965</v>
      </c>
      <c r="V798">
        <f t="shared" si="303"/>
        <v>0.64014643033721552</v>
      </c>
      <c r="W798">
        <f t="shared" si="304"/>
        <v>27.037915873447368</v>
      </c>
      <c r="X798">
        <f t="shared" si="305"/>
        <v>22.224561986620518</v>
      </c>
      <c r="Y798">
        <f t="shared" si="306"/>
        <v>0.93143783535744051</v>
      </c>
      <c r="Z798">
        <f t="shared" si="289"/>
        <v>53.367456844782588</v>
      </c>
      <c r="AA798">
        <f t="shared" si="307"/>
        <v>0.48390100298928929</v>
      </c>
      <c r="AB798">
        <f t="shared" si="290"/>
        <v>27.725485173433711</v>
      </c>
      <c r="AC798">
        <f t="shared" si="291"/>
        <v>0.44753683236815123</v>
      </c>
      <c r="AD798">
        <f t="shared" si="292"/>
        <v>25.64197167134888</v>
      </c>
      <c r="AE798">
        <f t="shared" si="293"/>
        <v>103.10079368491348</v>
      </c>
    </row>
    <row r="799" spans="5:31">
      <c r="E799">
        <f t="shared" si="308"/>
        <v>0.77900000000000058</v>
      </c>
      <c r="F799">
        <f t="shared" si="309"/>
        <v>-0.52514895406387785</v>
      </c>
      <c r="G799">
        <f t="shared" si="288"/>
        <v>-30.088818683569745</v>
      </c>
      <c r="H799">
        <f t="shared" si="294"/>
        <v>-1.7707285422642656</v>
      </c>
      <c r="K799">
        <f t="shared" si="295"/>
        <v>-106.24371253585593</v>
      </c>
      <c r="L799">
        <f t="shared" si="296"/>
        <v>389.943748593885</v>
      </c>
      <c r="M799">
        <f t="shared" si="297"/>
        <v>0.76290904030543427</v>
      </c>
      <c r="N799">
        <f t="shared" si="298"/>
        <v>0</v>
      </c>
      <c r="O799">
        <f t="shared" si="299"/>
        <v>0</v>
      </c>
      <c r="P799">
        <f t="shared" si="300"/>
        <v>-2.2544737471558496</v>
      </c>
      <c r="Q799">
        <f t="shared" si="310"/>
        <v>0</v>
      </c>
      <c r="S799">
        <f t="shared" si="311"/>
        <v>45.774542418326057</v>
      </c>
      <c r="T799">
        <f t="shared" si="301"/>
        <v>458.61518260141543</v>
      </c>
      <c r="U799">
        <f t="shared" si="302"/>
        <v>0.27624052316421965</v>
      </c>
      <c r="V799">
        <f t="shared" si="303"/>
        <v>0.64014643033721552</v>
      </c>
      <c r="W799">
        <f t="shared" si="304"/>
        <v>27.037915873447368</v>
      </c>
      <c r="X799">
        <f t="shared" si="305"/>
        <v>22.224561986620518</v>
      </c>
      <c r="Y799">
        <f t="shared" si="306"/>
        <v>0.93143783535744051</v>
      </c>
      <c r="Z799">
        <f t="shared" si="289"/>
        <v>53.367456844782588</v>
      </c>
      <c r="AA799">
        <f t="shared" si="307"/>
        <v>0.48390100298928929</v>
      </c>
      <c r="AB799">
        <f t="shared" si="290"/>
        <v>27.725485173433711</v>
      </c>
      <c r="AC799">
        <f t="shared" si="291"/>
        <v>0.44753683236815123</v>
      </c>
      <c r="AD799">
        <f t="shared" si="292"/>
        <v>25.64197167134888</v>
      </c>
      <c r="AE799">
        <f t="shared" si="293"/>
        <v>103.10079368491348</v>
      </c>
    </row>
    <row r="800" spans="5:31">
      <c r="E800">
        <f t="shared" si="308"/>
        <v>0.78000000000000058</v>
      </c>
      <c r="F800">
        <f t="shared" si="309"/>
        <v>-0.52514895406387785</v>
      </c>
      <c r="G800">
        <f t="shared" si="288"/>
        <v>-30.088818683569745</v>
      </c>
      <c r="H800">
        <f t="shared" si="294"/>
        <v>-1.7642294797877009</v>
      </c>
      <c r="K800">
        <f t="shared" si="295"/>
        <v>-105.85376878726206</v>
      </c>
      <c r="L800">
        <f t="shared" si="296"/>
        <v>389.943748593885</v>
      </c>
      <c r="M800">
        <f t="shared" si="297"/>
        <v>0.76290904030543427</v>
      </c>
      <c r="N800">
        <f t="shared" si="298"/>
        <v>0</v>
      </c>
      <c r="O800">
        <f t="shared" si="299"/>
        <v>0</v>
      </c>
      <c r="P800">
        <f t="shared" si="300"/>
        <v>-2.2462294650529517</v>
      </c>
      <c r="Q800">
        <f t="shared" si="310"/>
        <v>0</v>
      </c>
      <c r="S800">
        <f t="shared" si="311"/>
        <v>45.774542418326057</v>
      </c>
      <c r="T800">
        <f t="shared" si="301"/>
        <v>458.61518260141543</v>
      </c>
      <c r="U800">
        <f t="shared" si="302"/>
        <v>0.27624052316421965</v>
      </c>
      <c r="V800">
        <f t="shared" si="303"/>
        <v>0.64014643033721552</v>
      </c>
      <c r="W800">
        <f t="shared" si="304"/>
        <v>27.037915873447368</v>
      </c>
      <c r="X800">
        <f t="shared" si="305"/>
        <v>22.224561986620518</v>
      </c>
      <c r="Y800">
        <f t="shared" si="306"/>
        <v>0.93143783535744051</v>
      </c>
      <c r="Z800">
        <f t="shared" si="289"/>
        <v>53.367456844782588</v>
      </c>
      <c r="AA800">
        <f t="shared" si="307"/>
        <v>0.48390100298928929</v>
      </c>
      <c r="AB800">
        <f t="shared" si="290"/>
        <v>27.725485173433711</v>
      </c>
      <c r="AC800">
        <f t="shared" si="291"/>
        <v>0.44753683236815123</v>
      </c>
      <c r="AD800">
        <f t="shared" si="292"/>
        <v>25.64197167134888</v>
      </c>
      <c r="AE800">
        <f t="shared" si="293"/>
        <v>103.10079368491348</v>
      </c>
    </row>
    <row r="801" spans="5:31">
      <c r="E801">
        <f t="shared" si="308"/>
        <v>0.78100000000000058</v>
      </c>
      <c r="F801">
        <f t="shared" si="309"/>
        <v>-0.52514895406387785</v>
      </c>
      <c r="G801">
        <f t="shared" si="288"/>
        <v>-30.088818683569745</v>
      </c>
      <c r="H801">
        <f t="shared" si="294"/>
        <v>-1.7577304173111363</v>
      </c>
      <c r="K801">
        <f t="shared" si="295"/>
        <v>-105.46382503866818</v>
      </c>
      <c r="L801">
        <f t="shared" si="296"/>
        <v>389.943748593885</v>
      </c>
      <c r="M801">
        <f t="shared" si="297"/>
        <v>0.76290904030543427</v>
      </c>
      <c r="N801">
        <f t="shared" si="298"/>
        <v>0</v>
      </c>
      <c r="O801">
        <f t="shared" si="299"/>
        <v>0</v>
      </c>
      <c r="P801">
        <f t="shared" si="300"/>
        <v>-2.2379851829500539</v>
      </c>
      <c r="Q801">
        <f t="shared" si="310"/>
        <v>0</v>
      </c>
      <c r="S801">
        <f t="shared" si="311"/>
        <v>45.774542418326057</v>
      </c>
      <c r="T801">
        <f t="shared" si="301"/>
        <v>458.61518260141543</v>
      </c>
      <c r="U801">
        <f t="shared" si="302"/>
        <v>0.27624052316421965</v>
      </c>
      <c r="V801">
        <f t="shared" si="303"/>
        <v>0.64014643033721552</v>
      </c>
      <c r="W801">
        <f t="shared" si="304"/>
        <v>27.037915873447368</v>
      </c>
      <c r="X801">
        <f t="shared" si="305"/>
        <v>22.224561986620518</v>
      </c>
      <c r="Y801">
        <f t="shared" si="306"/>
        <v>0.93143783535744051</v>
      </c>
      <c r="Z801">
        <f t="shared" si="289"/>
        <v>53.367456844782588</v>
      </c>
      <c r="AA801">
        <f t="shared" si="307"/>
        <v>0.48390100298928929</v>
      </c>
      <c r="AB801">
        <f t="shared" si="290"/>
        <v>27.725485173433711</v>
      </c>
      <c r="AC801">
        <f t="shared" si="291"/>
        <v>0.44753683236815123</v>
      </c>
      <c r="AD801">
        <f t="shared" si="292"/>
        <v>25.64197167134888</v>
      </c>
      <c r="AE801">
        <f t="shared" si="293"/>
        <v>103.10079368491348</v>
      </c>
    </row>
    <row r="802" spans="5:31">
      <c r="E802">
        <f t="shared" si="308"/>
        <v>0.78200000000000058</v>
      </c>
      <c r="F802">
        <f t="shared" si="309"/>
        <v>-0.52514895406387785</v>
      </c>
      <c r="G802">
        <f t="shared" si="288"/>
        <v>-30.088818683569745</v>
      </c>
      <c r="H802">
        <f t="shared" si="294"/>
        <v>-1.7512313548345717</v>
      </c>
      <c r="K802">
        <f t="shared" si="295"/>
        <v>-105.0738812900743</v>
      </c>
      <c r="L802">
        <f t="shared" si="296"/>
        <v>389.943748593885</v>
      </c>
      <c r="M802">
        <f t="shared" si="297"/>
        <v>0.76290904030543427</v>
      </c>
      <c r="N802">
        <f t="shared" si="298"/>
        <v>0</v>
      </c>
      <c r="O802">
        <f t="shared" si="299"/>
        <v>0</v>
      </c>
      <c r="P802">
        <f t="shared" si="300"/>
        <v>-2.2297409008471565</v>
      </c>
      <c r="Q802">
        <f t="shared" si="310"/>
        <v>0</v>
      </c>
      <c r="S802">
        <f t="shared" si="311"/>
        <v>45.774542418326057</v>
      </c>
      <c r="T802">
        <f t="shared" si="301"/>
        <v>458.61518260141543</v>
      </c>
      <c r="U802">
        <f t="shared" si="302"/>
        <v>0.27624052316421965</v>
      </c>
      <c r="V802">
        <f t="shared" si="303"/>
        <v>0.64014643033721552</v>
      </c>
      <c r="W802">
        <f t="shared" si="304"/>
        <v>27.037915873447368</v>
      </c>
      <c r="X802">
        <f t="shared" si="305"/>
        <v>22.224561986620518</v>
      </c>
      <c r="Y802">
        <f t="shared" si="306"/>
        <v>0.93143783535744051</v>
      </c>
      <c r="Z802">
        <f t="shared" si="289"/>
        <v>53.367456844782588</v>
      </c>
      <c r="AA802">
        <f t="shared" si="307"/>
        <v>0.48390100298928929</v>
      </c>
      <c r="AB802">
        <f t="shared" si="290"/>
        <v>27.725485173433711</v>
      </c>
      <c r="AC802">
        <f t="shared" si="291"/>
        <v>0.44753683236815123</v>
      </c>
      <c r="AD802">
        <f t="shared" si="292"/>
        <v>25.64197167134888</v>
      </c>
      <c r="AE802">
        <f t="shared" si="293"/>
        <v>103.10079368491348</v>
      </c>
    </row>
    <row r="803" spans="5:31">
      <c r="E803">
        <f t="shared" si="308"/>
        <v>0.78300000000000058</v>
      </c>
      <c r="F803">
        <f t="shared" si="309"/>
        <v>-0.52514895406387785</v>
      </c>
      <c r="G803">
        <f t="shared" si="288"/>
        <v>-30.088818683569745</v>
      </c>
      <c r="H803">
        <f t="shared" si="294"/>
        <v>-1.7447322923580069</v>
      </c>
      <c r="K803">
        <f t="shared" si="295"/>
        <v>-104.68393754148042</v>
      </c>
      <c r="L803">
        <f t="shared" si="296"/>
        <v>389.943748593885</v>
      </c>
      <c r="M803">
        <f t="shared" si="297"/>
        <v>0.76290904030543427</v>
      </c>
      <c r="N803">
        <f t="shared" si="298"/>
        <v>0</v>
      </c>
      <c r="O803">
        <f t="shared" si="299"/>
        <v>0</v>
      </c>
      <c r="P803">
        <f t="shared" si="300"/>
        <v>-2.2214966187442586</v>
      </c>
      <c r="Q803">
        <f t="shared" si="310"/>
        <v>0</v>
      </c>
      <c r="S803">
        <f t="shared" si="311"/>
        <v>45.774542418326057</v>
      </c>
      <c r="T803">
        <f t="shared" si="301"/>
        <v>458.61518260141543</v>
      </c>
      <c r="U803">
        <f t="shared" si="302"/>
        <v>0.27624052316421965</v>
      </c>
      <c r="V803">
        <f t="shared" si="303"/>
        <v>0.64014643033721552</v>
      </c>
      <c r="W803">
        <f t="shared" si="304"/>
        <v>27.037915873447368</v>
      </c>
      <c r="X803">
        <f t="shared" si="305"/>
        <v>22.224561986620518</v>
      </c>
      <c r="Y803">
        <f t="shared" si="306"/>
        <v>0.93143783535744051</v>
      </c>
      <c r="Z803">
        <f t="shared" si="289"/>
        <v>53.367456844782588</v>
      </c>
      <c r="AA803">
        <f t="shared" si="307"/>
        <v>0.48390100298928929</v>
      </c>
      <c r="AB803">
        <f t="shared" si="290"/>
        <v>27.725485173433711</v>
      </c>
      <c r="AC803">
        <f t="shared" si="291"/>
        <v>0.44753683236815123</v>
      </c>
      <c r="AD803">
        <f t="shared" si="292"/>
        <v>25.64197167134888</v>
      </c>
      <c r="AE803">
        <f t="shared" si="293"/>
        <v>103.10079368491348</v>
      </c>
    </row>
    <row r="804" spans="5:31">
      <c r="E804">
        <f t="shared" si="308"/>
        <v>0.78400000000000059</v>
      </c>
      <c r="F804">
        <f t="shared" si="309"/>
        <v>-0.52514895406387785</v>
      </c>
      <c r="G804">
        <f t="shared" si="288"/>
        <v>-30.088818683569745</v>
      </c>
      <c r="H804">
        <f t="shared" si="294"/>
        <v>-1.7382332298814422</v>
      </c>
      <c r="K804">
        <f t="shared" si="295"/>
        <v>-104.29399379288654</v>
      </c>
      <c r="L804">
        <f t="shared" si="296"/>
        <v>389.943748593885</v>
      </c>
      <c r="M804">
        <f t="shared" si="297"/>
        <v>0.76290904030543427</v>
      </c>
      <c r="N804">
        <f t="shared" si="298"/>
        <v>0</v>
      </c>
      <c r="O804">
        <f t="shared" si="299"/>
        <v>0</v>
      </c>
      <c r="P804">
        <f t="shared" si="300"/>
        <v>-2.2132523366413608</v>
      </c>
      <c r="Q804">
        <f t="shared" si="310"/>
        <v>0</v>
      </c>
      <c r="S804">
        <f t="shared" si="311"/>
        <v>45.774542418326057</v>
      </c>
      <c r="T804">
        <f t="shared" si="301"/>
        <v>458.61518260141543</v>
      </c>
      <c r="U804">
        <f t="shared" si="302"/>
        <v>0.27624052316421965</v>
      </c>
      <c r="V804">
        <f t="shared" si="303"/>
        <v>0.64014643033721552</v>
      </c>
      <c r="W804">
        <f t="shared" si="304"/>
        <v>27.037915873447368</v>
      </c>
      <c r="X804">
        <f t="shared" si="305"/>
        <v>22.224561986620518</v>
      </c>
      <c r="Y804">
        <f t="shared" si="306"/>
        <v>0.93143783535744051</v>
      </c>
      <c r="Z804">
        <f t="shared" si="289"/>
        <v>53.367456844782588</v>
      </c>
      <c r="AA804">
        <f t="shared" si="307"/>
        <v>0.48390100298928929</v>
      </c>
      <c r="AB804">
        <f t="shared" si="290"/>
        <v>27.725485173433711</v>
      </c>
      <c r="AC804">
        <f t="shared" si="291"/>
        <v>0.44753683236815123</v>
      </c>
      <c r="AD804">
        <f t="shared" si="292"/>
        <v>25.64197167134888</v>
      </c>
      <c r="AE804">
        <f t="shared" si="293"/>
        <v>103.10079368491348</v>
      </c>
    </row>
    <row r="805" spans="5:31">
      <c r="E805">
        <f t="shared" si="308"/>
        <v>0.78500000000000059</v>
      </c>
      <c r="F805">
        <f t="shared" si="309"/>
        <v>-0.52514895406387785</v>
      </c>
      <c r="G805">
        <f t="shared" si="288"/>
        <v>-30.088818683569745</v>
      </c>
      <c r="H805">
        <f t="shared" si="294"/>
        <v>-1.7317341674048776</v>
      </c>
      <c r="K805">
        <f t="shared" si="295"/>
        <v>-103.90405004429266</v>
      </c>
      <c r="L805">
        <f t="shared" si="296"/>
        <v>389.943748593885</v>
      </c>
      <c r="M805">
        <f t="shared" si="297"/>
        <v>0.76290904030543427</v>
      </c>
      <c r="N805">
        <f t="shared" si="298"/>
        <v>0</v>
      </c>
      <c r="O805">
        <f t="shared" si="299"/>
        <v>0</v>
      </c>
      <c r="P805">
        <f t="shared" si="300"/>
        <v>-2.2050080545384629</v>
      </c>
      <c r="Q805">
        <f t="shared" si="310"/>
        <v>0</v>
      </c>
      <c r="S805">
        <f t="shared" si="311"/>
        <v>45.774542418326057</v>
      </c>
      <c r="T805">
        <f t="shared" si="301"/>
        <v>458.61518260141543</v>
      </c>
      <c r="U805">
        <f t="shared" si="302"/>
        <v>0.27624052316421965</v>
      </c>
      <c r="V805">
        <f t="shared" si="303"/>
        <v>0.64014643033721552</v>
      </c>
      <c r="W805">
        <f t="shared" si="304"/>
        <v>27.037915873447368</v>
      </c>
      <c r="X805">
        <f t="shared" si="305"/>
        <v>22.224561986620518</v>
      </c>
      <c r="Y805">
        <f t="shared" si="306"/>
        <v>0.93143783535744051</v>
      </c>
      <c r="Z805">
        <f t="shared" si="289"/>
        <v>53.367456844782588</v>
      </c>
      <c r="AA805">
        <f t="shared" si="307"/>
        <v>0.48390100298928929</v>
      </c>
      <c r="AB805">
        <f t="shared" si="290"/>
        <v>27.725485173433711</v>
      </c>
      <c r="AC805">
        <f t="shared" si="291"/>
        <v>0.44753683236815123</v>
      </c>
      <c r="AD805">
        <f t="shared" si="292"/>
        <v>25.64197167134888</v>
      </c>
      <c r="AE805">
        <f t="shared" si="293"/>
        <v>103.10079368491348</v>
      </c>
    </row>
    <row r="806" spans="5:31">
      <c r="E806">
        <f t="shared" si="308"/>
        <v>0.78600000000000059</v>
      </c>
      <c r="F806">
        <f t="shared" si="309"/>
        <v>-0.52514895406387785</v>
      </c>
      <c r="G806">
        <f t="shared" si="288"/>
        <v>-30.088818683569745</v>
      </c>
      <c r="H806">
        <f t="shared" si="294"/>
        <v>-1.725235104928313</v>
      </c>
      <c r="K806">
        <f t="shared" si="295"/>
        <v>-103.51410629569878</v>
      </c>
      <c r="L806">
        <f t="shared" si="296"/>
        <v>389.943748593885</v>
      </c>
      <c r="M806">
        <f t="shared" si="297"/>
        <v>0.76290904030543427</v>
      </c>
      <c r="N806">
        <f t="shared" si="298"/>
        <v>0</v>
      </c>
      <c r="O806">
        <f t="shared" si="299"/>
        <v>0</v>
      </c>
      <c r="P806">
        <f t="shared" si="300"/>
        <v>-2.1967637724355651</v>
      </c>
      <c r="Q806">
        <f t="shared" si="310"/>
        <v>0</v>
      </c>
      <c r="S806">
        <f t="shared" si="311"/>
        <v>45.774542418326057</v>
      </c>
      <c r="T806">
        <f t="shared" si="301"/>
        <v>458.61518260141543</v>
      </c>
      <c r="U806">
        <f t="shared" si="302"/>
        <v>0.27624052316421965</v>
      </c>
      <c r="V806">
        <f t="shared" si="303"/>
        <v>0.64014643033721552</v>
      </c>
      <c r="W806">
        <f t="shared" si="304"/>
        <v>27.037915873447368</v>
      </c>
      <c r="X806">
        <f t="shared" si="305"/>
        <v>22.224561986620518</v>
      </c>
      <c r="Y806">
        <f t="shared" si="306"/>
        <v>0.93143783535744051</v>
      </c>
      <c r="Z806">
        <f t="shared" si="289"/>
        <v>53.367456844782588</v>
      </c>
      <c r="AA806">
        <f t="shared" si="307"/>
        <v>0.48390100298928929</v>
      </c>
      <c r="AB806">
        <f t="shared" si="290"/>
        <v>27.725485173433711</v>
      </c>
      <c r="AC806">
        <f t="shared" si="291"/>
        <v>0.44753683236815123</v>
      </c>
      <c r="AD806">
        <f t="shared" si="292"/>
        <v>25.64197167134888</v>
      </c>
      <c r="AE806">
        <f t="shared" si="293"/>
        <v>103.10079368491348</v>
      </c>
    </row>
    <row r="807" spans="5:31">
      <c r="E807">
        <f t="shared" si="308"/>
        <v>0.78700000000000059</v>
      </c>
      <c r="F807">
        <f t="shared" si="309"/>
        <v>-0.52514895406387785</v>
      </c>
      <c r="G807">
        <f t="shared" si="288"/>
        <v>-30.088818683569745</v>
      </c>
      <c r="H807">
        <f t="shared" si="294"/>
        <v>-1.7187360424517484</v>
      </c>
      <c r="K807">
        <f t="shared" si="295"/>
        <v>-103.1241625471049</v>
      </c>
      <c r="L807">
        <f t="shared" si="296"/>
        <v>389.943748593885</v>
      </c>
      <c r="M807">
        <f t="shared" si="297"/>
        <v>0.76290904030543427</v>
      </c>
      <c r="N807">
        <f t="shared" si="298"/>
        <v>0</v>
      </c>
      <c r="O807">
        <f t="shared" si="299"/>
        <v>0</v>
      </c>
      <c r="P807">
        <f t="shared" si="300"/>
        <v>-2.1885194903326677</v>
      </c>
      <c r="Q807">
        <f t="shared" si="310"/>
        <v>0</v>
      </c>
      <c r="S807">
        <f t="shared" si="311"/>
        <v>45.774542418326057</v>
      </c>
      <c r="T807">
        <f t="shared" si="301"/>
        <v>458.61518260141543</v>
      </c>
      <c r="U807">
        <f t="shared" si="302"/>
        <v>0.27624052316421965</v>
      </c>
      <c r="V807">
        <f t="shared" si="303"/>
        <v>0.64014643033721552</v>
      </c>
      <c r="W807">
        <f t="shared" si="304"/>
        <v>27.037915873447368</v>
      </c>
      <c r="X807">
        <f t="shared" si="305"/>
        <v>22.224561986620518</v>
      </c>
      <c r="Y807">
        <f t="shared" si="306"/>
        <v>0.93143783535744051</v>
      </c>
      <c r="Z807">
        <f t="shared" si="289"/>
        <v>53.367456844782588</v>
      </c>
      <c r="AA807">
        <f t="shared" si="307"/>
        <v>0.48390100298928929</v>
      </c>
      <c r="AB807">
        <f t="shared" si="290"/>
        <v>27.725485173433711</v>
      </c>
      <c r="AC807">
        <f t="shared" si="291"/>
        <v>0.44753683236815123</v>
      </c>
      <c r="AD807">
        <f t="shared" si="292"/>
        <v>25.64197167134888</v>
      </c>
      <c r="AE807">
        <f t="shared" si="293"/>
        <v>103.10079368491348</v>
      </c>
    </row>
    <row r="808" spans="5:31">
      <c r="E808">
        <f t="shared" si="308"/>
        <v>0.78800000000000059</v>
      </c>
      <c r="F808">
        <f t="shared" si="309"/>
        <v>-0.52514895406387785</v>
      </c>
      <c r="G808">
        <f t="shared" si="288"/>
        <v>-30.088818683569745</v>
      </c>
      <c r="H808">
        <f t="shared" si="294"/>
        <v>-1.7122369799751838</v>
      </c>
      <c r="K808">
        <f t="shared" si="295"/>
        <v>-102.73421879851102</v>
      </c>
      <c r="L808">
        <f t="shared" si="296"/>
        <v>389.943748593885</v>
      </c>
      <c r="M808">
        <f t="shared" si="297"/>
        <v>0.76290904030543427</v>
      </c>
      <c r="N808">
        <f t="shared" si="298"/>
        <v>0</v>
      </c>
      <c r="O808">
        <f t="shared" si="299"/>
        <v>0</v>
      </c>
      <c r="P808">
        <f t="shared" si="300"/>
        <v>-2.1802752082297698</v>
      </c>
      <c r="Q808">
        <f t="shared" si="310"/>
        <v>0</v>
      </c>
      <c r="S808">
        <f t="shared" si="311"/>
        <v>45.774542418326057</v>
      </c>
      <c r="T808">
        <f t="shared" si="301"/>
        <v>458.61518260141543</v>
      </c>
      <c r="U808">
        <f t="shared" si="302"/>
        <v>0.27624052316421965</v>
      </c>
      <c r="V808">
        <f t="shared" si="303"/>
        <v>0.64014643033721552</v>
      </c>
      <c r="W808">
        <f t="shared" si="304"/>
        <v>27.037915873447368</v>
      </c>
      <c r="X808">
        <f t="shared" si="305"/>
        <v>22.224561986620518</v>
      </c>
      <c r="Y808">
        <f t="shared" si="306"/>
        <v>0.93143783535744051</v>
      </c>
      <c r="Z808">
        <f t="shared" si="289"/>
        <v>53.367456844782588</v>
      </c>
      <c r="AA808">
        <f t="shared" si="307"/>
        <v>0.48390100298928929</v>
      </c>
      <c r="AB808">
        <f t="shared" si="290"/>
        <v>27.725485173433711</v>
      </c>
      <c r="AC808">
        <f t="shared" si="291"/>
        <v>0.44753683236815123</v>
      </c>
      <c r="AD808">
        <f t="shared" si="292"/>
        <v>25.64197167134888</v>
      </c>
      <c r="AE808">
        <f t="shared" si="293"/>
        <v>103.10079368491348</v>
      </c>
    </row>
    <row r="809" spans="5:31">
      <c r="E809">
        <f t="shared" si="308"/>
        <v>0.78900000000000059</v>
      </c>
      <c r="F809">
        <f t="shared" si="309"/>
        <v>-0.52514895406387785</v>
      </c>
      <c r="G809">
        <f t="shared" si="288"/>
        <v>-30.088818683569745</v>
      </c>
      <c r="H809">
        <f t="shared" si="294"/>
        <v>-1.7057379174986191</v>
      </c>
      <c r="K809">
        <f t="shared" si="295"/>
        <v>-102.34427504991714</v>
      </c>
      <c r="L809">
        <f t="shared" si="296"/>
        <v>389.943748593885</v>
      </c>
      <c r="M809">
        <f t="shared" si="297"/>
        <v>0.76290904030543427</v>
      </c>
      <c r="N809">
        <f t="shared" si="298"/>
        <v>0</v>
      </c>
      <c r="O809">
        <f t="shared" si="299"/>
        <v>0</v>
      </c>
      <c r="P809">
        <f t="shared" si="300"/>
        <v>-2.172030926126872</v>
      </c>
      <c r="Q809">
        <f t="shared" si="310"/>
        <v>0</v>
      </c>
      <c r="S809">
        <f t="shared" si="311"/>
        <v>45.774542418326057</v>
      </c>
      <c r="T809">
        <f t="shared" si="301"/>
        <v>458.61518260141543</v>
      </c>
      <c r="U809">
        <f t="shared" si="302"/>
        <v>0.27624052316421965</v>
      </c>
      <c r="V809">
        <f t="shared" si="303"/>
        <v>0.64014643033721552</v>
      </c>
      <c r="W809">
        <f t="shared" si="304"/>
        <v>27.037915873447368</v>
      </c>
      <c r="X809">
        <f t="shared" si="305"/>
        <v>22.224561986620518</v>
      </c>
      <c r="Y809">
        <f t="shared" si="306"/>
        <v>0.93143783535744051</v>
      </c>
      <c r="Z809">
        <f t="shared" si="289"/>
        <v>53.367456844782588</v>
      </c>
      <c r="AA809">
        <f t="shared" si="307"/>
        <v>0.48390100298928929</v>
      </c>
      <c r="AB809">
        <f t="shared" si="290"/>
        <v>27.725485173433711</v>
      </c>
      <c r="AC809">
        <f t="shared" si="291"/>
        <v>0.44753683236815123</v>
      </c>
      <c r="AD809">
        <f t="shared" si="292"/>
        <v>25.64197167134888</v>
      </c>
      <c r="AE809">
        <f t="shared" si="293"/>
        <v>103.10079368491348</v>
      </c>
    </row>
    <row r="810" spans="5:31">
      <c r="E810">
        <f t="shared" si="308"/>
        <v>0.79000000000000059</v>
      </c>
      <c r="F810">
        <f t="shared" si="309"/>
        <v>-0.52514895406387785</v>
      </c>
      <c r="G810">
        <f t="shared" si="288"/>
        <v>-30.088818683569745</v>
      </c>
      <c r="H810">
        <f t="shared" si="294"/>
        <v>-1.6992388550220545</v>
      </c>
      <c r="K810">
        <f t="shared" si="295"/>
        <v>-101.95433130132326</v>
      </c>
      <c r="L810">
        <f t="shared" si="296"/>
        <v>389.943748593885</v>
      </c>
      <c r="M810">
        <f t="shared" si="297"/>
        <v>0.76290904030543427</v>
      </c>
      <c r="N810">
        <f t="shared" si="298"/>
        <v>0</v>
      </c>
      <c r="O810">
        <f t="shared" si="299"/>
        <v>0</v>
      </c>
      <c r="P810">
        <f t="shared" si="300"/>
        <v>-2.1637866440239741</v>
      </c>
      <c r="Q810">
        <f t="shared" si="310"/>
        <v>0</v>
      </c>
      <c r="S810">
        <f t="shared" si="311"/>
        <v>45.774542418326057</v>
      </c>
      <c r="T810">
        <f t="shared" si="301"/>
        <v>458.61518260141543</v>
      </c>
      <c r="U810">
        <f t="shared" si="302"/>
        <v>0.27624052316421965</v>
      </c>
      <c r="V810">
        <f t="shared" si="303"/>
        <v>0.64014643033721552</v>
      </c>
      <c r="W810">
        <f t="shared" si="304"/>
        <v>27.037915873447368</v>
      </c>
      <c r="X810">
        <f t="shared" si="305"/>
        <v>22.224561986620518</v>
      </c>
      <c r="Y810">
        <f t="shared" si="306"/>
        <v>0.93143783535744051</v>
      </c>
      <c r="Z810">
        <f t="shared" si="289"/>
        <v>53.367456844782588</v>
      </c>
      <c r="AA810">
        <f t="shared" si="307"/>
        <v>0.48390100298928929</v>
      </c>
      <c r="AB810">
        <f t="shared" si="290"/>
        <v>27.725485173433711</v>
      </c>
      <c r="AC810">
        <f t="shared" si="291"/>
        <v>0.44753683236815123</v>
      </c>
      <c r="AD810">
        <f t="shared" si="292"/>
        <v>25.64197167134888</v>
      </c>
      <c r="AE810">
        <f t="shared" si="293"/>
        <v>103.10079368491348</v>
      </c>
    </row>
    <row r="811" spans="5:31">
      <c r="E811">
        <f t="shared" si="308"/>
        <v>0.79100000000000059</v>
      </c>
      <c r="F811">
        <f t="shared" si="309"/>
        <v>-0.52514895406387785</v>
      </c>
      <c r="G811">
        <f t="shared" si="288"/>
        <v>-30.088818683569745</v>
      </c>
      <c r="H811">
        <f t="shared" si="294"/>
        <v>-1.6927397925454897</v>
      </c>
      <c r="K811">
        <f t="shared" si="295"/>
        <v>-101.56438755272939</v>
      </c>
      <c r="L811">
        <f t="shared" si="296"/>
        <v>389.943748593885</v>
      </c>
      <c r="M811">
        <f t="shared" si="297"/>
        <v>0.76290904030543427</v>
      </c>
      <c r="N811">
        <f t="shared" si="298"/>
        <v>0</v>
      </c>
      <c r="O811">
        <f t="shared" si="299"/>
        <v>0</v>
      </c>
      <c r="P811">
        <f t="shared" si="300"/>
        <v>-2.1555423619210763</v>
      </c>
      <c r="Q811">
        <f t="shared" si="310"/>
        <v>0</v>
      </c>
      <c r="S811">
        <f t="shared" si="311"/>
        <v>45.774542418326057</v>
      </c>
      <c r="T811">
        <f t="shared" si="301"/>
        <v>458.61518260141543</v>
      </c>
      <c r="U811">
        <f t="shared" si="302"/>
        <v>0.27624052316421965</v>
      </c>
      <c r="V811">
        <f t="shared" si="303"/>
        <v>0.64014643033721552</v>
      </c>
      <c r="W811">
        <f t="shared" si="304"/>
        <v>27.037915873447368</v>
      </c>
      <c r="X811">
        <f t="shared" si="305"/>
        <v>22.224561986620518</v>
      </c>
      <c r="Y811">
        <f t="shared" si="306"/>
        <v>0.93143783535744051</v>
      </c>
      <c r="Z811">
        <f t="shared" si="289"/>
        <v>53.367456844782588</v>
      </c>
      <c r="AA811">
        <f t="shared" si="307"/>
        <v>0.48390100298928929</v>
      </c>
      <c r="AB811">
        <f t="shared" si="290"/>
        <v>27.725485173433711</v>
      </c>
      <c r="AC811">
        <f t="shared" si="291"/>
        <v>0.44753683236815123</v>
      </c>
      <c r="AD811">
        <f t="shared" si="292"/>
        <v>25.64197167134888</v>
      </c>
      <c r="AE811">
        <f t="shared" si="293"/>
        <v>103.10079368491348</v>
      </c>
    </row>
    <row r="812" spans="5:31">
      <c r="E812">
        <f t="shared" si="308"/>
        <v>0.79200000000000059</v>
      </c>
      <c r="F812">
        <f t="shared" si="309"/>
        <v>-0.52514895406387785</v>
      </c>
      <c r="G812">
        <f t="shared" si="288"/>
        <v>-30.088818683569745</v>
      </c>
      <c r="H812">
        <f t="shared" si="294"/>
        <v>-1.6862407300689251</v>
      </c>
      <c r="K812">
        <f t="shared" si="295"/>
        <v>-101.17444380413551</v>
      </c>
      <c r="L812">
        <f t="shared" si="296"/>
        <v>389.943748593885</v>
      </c>
      <c r="M812">
        <f t="shared" si="297"/>
        <v>0.76290904030543427</v>
      </c>
      <c r="N812">
        <f t="shared" si="298"/>
        <v>0</v>
      </c>
      <c r="O812">
        <f t="shared" si="299"/>
        <v>0</v>
      </c>
      <c r="P812">
        <f t="shared" si="300"/>
        <v>-2.1472980798181789</v>
      </c>
      <c r="Q812">
        <f t="shared" si="310"/>
        <v>0</v>
      </c>
      <c r="S812">
        <f t="shared" si="311"/>
        <v>45.774542418326057</v>
      </c>
      <c r="T812">
        <f t="shared" si="301"/>
        <v>458.61518260141543</v>
      </c>
      <c r="U812">
        <f t="shared" si="302"/>
        <v>0.27624052316421965</v>
      </c>
      <c r="V812">
        <f t="shared" si="303"/>
        <v>0.64014643033721552</v>
      </c>
      <c r="W812">
        <f t="shared" si="304"/>
        <v>27.037915873447368</v>
      </c>
      <c r="X812">
        <f t="shared" si="305"/>
        <v>22.224561986620518</v>
      </c>
      <c r="Y812">
        <f t="shared" si="306"/>
        <v>0.93143783535744051</v>
      </c>
      <c r="Z812">
        <f t="shared" si="289"/>
        <v>53.367456844782588</v>
      </c>
      <c r="AA812">
        <f t="shared" si="307"/>
        <v>0.48390100298928929</v>
      </c>
      <c r="AB812">
        <f t="shared" si="290"/>
        <v>27.725485173433711</v>
      </c>
      <c r="AC812">
        <f t="shared" si="291"/>
        <v>0.44753683236815123</v>
      </c>
      <c r="AD812">
        <f t="shared" si="292"/>
        <v>25.64197167134888</v>
      </c>
      <c r="AE812">
        <f t="shared" si="293"/>
        <v>103.10079368491348</v>
      </c>
    </row>
    <row r="813" spans="5:31">
      <c r="E813">
        <f t="shared" si="308"/>
        <v>0.79300000000000059</v>
      </c>
      <c r="F813">
        <f t="shared" si="309"/>
        <v>-0.52514895406387785</v>
      </c>
      <c r="G813">
        <f t="shared" si="288"/>
        <v>-30.088818683569745</v>
      </c>
      <c r="H813">
        <f t="shared" si="294"/>
        <v>-1.6797416675923604</v>
      </c>
      <c r="K813">
        <f t="shared" si="295"/>
        <v>-100.78450005554163</v>
      </c>
      <c r="L813">
        <f t="shared" si="296"/>
        <v>389.943748593885</v>
      </c>
      <c r="M813">
        <f t="shared" si="297"/>
        <v>0.76290904030543427</v>
      </c>
      <c r="N813">
        <f t="shared" si="298"/>
        <v>0</v>
      </c>
      <c r="O813">
        <f t="shared" si="299"/>
        <v>0</v>
      </c>
      <c r="P813">
        <f t="shared" si="300"/>
        <v>-2.139053797715281</v>
      </c>
      <c r="Q813">
        <f t="shared" si="310"/>
        <v>0</v>
      </c>
      <c r="S813">
        <f t="shared" si="311"/>
        <v>45.774542418326057</v>
      </c>
      <c r="T813">
        <f t="shared" si="301"/>
        <v>458.61518260141543</v>
      </c>
      <c r="U813">
        <f t="shared" si="302"/>
        <v>0.27624052316421965</v>
      </c>
      <c r="V813">
        <f t="shared" si="303"/>
        <v>0.64014643033721552</v>
      </c>
      <c r="W813">
        <f t="shared" si="304"/>
        <v>27.037915873447368</v>
      </c>
      <c r="X813">
        <f t="shared" si="305"/>
        <v>22.224561986620518</v>
      </c>
      <c r="Y813">
        <f t="shared" si="306"/>
        <v>0.93143783535744051</v>
      </c>
      <c r="Z813">
        <f t="shared" si="289"/>
        <v>53.367456844782588</v>
      </c>
      <c r="AA813">
        <f t="shared" si="307"/>
        <v>0.48390100298928929</v>
      </c>
      <c r="AB813">
        <f t="shared" si="290"/>
        <v>27.725485173433711</v>
      </c>
      <c r="AC813">
        <f t="shared" si="291"/>
        <v>0.44753683236815123</v>
      </c>
      <c r="AD813">
        <f t="shared" si="292"/>
        <v>25.64197167134888</v>
      </c>
      <c r="AE813">
        <f t="shared" si="293"/>
        <v>103.10079368491348</v>
      </c>
    </row>
    <row r="814" spans="5:31">
      <c r="E814">
        <f t="shared" si="308"/>
        <v>0.79400000000000059</v>
      </c>
      <c r="F814">
        <f t="shared" si="309"/>
        <v>-0.52514895406387785</v>
      </c>
      <c r="G814">
        <f t="shared" si="288"/>
        <v>-30.088818683569745</v>
      </c>
      <c r="H814">
        <f t="shared" si="294"/>
        <v>-1.6732426051157958</v>
      </c>
      <c r="K814">
        <f t="shared" si="295"/>
        <v>-100.39455630694775</v>
      </c>
      <c r="L814">
        <f t="shared" si="296"/>
        <v>389.943748593885</v>
      </c>
      <c r="M814">
        <f t="shared" si="297"/>
        <v>0.76290904030543427</v>
      </c>
      <c r="N814">
        <f t="shared" si="298"/>
        <v>0</v>
      </c>
      <c r="O814">
        <f t="shared" si="299"/>
        <v>0</v>
      </c>
      <c r="P814">
        <f t="shared" si="300"/>
        <v>-2.1308095156123832</v>
      </c>
      <c r="Q814">
        <f t="shared" si="310"/>
        <v>0</v>
      </c>
      <c r="S814">
        <f t="shared" si="311"/>
        <v>45.774542418326057</v>
      </c>
      <c r="T814">
        <f t="shared" si="301"/>
        <v>458.61518260141543</v>
      </c>
      <c r="U814">
        <f t="shared" si="302"/>
        <v>0.27624052316421965</v>
      </c>
      <c r="V814">
        <f t="shared" si="303"/>
        <v>0.64014643033721552</v>
      </c>
      <c r="W814">
        <f t="shared" si="304"/>
        <v>27.037915873447368</v>
      </c>
      <c r="X814">
        <f t="shared" si="305"/>
        <v>22.224561986620518</v>
      </c>
      <c r="Y814">
        <f t="shared" si="306"/>
        <v>0.93143783535744051</v>
      </c>
      <c r="Z814">
        <f t="shared" si="289"/>
        <v>53.367456844782588</v>
      </c>
      <c r="AA814">
        <f t="shared" si="307"/>
        <v>0.48390100298928929</v>
      </c>
      <c r="AB814">
        <f t="shared" si="290"/>
        <v>27.725485173433711</v>
      </c>
      <c r="AC814">
        <f t="shared" si="291"/>
        <v>0.44753683236815123</v>
      </c>
      <c r="AD814">
        <f t="shared" si="292"/>
        <v>25.64197167134888</v>
      </c>
      <c r="AE814">
        <f t="shared" si="293"/>
        <v>103.10079368491348</v>
      </c>
    </row>
    <row r="815" spans="5:31">
      <c r="E815">
        <f t="shared" si="308"/>
        <v>0.7950000000000006</v>
      </c>
      <c r="F815">
        <f t="shared" si="309"/>
        <v>-0.52514895406387785</v>
      </c>
      <c r="G815">
        <f t="shared" si="288"/>
        <v>-30.088818683569745</v>
      </c>
      <c r="H815">
        <f t="shared" si="294"/>
        <v>-1.6667435426392312</v>
      </c>
      <c r="K815">
        <f t="shared" si="295"/>
        <v>-100.00461255835387</v>
      </c>
      <c r="L815">
        <f t="shared" si="296"/>
        <v>389.943748593885</v>
      </c>
      <c r="M815">
        <f t="shared" si="297"/>
        <v>0.76290904030543427</v>
      </c>
      <c r="N815">
        <f t="shared" si="298"/>
        <v>0</v>
      </c>
      <c r="O815">
        <f t="shared" si="299"/>
        <v>0</v>
      </c>
      <c r="P815">
        <f t="shared" si="300"/>
        <v>-2.1225652335094853</v>
      </c>
      <c r="Q815">
        <f t="shared" si="310"/>
        <v>0</v>
      </c>
      <c r="S815">
        <f t="shared" si="311"/>
        <v>45.774542418326057</v>
      </c>
      <c r="T815">
        <f t="shared" si="301"/>
        <v>458.61518260141543</v>
      </c>
      <c r="U815">
        <f t="shared" si="302"/>
        <v>0.27624052316421965</v>
      </c>
      <c r="V815">
        <f t="shared" si="303"/>
        <v>0.64014643033721552</v>
      </c>
      <c r="W815">
        <f t="shared" si="304"/>
        <v>27.037915873447368</v>
      </c>
      <c r="X815">
        <f t="shared" si="305"/>
        <v>22.224561986620518</v>
      </c>
      <c r="Y815">
        <f t="shared" si="306"/>
        <v>0.93143783535744051</v>
      </c>
      <c r="Z815">
        <f t="shared" si="289"/>
        <v>53.367456844782588</v>
      </c>
      <c r="AA815">
        <f t="shared" si="307"/>
        <v>0.48390100298928929</v>
      </c>
      <c r="AB815">
        <f t="shared" si="290"/>
        <v>27.725485173433711</v>
      </c>
      <c r="AC815">
        <f t="shared" si="291"/>
        <v>0.44753683236815123</v>
      </c>
      <c r="AD815">
        <f t="shared" si="292"/>
        <v>25.64197167134888</v>
      </c>
      <c r="AE815">
        <f t="shared" si="293"/>
        <v>103.10079368491348</v>
      </c>
    </row>
    <row r="816" spans="5:31">
      <c r="E816">
        <f t="shared" si="308"/>
        <v>0.7960000000000006</v>
      </c>
      <c r="F816">
        <f t="shared" si="309"/>
        <v>-0.52514895406387785</v>
      </c>
      <c r="G816">
        <f t="shared" si="288"/>
        <v>-30.088818683569745</v>
      </c>
      <c r="H816">
        <f t="shared" si="294"/>
        <v>-1.6602444801626666</v>
      </c>
      <c r="K816">
        <f t="shared" si="295"/>
        <v>-99.614668809759991</v>
      </c>
      <c r="L816">
        <f t="shared" si="296"/>
        <v>389.943748593885</v>
      </c>
      <c r="M816">
        <f t="shared" si="297"/>
        <v>0.76290904030543427</v>
      </c>
      <c r="N816">
        <f t="shared" si="298"/>
        <v>0</v>
      </c>
      <c r="O816">
        <f t="shared" si="299"/>
        <v>0</v>
      </c>
      <c r="P816">
        <f t="shared" si="300"/>
        <v>-2.1143209514065875</v>
      </c>
      <c r="Q816">
        <f t="shared" si="310"/>
        <v>0</v>
      </c>
      <c r="S816">
        <f t="shared" si="311"/>
        <v>45.774542418326057</v>
      </c>
      <c r="T816">
        <f t="shared" si="301"/>
        <v>458.61518260141543</v>
      </c>
      <c r="U816">
        <f t="shared" si="302"/>
        <v>0.27624052316421965</v>
      </c>
      <c r="V816">
        <f t="shared" si="303"/>
        <v>0.64014643033721552</v>
      </c>
      <c r="W816">
        <f t="shared" si="304"/>
        <v>27.037915873447368</v>
      </c>
      <c r="X816">
        <f t="shared" si="305"/>
        <v>22.224561986620518</v>
      </c>
      <c r="Y816">
        <f t="shared" si="306"/>
        <v>0.93143783535744051</v>
      </c>
      <c r="Z816">
        <f t="shared" si="289"/>
        <v>53.367456844782588</v>
      </c>
      <c r="AA816">
        <f t="shared" si="307"/>
        <v>0.48390100298928929</v>
      </c>
      <c r="AB816">
        <f t="shared" si="290"/>
        <v>27.725485173433711</v>
      </c>
      <c r="AC816">
        <f t="shared" si="291"/>
        <v>0.44753683236815123</v>
      </c>
      <c r="AD816">
        <f t="shared" si="292"/>
        <v>25.64197167134888</v>
      </c>
      <c r="AE816">
        <f t="shared" si="293"/>
        <v>103.10079368491348</v>
      </c>
    </row>
    <row r="817" spans="5:31">
      <c r="E817">
        <f t="shared" si="308"/>
        <v>0.7970000000000006</v>
      </c>
      <c r="F817">
        <f t="shared" si="309"/>
        <v>-0.52514895406387785</v>
      </c>
      <c r="G817">
        <f t="shared" si="288"/>
        <v>-30.088818683569745</v>
      </c>
      <c r="H817">
        <f t="shared" si="294"/>
        <v>-1.6537454176861019</v>
      </c>
      <c r="K817">
        <f t="shared" si="295"/>
        <v>-99.224725061166112</v>
      </c>
      <c r="L817">
        <f t="shared" si="296"/>
        <v>389.943748593885</v>
      </c>
      <c r="M817">
        <f t="shared" si="297"/>
        <v>0.76290904030543427</v>
      </c>
      <c r="N817">
        <f t="shared" si="298"/>
        <v>0</v>
      </c>
      <c r="O817">
        <f t="shared" si="299"/>
        <v>0</v>
      </c>
      <c r="P817">
        <f t="shared" si="300"/>
        <v>-2.1060766693036901</v>
      </c>
      <c r="Q817">
        <f t="shared" si="310"/>
        <v>0</v>
      </c>
      <c r="S817">
        <f t="shared" si="311"/>
        <v>45.774542418326057</v>
      </c>
      <c r="T817">
        <f t="shared" si="301"/>
        <v>458.61518260141543</v>
      </c>
      <c r="U817">
        <f t="shared" si="302"/>
        <v>0.27624052316421965</v>
      </c>
      <c r="V817">
        <f t="shared" si="303"/>
        <v>0.64014643033721552</v>
      </c>
      <c r="W817">
        <f t="shared" si="304"/>
        <v>27.037915873447368</v>
      </c>
      <c r="X817">
        <f t="shared" si="305"/>
        <v>22.224561986620518</v>
      </c>
      <c r="Y817">
        <f t="shared" si="306"/>
        <v>0.93143783535744051</v>
      </c>
      <c r="Z817">
        <f t="shared" si="289"/>
        <v>53.367456844782588</v>
      </c>
      <c r="AA817">
        <f t="shared" si="307"/>
        <v>0.48390100298928929</v>
      </c>
      <c r="AB817">
        <f t="shared" si="290"/>
        <v>27.725485173433711</v>
      </c>
      <c r="AC817">
        <f t="shared" si="291"/>
        <v>0.44753683236815123</v>
      </c>
      <c r="AD817">
        <f t="shared" si="292"/>
        <v>25.64197167134888</v>
      </c>
      <c r="AE817">
        <f t="shared" si="293"/>
        <v>103.10079368491348</v>
      </c>
    </row>
    <row r="818" spans="5:31">
      <c r="E818">
        <f t="shared" si="308"/>
        <v>0.7980000000000006</v>
      </c>
      <c r="F818">
        <f t="shared" si="309"/>
        <v>-0.52514895406387785</v>
      </c>
      <c r="G818">
        <f t="shared" si="288"/>
        <v>-30.088818683569745</v>
      </c>
      <c r="H818">
        <f t="shared" si="294"/>
        <v>-1.6472463552095371</v>
      </c>
      <c r="K818">
        <f t="shared" si="295"/>
        <v>-98.834781312572233</v>
      </c>
      <c r="L818">
        <f t="shared" si="296"/>
        <v>389.943748593885</v>
      </c>
      <c r="M818">
        <f t="shared" si="297"/>
        <v>0.76290904030543427</v>
      </c>
      <c r="N818">
        <f t="shared" si="298"/>
        <v>0</v>
      </c>
      <c r="O818">
        <f t="shared" si="299"/>
        <v>0</v>
      </c>
      <c r="P818">
        <f t="shared" si="300"/>
        <v>-2.0978323872007922</v>
      </c>
      <c r="Q818">
        <f t="shared" si="310"/>
        <v>0</v>
      </c>
      <c r="S818">
        <f t="shared" si="311"/>
        <v>45.774542418326057</v>
      </c>
      <c r="T818">
        <f t="shared" si="301"/>
        <v>458.61518260141543</v>
      </c>
      <c r="U818">
        <f t="shared" si="302"/>
        <v>0.27624052316421965</v>
      </c>
      <c r="V818">
        <f t="shared" si="303"/>
        <v>0.64014643033721552</v>
      </c>
      <c r="W818">
        <f t="shared" si="304"/>
        <v>27.037915873447368</v>
      </c>
      <c r="X818">
        <f t="shared" si="305"/>
        <v>22.224561986620518</v>
      </c>
      <c r="Y818">
        <f t="shared" si="306"/>
        <v>0.93143783535744051</v>
      </c>
      <c r="Z818">
        <f t="shared" si="289"/>
        <v>53.367456844782588</v>
      </c>
      <c r="AA818">
        <f t="shared" si="307"/>
        <v>0.48390100298928929</v>
      </c>
      <c r="AB818">
        <f t="shared" si="290"/>
        <v>27.725485173433711</v>
      </c>
      <c r="AC818">
        <f t="shared" si="291"/>
        <v>0.44753683236815123</v>
      </c>
      <c r="AD818">
        <f t="shared" si="292"/>
        <v>25.64197167134888</v>
      </c>
      <c r="AE818">
        <f t="shared" si="293"/>
        <v>103.10079368491348</v>
      </c>
    </row>
    <row r="819" spans="5:31">
      <c r="E819">
        <f t="shared" si="308"/>
        <v>0.7990000000000006</v>
      </c>
      <c r="F819">
        <f t="shared" si="309"/>
        <v>-0.52514895406387785</v>
      </c>
      <c r="G819">
        <f t="shared" si="288"/>
        <v>-30.088818683569745</v>
      </c>
      <c r="H819">
        <f t="shared" si="294"/>
        <v>-1.6407472927329725</v>
      </c>
      <c r="K819">
        <f t="shared" si="295"/>
        <v>-98.444837563978354</v>
      </c>
      <c r="L819">
        <f t="shared" si="296"/>
        <v>389.943748593885</v>
      </c>
      <c r="M819">
        <f t="shared" si="297"/>
        <v>0.76290904030543427</v>
      </c>
      <c r="N819">
        <f t="shared" si="298"/>
        <v>0</v>
      </c>
      <c r="O819">
        <f t="shared" si="299"/>
        <v>0</v>
      </c>
      <c r="P819">
        <f t="shared" si="300"/>
        <v>-2.0895881050978944</v>
      </c>
      <c r="Q819">
        <f t="shared" si="310"/>
        <v>0</v>
      </c>
      <c r="S819">
        <f t="shared" si="311"/>
        <v>45.774542418326057</v>
      </c>
      <c r="T819">
        <f t="shared" si="301"/>
        <v>458.61518260141543</v>
      </c>
      <c r="U819">
        <f t="shared" si="302"/>
        <v>0.27624052316421965</v>
      </c>
      <c r="V819">
        <f t="shared" si="303"/>
        <v>0.64014643033721552</v>
      </c>
      <c r="W819">
        <f t="shared" si="304"/>
        <v>27.037915873447368</v>
      </c>
      <c r="X819">
        <f t="shared" si="305"/>
        <v>22.224561986620518</v>
      </c>
      <c r="Y819">
        <f t="shared" si="306"/>
        <v>0.93143783535744051</v>
      </c>
      <c r="Z819">
        <f t="shared" si="289"/>
        <v>53.367456844782588</v>
      </c>
      <c r="AA819">
        <f t="shared" si="307"/>
        <v>0.48390100298928929</v>
      </c>
      <c r="AB819">
        <f t="shared" si="290"/>
        <v>27.725485173433711</v>
      </c>
      <c r="AC819">
        <f t="shared" si="291"/>
        <v>0.44753683236815123</v>
      </c>
      <c r="AD819">
        <f t="shared" si="292"/>
        <v>25.64197167134888</v>
      </c>
      <c r="AE819">
        <f t="shared" si="293"/>
        <v>103.10079368491348</v>
      </c>
    </row>
    <row r="820" spans="5:31">
      <c r="E820">
        <f t="shared" si="308"/>
        <v>0.8000000000000006</v>
      </c>
      <c r="F820">
        <f t="shared" si="309"/>
        <v>-0.52514895406387785</v>
      </c>
      <c r="G820">
        <f t="shared" si="288"/>
        <v>-30.088818683569745</v>
      </c>
      <c r="H820">
        <f t="shared" si="294"/>
        <v>-1.6342482302564079</v>
      </c>
      <c r="K820">
        <f t="shared" si="295"/>
        <v>-98.054893815384474</v>
      </c>
      <c r="L820">
        <f t="shared" si="296"/>
        <v>389.943748593885</v>
      </c>
      <c r="M820">
        <f t="shared" si="297"/>
        <v>0.76290904030543427</v>
      </c>
      <c r="N820">
        <f t="shared" si="298"/>
        <v>0</v>
      </c>
      <c r="O820">
        <f t="shared" si="299"/>
        <v>0</v>
      </c>
      <c r="P820">
        <f t="shared" si="300"/>
        <v>-2.0813438229949965</v>
      </c>
      <c r="Q820">
        <f t="shared" si="310"/>
        <v>0</v>
      </c>
      <c r="S820">
        <f t="shared" si="311"/>
        <v>45.774542418326057</v>
      </c>
      <c r="T820">
        <f t="shared" si="301"/>
        <v>458.61518260141543</v>
      </c>
      <c r="U820">
        <f t="shared" si="302"/>
        <v>0.27624052316421965</v>
      </c>
      <c r="V820">
        <f t="shared" si="303"/>
        <v>0.64014643033721552</v>
      </c>
      <c r="W820">
        <f t="shared" si="304"/>
        <v>27.037915873447368</v>
      </c>
      <c r="X820">
        <f t="shared" si="305"/>
        <v>22.224561986620518</v>
      </c>
      <c r="Y820">
        <f t="shared" si="306"/>
        <v>0.93143783535744051</v>
      </c>
      <c r="Z820">
        <f t="shared" si="289"/>
        <v>53.367456844782588</v>
      </c>
      <c r="AA820">
        <f t="shared" si="307"/>
        <v>0.48390100298928929</v>
      </c>
      <c r="AB820">
        <f t="shared" si="290"/>
        <v>27.725485173433711</v>
      </c>
      <c r="AC820">
        <f t="shared" si="291"/>
        <v>0.44753683236815123</v>
      </c>
      <c r="AD820">
        <f t="shared" si="292"/>
        <v>25.64197167134888</v>
      </c>
      <c r="AE820">
        <f t="shared" si="293"/>
        <v>103.10079368491348</v>
      </c>
    </row>
    <row r="821" spans="5:31">
      <c r="E821">
        <f t="shared" si="308"/>
        <v>0.8010000000000006</v>
      </c>
      <c r="F821">
        <f t="shared" si="309"/>
        <v>-0.52514895406387785</v>
      </c>
      <c r="G821">
        <f t="shared" si="288"/>
        <v>-30.088818683569745</v>
      </c>
      <c r="H821">
        <f t="shared" si="294"/>
        <v>-1.6277491677798432</v>
      </c>
      <c r="K821">
        <f t="shared" si="295"/>
        <v>-97.664950066790595</v>
      </c>
      <c r="L821">
        <f t="shared" si="296"/>
        <v>389.943748593885</v>
      </c>
      <c r="M821">
        <f t="shared" si="297"/>
        <v>0.76290904030543427</v>
      </c>
      <c r="N821">
        <f t="shared" si="298"/>
        <v>0</v>
      </c>
      <c r="O821">
        <f t="shared" si="299"/>
        <v>0</v>
      </c>
      <c r="P821">
        <f t="shared" si="300"/>
        <v>-2.0730995408920987</v>
      </c>
      <c r="Q821">
        <f t="shared" si="310"/>
        <v>0</v>
      </c>
      <c r="S821">
        <f t="shared" si="311"/>
        <v>45.774542418326057</v>
      </c>
      <c r="T821">
        <f t="shared" si="301"/>
        <v>458.61518260141543</v>
      </c>
      <c r="U821">
        <f t="shared" si="302"/>
        <v>0.27624052316421965</v>
      </c>
      <c r="V821">
        <f t="shared" si="303"/>
        <v>0.64014643033721552</v>
      </c>
      <c r="W821">
        <f t="shared" si="304"/>
        <v>27.037915873447368</v>
      </c>
      <c r="X821">
        <f t="shared" si="305"/>
        <v>22.224561986620518</v>
      </c>
      <c r="Y821">
        <f t="shared" si="306"/>
        <v>0.93143783535744051</v>
      </c>
      <c r="Z821">
        <f t="shared" si="289"/>
        <v>53.367456844782588</v>
      </c>
      <c r="AA821">
        <f t="shared" si="307"/>
        <v>0.48390100298928929</v>
      </c>
      <c r="AB821">
        <f t="shared" si="290"/>
        <v>27.725485173433711</v>
      </c>
      <c r="AC821">
        <f t="shared" si="291"/>
        <v>0.44753683236815123</v>
      </c>
      <c r="AD821">
        <f t="shared" si="292"/>
        <v>25.64197167134888</v>
      </c>
      <c r="AE821">
        <f t="shared" si="293"/>
        <v>103.10079368491348</v>
      </c>
    </row>
    <row r="822" spans="5:31">
      <c r="E822">
        <f t="shared" si="308"/>
        <v>0.8020000000000006</v>
      </c>
      <c r="F822">
        <f t="shared" si="309"/>
        <v>-0.52514895406387785</v>
      </c>
      <c r="G822">
        <f t="shared" si="288"/>
        <v>-30.088818683569745</v>
      </c>
      <c r="H822">
        <f t="shared" si="294"/>
        <v>-1.6212501053032786</v>
      </c>
      <c r="K822">
        <f t="shared" si="295"/>
        <v>-97.275006318196716</v>
      </c>
      <c r="L822">
        <f t="shared" si="296"/>
        <v>389.943748593885</v>
      </c>
      <c r="M822">
        <f t="shared" si="297"/>
        <v>0.76290904030543427</v>
      </c>
      <c r="N822">
        <f t="shared" si="298"/>
        <v>0</v>
      </c>
      <c r="O822">
        <f t="shared" si="299"/>
        <v>0</v>
      </c>
      <c r="P822">
        <f t="shared" si="300"/>
        <v>-2.0648552587892013</v>
      </c>
      <c r="Q822">
        <f t="shared" si="310"/>
        <v>0</v>
      </c>
      <c r="S822">
        <f t="shared" si="311"/>
        <v>45.774542418326057</v>
      </c>
      <c r="T822">
        <f t="shared" si="301"/>
        <v>458.61518260141543</v>
      </c>
      <c r="U822">
        <f t="shared" si="302"/>
        <v>0.27624052316421965</v>
      </c>
      <c r="V822">
        <f t="shared" si="303"/>
        <v>0.64014643033721552</v>
      </c>
      <c r="W822">
        <f t="shared" si="304"/>
        <v>27.037915873447368</v>
      </c>
      <c r="X822">
        <f t="shared" si="305"/>
        <v>22.224561986620518</v>
      </c>
      <c r="Y822">
        <f t="shared" si="306"/>
        <v>0.93143783535744051</v>
      </c>
      <c r="Z822">
        <f t="shared" si="289"/>
        <v>53.367456844782588</v>
      </c>
      <c r="AA822">
        <f t="shared" si="307"/>
        <v>0.48390100298928929</v>
      </c>
      <c r="AB822">
        <f t="shared" si="290"/>
        <v>27.725485173433711</v>
      </c>
      <c r="AC822">
        <f t="shared" si="291"/>
        <v>0.44753683236815123</v>
      </c>
      <c r="AD822">
        <f t="shared" si="292"/>
        <v>25.64197167134888</v>
      </c>
      <c r="AE822">
        <f t="shared" si="293"/>
        <v>103.10079368491348</v>
      </c>
    </row>
    <row r="823" spans="5:31">
      <c r="E823">
        <f t="shared" si="308"/>
        <v>0.8030000000000006</v>
      </c>
      <c r="F823">
        <f t="shared" si="309"/>
        <v>-0.52514895406387785</v>
      </c>
      <c r="G823">
        <f t="shared" si="288"/>
        <v>-30.088818683569745</v>
      </c>
      <c r="H823">
        <f t="shared" si="294"/>
        <v>-1.614751042826714</v>
      </c>
      <c r="K823">
        <f t="shared" si="295"/>
        <v>-96.885062569602837</v>
      </c>
      <c r="L823">
        <f t="shared" si="296"/>
        <v>389.943748593885</v>
      </c>
      <c r="M823">
        <f t="shared" si="297"/>
        <v>0.76290904030543427</v>
      </c>
      <c r="N823">
        <f t="shared" si="298"/>
        <v>0</v>
      </c>
      <c r="O823">
        <f t="shared" si="299"/>
        <v>0</v>
      </c>
      <c r="P823">
        <f t="shared" si="300"/>
        <v>-2.0566109766863034</v>
      </c>
      <c r="Q823">
        <f t="shared" si="310"/>
        <v>0</v>
      </c>
      <c r="S823">
        <f t="shared" si="311"/>
        <v>45.774542418326057</v>
      </c>
      <c r="T823">
        <f t="shared" si="301"/>
        <v>458.61518260141543</v>
      </c>
      <c r="U823">
        <f t="shared" si="302"/>
        <v>0.27624052316421965</v>
      </c>
      <c r="V823">
        <f t="shared" si="303"/>
        <v>0.64014643033721552</v>
      </c>
      <c r="W823">
        <f t="shared" si="304"/>
        <v>27.037915873447368</v>
      </c>
      <c r="X823">
        <f t="shared" si="305"/>
        <v>22.224561986620518</v>
      </c>
      <c r="Y823">
        <f t="shared" si="306"/>
        <v>0.93143783535744051</v>
      </c>
      <c r="Z823">
        <f t="shared" si="289"/>
        <v>53.367456844782588</v>
      </c>
      <c r="AA823">
        <f t="shared" si="307"/>
        <v>0.48390100298928929</v>
      </c>
      <c r="AB823">
        <f t="shared" si="290"/>
        <v>27.725485173433711</v>
      </c>
      <c r="AC823">
        <f t="shared" si="291"/>
        <v>0.44753683236815123</v>
      </c>
      <c r="AD823">
        <f t="shared" si="292"/>
        <v>25.64197167134888</v>
      </c>
      <c r="AE823">
        <f t="shared" si="293"/>
        <v>103.10079368491348</v>
      </c>
    </row>
    <row r="824" spans="5:31">
      <c r="E824">
        <f t="shared" si="308"/>
        <v>0.8040000000000006</v>
      </c>
      <c r="F824">
        <f t="shared" si="309"/>
        <v>-0.52514895406387785</v>
      </c>
      <c r="G824">
        <f t="shared" si="288"/>
        <v>-30.088818683569745</v>
      </c>
      <c r="H824">
        <f t="shared" si="294"/>
        <v>-1.6082519803501494</v>
      </c>
      <c r="K824">
        <f t="shared" si="295"/>
        <v>-96.495118821008958</v>
      </c>
      <c r="L824">
        <f t="shared" si="296"/>
        <v>389.943748593885</v>
      </c>
      <c r="M824">
        <f t="shared" si="297"/>
        <v>0.76290904030543427</v>
      </c>
      <c r="N824">
        <f t="shared" si="298"/>
        <v>0</v>
      </c>
      <c r="O824">
        <f t="shared" si="299"/>
        <v>0</v>
      </c>
      <c r="P824">
        <f t="shared" si="300"/>
        <v>-2.0483666945834056</v>
      </c>
      <c r="Q824">
        <f t="shared" si="310"/>
        <v>0</v>
      </c>
      <c r="S824">
        <f t="shared" si="311"/>
        <v>45.774542418326057</v>
      </c>
      <c r="T824">
        <f t="shared" si="301"/>
        <v>458.61518260141543</v>
      </c>
      <c r="U824">
        <f t="shared" si="302"/>
        <v>0.27624052316421965</v>
      </c>
      <c r="V824">
        <f t="shared" si="303"/>
        <v>0.64014643033721552</v>
      </c>
      <c r="W824">
        <f t="shared" si="304"/>
        <v>27.037915873447368</v>
      </c>
      <c r="X824">
        <f t="shared" si="305"/>
        <v>22.224561986620518</v>
      </c>
      <c r="Y824">
        <f t="shared" si="306"/>
        <v>0.93143783535744051</v>
      </c>
      <c r="Z824">
        <f t="shared" si="289"/>
        <v>53.367456844782588</v>
      </c>
      <c r="AA824">
        <f t="shared" si="307"/>
        <v>0.48390100298928929</v>
      </c>
      <c r="AB824">
        <f t="shared" si="290"/>
        <v>27.725485173433711</v>
      </c>
      <c r="AC824">
        <f t="shared" si="291"/>
        <v>0.44753683236815123</v>
      </c>
      <c r="AD824">
        <f t="shared" si="292"/>
        <v>25.64197167134888</v>
      </c>
      <c r="AE824">
        <f t="shared" si="293"/>
        <v>103.10079368491348</v>
      </c>
    </row>
    <row r="825" spans="5:31">
      <c r="E825">
        <f t="shared" si="308"/>
        <v>0.8050000000000006</v>
      </c>
      <c r="F825">
        <f t="shared" si="309"/>
        <v>-0.52514895406387785</v>
      </c>
      <c r="G825">
        <f t="shared" si="288"/>
        <v>-30.088818683569745</v>
      </c>
      <c r="H825">
        <f t="shared" si="294"/>
        <v>-1.6017529178735848</v>
      </c>
      <c r="K825">
        <f t="shared" si="295"/>
        <v>-96.105175072415079</v>
      </c>
      <c r="L825">
        <f t="shared" si="296"/>
        <v>389.943748593885</v>
      </c>
      <c r="M825">
        <f t="shared" si="297"/>
        <v>0.76290904030543427</v>
      </c>
      <c r="N825">
        <f t="shared" si="298"/>
        <v>0</v>
      </c>
      <c r="O825">
        <f t="shared" si="299"/>
        <v>0</v>
      </c>
      <c r="P825">
        <f t="shared" si="300"/>
        <v>-2.0401224124805077</v>
      </c>
      <c r="Q825">
        <f t="shared" si="310"/>
        <v>0</v>
      </c>
      <c r="S825">
        <f t="shared" si="311"/>
        <v>45.774542418326057</v>
      </c>
      <c r="T825">
        <f t="shared" si="301"/>
        <v>458.61518260141543</v>
      </c>
      <c r="U825">
        <f t="shared" si="302"/>
        <v>0.27624052316421965</v>
      </c>
      <c r="V825">
        <f t="shared" si="303"/>
        <v>0.64014643033721552</v>
      </c>
      <c r="W825">
        <f t="shared" si="304"/>
        <v>27.037915873447368</v>
      </c>
      <c r="X825">
        <f t="shared" si="305"/>
        <v>22.224561986620518</v>
      </c>
      <c r="Y825">
        <f t="shared" si="306"/>
        <v>0.93143783535744051</v>
      </c>
      <c r="Z825">
        <f t="shared" si="289"/>
        <v>53.367456844782588</v>
      </c>
      <c r="AA825">
        <f t="shared" si="307"/>
        <v>0.48390100298928929</v>
      </c>
      <c r="AB825">
        <f t="shared" si="290"/>
        <v>27.725485173433711</v>
      </c>
      <c r="AC825">
        <f t="shared" si="291"/>
        <v>0.44753683236815123</v>
      </c>
      <c r="AD825">
        <f t="shared" si="292"/>
        <v>25.64197167134888</v>
      </c>
      <c r="AE825">
        <f t="shared" si="293"/>
        <v>103.10079368491348</v>
      </c>
    </row>
    <row r="826" spans="5:31">
      <c r="E826">
        <f t="shared" si="308"/>
        <v>0.8060000000000006</v>
      </c>
      <c r="F826">
        <f t="shared" si="309"/>
        <v>-0.52514895406387785</v>
      </c>
      <c r="G826">
        <f t="shared" si="288"/>
        <v>-30.088818683569745</v>
      </c>
      <c r="H826">
        <f t="shared" si="294"/>
        <v>-1.5952538553970199</v>
      </c>
      <c r="K826">
        <f t="shared" si="295"/>
        <v>-95.7152313238212</v>
      </c>
      <c r="L826">
        <f t="shared" si="296"/>
        <v>389.943748593885</v>
      </c>
      <c r="M826">
        <f t="shared" si="297"/>
        <v>0.76290904030543427</v>
      </c>
      <c r="N826">
        <f t="shared" si="298"/>
        <v>0</v>
      </c>
      <c r="O826">
        <f t="shared" si="299"/>
        <v>0</v>
      </c>
      <c r="P826">
        <f t="shared" si="300"/>
        <v>-2.0318781303776099</v>
      </c>
      <c r="Q826">
        <f t="shared" si="310"/>
        <v>0</v>
      </c>
      <c r="S826">
        <f t="shared" si="311"/>
        <v>45.774542418326057</v>
      </c>
      <c r="T826">
        <f t="shared" si="301"/>
        <v>458.61518260141543</v>
      </c>
      <c r="U826">
        <f t="shared" si="302"/>
        <v>0.27624052316421965</v>
      </c>
      <c r="V826">
        <f t="shared" si="303"/>
        <v>0.64014643033721552</v>
      </c>
      <c r="W826">
        <f t="shared" si="304"/>
        <v>27.037915873447368</v>
      </c>
      <c r="X826">
        <f t="shared" si="305"/>
        <v>22.224561986620518</v>
      </c>
      <c r="Y826">
        <f t="shared" si="306"/>
        <v>0.93143783535744051</v>
      </c>
      <c r="Z826">
        <f t="shared" si="289"/>
        <v>53.367456844782588</v>
      </c>
      <c r="AA826">
        <f t="shared" si="307"/>
        <v>0.48390100298928929</v>
      </c>
      <c r="AB826">
        <f t="shared" si="290"/>
        <v>27.725485173433711</v>
      </c>
      <c r="AC826">
        <f t="shared" si="291"/>
        <v>0.44753683236815123</v>
      </c>
      <c r="AD826">
        <f t="shared" si="292"/>
        <v>25.64197167134888</v>
      </c>
      <c r="AE826">
        <f t="shared" si="293"/>
        <v>103.10079368491348</v>
      </c>
    </row>
    <row r="827" spans="5:31">
      <c r="E827">
        <f t="shared" si="308"/>
        <v>0.80700000000000061</v>
      </c>
      <c r="F827">
        <f t="shared" si="309"/>
        <v>-0.52514895406387785</v>
      </c>
      <c r="G827">
        <f t="shared" si="288"/>
        <v>-30.088818683569745</v>
      </c>
      <c r="H827">
        <f t="shared" si="294"/>
        <v>-1.5887547929204553</v>
      </c>
      <c r="K827">
        <f t="shared" si="295"/>
        <v>-95.325287575227321</v>
      </c>
      <c r="L827">
        <f t="shared" si="296"/>
        <v>389.943748593885</v>
      </c>
      <c r="M827">
        <f t="shared" si="297"/>
        <v>0.76290904030543427</v>
      </c>
      <c r="N827">
        <f t="shared" si="298"/>
        <v>0</v>
      </c>
      <c r="O827">
        <f t="shared" si="299"/>
        <v>0</v>
      </c>
      <c r="P827">
        <f t="shared" si="300"/>
        <v>-2.0236338482747125</v>
      </c>
      <c r="Q827">
        <f t="shared" si="310"/>
        <v>0</v>
      </c>
      <c r="S827">
        <f t="shared" si="311"/>
        <v>45.774542418326057</v>
      </c>
      <c r="T827">
        <f t="shared" si="301"/>
        <v>458.61518260141543</v>
      </c>
      <c r="U827">
        <f t="shared" si="302"/>
        <v>0.27624052316421965</v>
      </c>
      <c r="V827">
        <f t="shared" si="303"/>
        <v>0.64014643033721552</v>
      </c>
      <c r="W827">
        <f t="shared" si="304"/>
        <v>27.037915873447368</v>
      </c>
      <c r="X827">
        <f t="shared" si="305"/>
        <v>22.224561986620518</v>
      </c>
      <c r="Y827">
        <f t="shared" si="306"/>
        <v>0.93143783535744051</v>
      </c>
      <c r="Z827">
        <f t="shared" si="289"/>
        <v>53.367456844782588</v>
      </c>
      <c r="AA827">
        <f t="shared" si="307"/>
        <v>0.48390100298928929</v>
      </c>
      <c r="AB827">
        <f t="shared" si="290"/>
        <v>27.725485173433711</v>
      </c>
      <c r="AC827">
        <f t="shared" si="291"/>
        <v>0.44753683236815123</v>
      </c>
      <c r="AD827">
        <f t="shared" si="292"/>
        <v>25.64197167134888</v>
      </c>
      <c r="AE827">
        <f t="shared" si="293"/>
        <v>103.10079368491348</v>
      </c>
    </row>
    <row r="828" spans="5:31">
      <c r="E828">
        <f t="shared" si="308"/>
        <v>0.80800000000000061</v>
      </c>
      <c r="F828">
        <f t="shared" si="309"/>
        <v>-0.52514895406387785</v>
      </c>
      <c r="G828">
        <f t="shared" si="288"/>
        <v>-30.088818683569745</v>
      </c>
      <c r="H828">
        <f t="shared" si="294"/>
        <v>-1.5822557304438907</v>
      </c>
      <c r="K828">
        <f t="shared" si="295"/>
        <v>-94.935343826633442</v>
      </c>
      <c r="L828">
        <f t="shared" si="296"/>
        <v>389.943748593885</v>
      </c>
      <c r="M828">
        <f t="shared" si="297"/>
        <v>0.76290904030543427</v>
      </c>
      <c r="N828">
        <f t="shared" si="298"/>
        <v>0</v>
      </c>
      <c r="O828">
        <f t="shared" si="299"/>
        <v>0</v>
      </c>
      <c r="P828">
        <f t="shared" si="300"/>
        <v>-2.0153895661718146</v>
      </c>
      <c r="Q828">
        <f t="shared" si="310"/>
        <v>0</v>
      </c>
      <c r="S828">
        <f t="shared" si="311"/>
        <v>45.774542418326057</v>
      </c>
      <c r="T828">
        <f t="shared" si="301"/>
        <v>458.61518260141543</v>
      </c>
      <c r="U828">
        <f t="shared" si="302"/>
        <v>0.27624052316421965</v>
      </c>
      <c r="V828">
        <f t="shared" si="303"/>
        <v>0.64014643033721552</v>
      </c>
      <c r="W828">
        <f t="shared" si="304"/>
        <v>27.037915873447368</v>
      </c>
      <c r="X828">
        <f t="shared" si="305"/>
        <v>22.224561986620518</v>
      </c>
      <c r="Y828">
        <f t="shared" si="306"/>
        <v>0.93143783535744051</v>
      </c>
      <c r="Z828">
        <f t="shared" si="289"/>
        <v>53.367456844782588</v>
      </c>
      <c r="AA828">
        <f t="shared" si="307"/>
        <v>0.48390100298928929</v>
      </c>
      <c r="AB828">
        <f t="shared" si="290"/>
        <v>27.725485173433711</v>
      </c>
      <c r="AC828">
        <f t="shared" si="291"/>
        <v>0.44753683236815123</v>
      </c>
      <c r="AD828">
        <f t="shared" si="292"/>
        <v>25.64197167134888</v>
      </c>
      <c r="AE828">
        <f t="shared" si="293"/>
        <v>103.10079368491348</v>
      </c>
    </row>
    <row r="829" spans="5:31">
      <c r="E829">
        <f t="shared" si="308"/>
        <v>0.80900000000000061</v>
      </c>
      <c r="F829">
        <f t="shared" si="309"/>
        <v>-0.52514895406387785</v>
      </c>
      <c r="G829">
        <f t="shared" si="288"/>
        <v>-30.088818683569745</v>
      </c>
      <c r="H829">
        <f t="shared" si="294"/>
        <v>-1.5757566679673261</v>
      </c>
      <c r="K829">
        <f t="shared" si="295"/>
        <v>-94.545400078039563</v>
      </c>
      <c r="L829">
        <f t="shared" si="296"/>
        <v>389.943748593885</v>
      </c>
      <c r="M829">
        <f t="shared" si="297"/>
        <v>0.76290904030543427</v>
      </c>
      <c r="N829">
        <f t="shared" si="298"/>
        <v>0</v>
      </c>
      <c r="O829">
        <f t="shared" si="299"/>
        <v>0</v>
      </c>
      <c r="P829">
        <f t="shared" si="300"/>
        <v>-2.0071452840689168</v>
      </c>
      <c r="Q829">
        <f t="shared" si="310"/>
        <v>0</v>
      </c>
      <c r="S829">
        <f t="shared" si="311"/>
        <v>45.774542418326057</v>
      </c>
      <c r="T829">
        <f t="shared" si="301"/>
        <v>458.61518260141543</v>
      </c>
      <c r="U829">
        <f t="shared" si="302"/>
        <v>0.27624052316421965</v>
      </c>
      <c r="V829">
        <f t="shared" si="303"/>
        <v>0.64014643033721552</v>
      </c>
      <c r="W829">
        <f t="shared" si="304"/>
        <v>27.037915873447368</v>
      </c>
      <c r="X829">
        <f t="shared" si="305"/>
        <v>22.224561986620518</v>
      </c>
      <c r="Y829">
        <f t="shared" si="306"/>
        <v>0.93143783535744051</v>
      </c>
      <c r="Z829">
        <f t="shared" si="289"/>
        <v>53.367456844782588</v>
      </c>
      <c r="AA829">
        <f t="shared" si="307"/>
        <v>0.48390100298928929</v>
      </c>
      <c r="AB829">
        <f t="shared" si="290"/>
        <v>27.725485173433711</v>
      </c>
      <c r="AC829">
        <f t="shared" si="291"/>
        <v>0.44753683236815123</v>
      </c>
      <c r="AD829">
        <f t="shared" si="292"/>
        <v>25.64197167134888</v>
      </c>
      <c r="AE829">
        <f t="shared" si="293"/>
        <v>103.10079368491348</v>
      </c>
    </row>
    <row r="830" spans="5:31">
      <c r="E830">
        <f t="shared" si="308"/>
        <v>0.81000000000000061</v>
      </c>
      <c r="F830">
        <f t="shared" si="309"/>
        <v>-0.52514895406387785</v>
      </c>
      <c r="G830">
        <f t="shared" si="288"/>
        <v>-30.088818683569745</v>
      </c>
      <c r="H830">
        <f t="shared" si="294"/>
        <v>-1.5692576054907614</v>
      </c>
      <c r="K830">
        <f t="shared" si="295"/>
        <v>-94.155456329445684</v>
      </c>
      <c r="L830">
        <f t="shared" si="296"/>
        <v>389.943748593885</v>
      </c>
      <c r="M830">
        <f t="shared" si="297"/>
        <v>0.76290904030543427</v>
      </c>
      <c r="N830">
        <f t="shared" si="298"/>
        <v>0</v>
      </c>
      <c r="O830">
        <f t="shared" si="299"/>
        <v>0</v>
      </c>
      <c r="P830">
        <f t="shared" si="300"/>
        <v>-1.9989010019660189</v>
      </c>
      <c r="Q830">
        <f t="shared" si="310"/>
        <v>0</v>
      </c>
      <c r="S830">
        <f t="shared" si="311"/>
        <v>45.774542418326057</v>
      </c>
      <c r="T830">
        <f t="shared" si="301"/>
        <v>458.61518260141543</v>
      </c>
      <c r="U830">
        <f t="shared" si="302"/>
        <v>0.27624052316421965</v>
      </c>
      <c r="V830">
        <f t="shared" si="303"/>
        <v>0.64014643033721552</v>
      </c>
      <c r="W830">
        <f t="shared" si="304"/>
        <v>27.037915873447368</v>
      </c>
      <c r="X830">
        <f t="shared" si="305"/>
        <v>22.224561986620518</v>
      </c>
      <c r="Y830">
        <f t="shared" si="306"/>
        <v>0.93143783535744051</v>
      </c>
      <c r="Z830">
        <f t="shared" si="289"/>
        <v>53.367456844782588</v>
      </c>
      <c r="AA830">
        <f t="shared" si="307"/>
        <v>0.48390100298928929</v>
      </c>
      <c r="AB830">
        <f t="shared" si="290"/>
        <v>27.725485173433711</v>
      </c>
      <c r="AC830">
        <f t="shared" si="291"/>
        <v>0.44753683236815123</v>
      </c>
      <c r="AD830">
        <f t="shared" si="292"/>
        <v>25.64197167134888</v>
      </c>
      <c r="AE830">
        <f t="shared" si="293"/>
        <v>103.10079368491348</v>
      </c>
    </row>
    <row r="831" spans="5:31">
      <c r="E831">
        <f t="shared" si="308"/>
        <v>0.81100000000000061</v>
      </c>
      <c r="F831">
        <f t="shared" si="309"/>
        <v>-0.52514895406387785</v>
      </c>
      <c r="G831">
        <f t="shared" si="288"/>
        <v>-30.088818683569745</v>
      </c>
      <c r="H831">
        <f t="shared" si="294"/>
        <v>-1.5627585430141968</v>
      </c>
      <c r="K831">
        <f t="shared" si="295"/>
        <v>-93.765512580851805</v>
      </c>
      <c r="L831">
        <f t="shared" si="296"/>
        <v>389.943748593885</v>
      </c>
      <c r="M831">
        <f t="shared" si="297"/>
        <v>0.76290904030543427</v>
      </c>
      <c r="N831">
        <f t="shared" si="298"/>
        <v>0</v>
      </c>
      <c r="O831">
        <f t="shared" si="299"/>
        <v>0</v>
      </c>
      <c r="P831">
        <f t="shared" si="300"/>
        <v>-1.9906567198631213</v>
      </c>
      <c r="Q831">
        <f t="shared" si="310"/>
        <v>0</v>
      </c>
      <c r="S831">
        <f t="shared" si="311"/>
        <v>45.774542418326057</v>
      </c>
      <c r="T831">
        <f t="shared" si="301"/>
        <v>458.61518260141543</v>
      </c>
      <c r="U831">
        <f t="shared" si="302"/>
        <v>0.27624052316421965</v>
      </c>
      <c r="V831">
        <f t="shared" si="303"/>
        <v>0.64014643033721552</v>
      </c>
      <c r="W831">
        <f t="shared" si="304"/>
        <v>27.037915873447368</v>
      </c>
      <c r="X831">
        <f t="shared" si="305"/>
        <v>22.224561986620518</v>
      </c>
      <c r="Y831">
        <f t="shared" si="306"/>
        <v>0.93143783535744051</v>
      </c>
      <c r="Z831">
        <f t="shared" si="289"/>
        <v>53.367456844782588</v>
      </c>
      <c r="AA831">
        <f t="shared" si="307"/>
        <v>0.48390100298928929</v>
      </c>
      <c r="AB831">
        <f t="shared" si="290"/>
        <v>27.725485173433711</v>
      </c>
      <c r="AC831">
        <f t="shared" si="291"/>
        <v>0.44753683236815123</v>
      </c>
      <c r="AD831">
        <f t="shared" si="292"/>
        <v>25.64197167134888</v>
      </c>
      <c r="AE831">
        <f t="shared" si="293"/>
        <v>103.10079368491348</v>
      </c>
    </row>
    <row r="832" spans="5:31">
      <c r="E832">
        <f t="shared" si="308"/>
        <v>0.81200000000000061</v>
      </c>
      <c r="F832">
        <f t="shared" si="309"/>
        <v>-0.52514895406387785</v>
      </c>
      <c r="G832">
        <f t="shared" si="288"/>
        <v>-30.088818683569745</v>
      </c>
      <c r="H832">
        <f t="shared" si="294"/>
        <v>-1.5562594805376322</v>
      </c>
      <c r="K832">
        <f t="shared" si="295"/>
        <v>-93.375568832257926</v>
      </c>
      <c r="L832">
        <f t="shared" si="296"/>
        <v>389.943748593885</v>
      </c>
      <c r="M832">
        <f t="shared" si="297"/>
        <v>0.76290904030543427</v>
      </c>
      <c r="N832">
        <f t="shared" si="298"/>
        <v>0</v>
      </c>
      <c r="O832">
        <f t="shared" si="299"/>
        <v>0</v>
      </c>
      <c r="P832">
        <f t="shared" si="300"/>
        <v>-1.9824124377602235</v>
      </c>
      <c r="Q832">
        <f t="shared" si="310"/>
        <v>0</v>
      </c>
      <c r="S832">
        <f t="shared" si="311"/>
        <v>45.774542418326057</v>
      </c>
      <c r="T832">
        <f t="shared" si="301"/>
        <v>458.61518260141543</v>
      </c>
      <c r="U832">
        <f t="shared" si="302"/>
        <v>0.27624052316421965</v>
      </c>
      <c r="V832">
        <f t="shared" si="303"/>
        <v>0.64014643033721552</v>
      </c>
      <c r="W832">
        <f t="shared" si="304"/>
        <v>27.037915873447368</v>
      </c>
      <c r="X832">
        <f t="shared" si="305"/>
        <v>22.224561986620518</v>
      </c>
      <c r="Y832">
        <f t="shared" si="306"/>
        <v>0.93143783535744051</v>
      </c>
      <c r="Z832">
        <f t="shared" si="289"/>
        <v>53.367456844782588</v>
      </c>
      <c r="AA832">
        <f t="shared" si="307"/>
        <v>0.48390100298928929</v>
      </c>
      <c r="AB832">
        <f t="shared" si="290"/>
        <v>27.725485173433711</v>
      </c>
      <c r="AC832">
        <f t="shared" si="291"/>
        <v>0.44753683236815123</v>
      </c>
      <c r="AD832">
        <f t="shared" si="292"/>
        <v>25.64197167134888</v>
      </c>
      <c r="AE832">
        <f t="shared" si="293"/>
        <v>103.10079368491348</v>
      </c>
    </row>
    <row r="833" spans="5:31">
      <c r="E833">
        <f t="shared" si="308"/>
        <v>0.81300000000000061</v>
      </c>
      <c r="F833">
        <f t="shared" si="309"/>
        <v>-0.52514895406387785</v>
      </c>
      <c r="G833">
        <f t="shared" si="288"/>
        <v>-30.088818683569745</v>
      </c>
      <c r="H833">
        <f t="shared" si="294"/>
        <v>-1.5497604180610673</v>
      </c>
      <c r="K833">
        <f t="shared" si="295"/>
        <v>-92.985625083664047</v>
      </c>
      <c r="L833">
        <f t="shared" si="296"/>
        <v>389.943748593885</v>
      </c>
      <c r="M833">
        <f t="shared" si="297"/>
        <v>0.76290904030543427</v>
      </c>
      <c r="N833">
        <f t="shared" si="298"/>
        <v>0</v>
      </c>
      <c r="O833">
        <f t="shared" si="299"/>
        <v>0</v>
      </c>
      <c r="P833">
        <f t="shared" si="300"/>
        <v>-1.9741681556573256</v>
      </c>
      <c r="Q833">
        <f t="shared" si="310"/>
        <v>0</v>
      </c>
      <c r="S833">
        <f t="shared" si="311"/>
        <v>45.774542418326057</v>
      </c>
      <c r="T833">
        <f t="shared" si="301"/>
        <v>458.61518260141543</v>
      </c>
      <c r="U833">
        <f t="shared" si="302"/>
        <v>0.27624052316421965</v>
      </c>
      <c r="V833">
        <f t="shared" si="303"/>
        <v>0.64014643033721552</v>
      </c>
      <c r="W833">
        <f t="shared" si="304"/>
        <v>27.037915873447368</v>
      </c>
      <c r="X833">
        <f t="shared" si="305"/>
        <v>22.224561986620518</v>
      </c>
      <c r="Y833">
        <f t="shared" si="306"/>
        <v>0.93143783535744051</v>
      </c>
      <c r="Z833">
        <f t="shared" si="289"/>
        <v>53.367456844782588</v>
      </c>
      <c r="AA833">
        <f t="shared" si="307"/>
        <v>0.48390100298928929</v>
      </c>
      <c r="AB833">
        <f t="shared" si="290"/>
        <v>27.725485173433711</v>
      </c>
      <c r="AC833">
        <f t="shared" si="291"/>
        <v>0.44753683236815123</v>
      </c>
      <c r="AD833">
        <f t="shared" si="292"/>
        <v>25.64197167134888</v>
      </c>
      <c r="AE833">
        <f t="shared" si="293"/>
        <v>103.10079368491348</v>
      </c>
    </row>
    <row r="834" spans="5:31">
      <c r="E834">
        <f t="shared" si="308"/>
        <v>0.81400000000000061</v>
      </c>
      <c r="F834">
        <f t="shared" si="309"/>
        <v>-0.52514895406387785</v>
      </c>
      <c r="G834">
        <f t="shared" si="288"/>
        <v>-30.088818683569745</v>
      </c>
      <c r="H834">
        <f t="shared" si="294"/>
        <v>-1.5432613555845027</v>
      </c>
      <c r="K834">
        <f t="shared" si="295"/>
        <v>-92.595681335070168</v>
      </c>
      <c r="L834">
        <f t="shared" si="296"/>
        <v>389.943748593885</v>
      </c>
      <c r="M834">
        <f t="shared" si="297"/>
        <v>0.76290904030543427</v>
      </c>
      <c r="N834">
        <f t="shared" si="298"/>
        <v>0</v>
      </c>
      <c r="O834">
        <f t="shared" si="299"/>
        <v>0</v>
      </c>
      <c r="P834">
        <f t="shared" si="300"/>
        <v>-1.965923873554428</v>
      </c>
      <c r="Q834">
        <f t="shared" si="310"/>
        <v>0</v>
      </c>
      <c r="S834">
        <f t="shared" si="311"/>
        <v>45.774542418326057</v>
      </c>
      <c r="T834">
        <f t="shared" si="301"/>
        <v>458.61518260141543</v>
      </c>
      <c r="U834">
        <f t="shared" si="302"/>
        <v>0.27624052316421965</v>
      </c>
      <c r="V834">
        <f t="shared" si="303"/>
        <v>0.64014643033721552</v>
      </c>
      <c r="W834">
        <f t="shared" si="304"/>
        <v>27.037915873447368</v>
      </c>
      <c r="X834">
        <f t="shared" si="305"/>
        <v>22.224561986620518</v>
      </c>
      <c r="Y834">
        <f t="shared" si="306"/>
        <v>0.93143783535744051</v>
      </c>
      <c r="Z834">
        <f t="shared" si="289"/>
        <v>53.367456844782588</v>
      </c>
      <c r="AA834">
        <f t="shared" si="307"/>
        <v>0.48390100298928929</v>
      </c>
      <c r="AB834">
        <f t="shared" si="290"/>
        <v>27.725485173433711</v>
      </c>
      <c r="AC834">
        <f t="shared" si="291"/>
        <v>0.44753683236815123</v>
      </c>
      <c r="AD834">
        <f t="shared" si="292"/>
        <v>25.64197167134888</v>
      </c>
      <c r="AE834">
        <f t="shared" si="293"/>
        <v>103.10079368491348</v>
      </c>
    </row>
    <row r="835" spans="5:31">
      <c r="E835">
        <f t="shared" si="308"/>
        <v>0.81500000000000061</v>
      </c>
      <c r="F835">
        <f t="shared" si="309"/>
        <v>-0.52514895406387785</v>
      </c>
      <c r="G835">
        <f t="shared" si="288"/>
        <v>-30.088818683569745</v>
      </c>
      <c r="H835">
        <f t="shared" si="294"/>
        <v>-1.5367622931079381</v>
      </c>
      <c r="K835">
        <f t="shared" si="295"/>
        <v>-92.205737586476289</v>
      </c>
      <c r="L835">
        <f t="shared" si="296"/>
        <v>389.943748593885</v>
      </c>
      <c r="M835">
        <f t="shared" si="297"/>
        <v>0.76290904030543427</v>
      </c>
      <c r="N835">
        <f t="shared" si="298"/>
        <v>0</v>
      </c>
      <c r="O835">
        <f t="shared" si="299"/>
        <v>0</v>
      </c>
      <c r="P835">
        <f t="shared" si="300"/>
        <v>-1.9576795914515301</v>
      </c>
      <c r="Q835">
        <f t="shared" si="310"/>
        <v>0</v>
      </c>
      <c r="S835">
        <f t="shared" si="311"/>
        <v>45.774542418326057</v>
      </c>
      <c r="T835">
        <f t="shared" si="301"/>
        <v>458.61518260141543</v>
      </c>
      <c r="U835">
        <f t="shared" si="302"/>
        <v>0.27624052316421965</v>
      </c>
      <c r="V835">
        <f t="shared" si="303"/>
        <v>0.64014643033721552</v>
      </c>
      <c r="W835">
        <f t="shared" si="304"/>
        <v>27.037915873447368</v>
      </c>
      <c r="X835">
        <f t="shared" si="305"/>
        <v>22.224561986620518</v>
      </c>
      <c r="Y835">
        <f t="shared" si="306"/>
        <v>0.93143783535744051</v>
      </c>
      <c r="Z835">
        <f t="shared" si="289"/>
        <v>53.367456844782588</v>
      </c>
      <c r="AA835">
        <f t="shared" si="307"/>
        <v>0.48390100298928929</v>
      </c>
      <c r="AB835">
        <f t="shared" si="290"/>
        <v>27.725485173433711</v>
      </c>
      <c r="AC835">
        <f t="shared" si="291"/>
        <v>0.44753683236815123</v>
      </c>
      <c r="AD835">
        <f t="shared" si="292"/>
        <v>25.64197167134888</v>
      </c>
      <c r="AE835">
        <f t="shared" si="293"/>
        <v>103.10079368491348</v>
      </c>
    </row>
    <row r="836" spans="5:31">
      <c r="E836">
        <f t="shared" si="308"/>
        <v>0.81600000000000061</v>
      </c>
      <c r="F836">
        <f t="shared" si="309"/>
        <v>-0.52514895406387785</v>
      </c>
      <c r="G836">
        <f t="shared" si="288"/>
        <v>-30.088818683569745</v>
      </c>
      <c r="H836">
        <f t="shared" si="294"/>
        <v>-1.5302632306313735</v>
      </c>
      <c r="K836">
        <f t="shared" si="295"/>
        <v>-91.81579383788241</v>
      </c>
      <c r="L836">
        <f t="shared" si="296"/>
        <v>389.943748593885</v>
      </c>
      <c r="M836">
        <f t="shared" si="297"/>
        <v>0.76290904030543427</v>
      </c>
      <c r="N836">
        <f t="shared" si="298"/>
        <v>0</v>
      </c>
      <c r="O836">
        <f t="shared" si="299"/>
        <v>0</v>
      </c>
      <c r="P836">
        <f t="shared" si="300"/>
        <v>-1.9494353093486325</v>
      </c>
      <c r="Q836">
        <f t="shared" si="310"/>
        <v>0</v>
      </c>
      <c r="S836">
        <f t="shared" si="311"/>
        <v>45.774542418326057</v>
      </c>
      <c r="T836">
        <f t="shared" si="301"/>
        <v>458.61518260141543</v>
      </c>
      <c r="U836">
        <f t="shared" si="302"/>
        <v>0.27624052316421965</v>
      </c>
      <c r="V836">
        <f t="shared" si="303"/>
        <v>0.64014643033721552</v>
      </c>
      <c r="W836">
        <f t="shared" si="304"/>
        <v>27.037915873447368</v>
      </c>
      <c r="X836">
        <f t="shared" si="305"/>
        <v>22.224561986620518</v>
      </c>
      <c r="Y836">
        <f t="shared" si="306"/>
        <v>0.93143783535744051</v>
      </c>
      <c r="Z836">
        <f t="shared" si="289"/>
        <v>53.367456844782588</v>
      </c>
      <c r="AA836">
        <f t="shared" si="307"/>
        <v>0.48390100298928929</v>
      </c>
      <c r="AB836">
        <f t="shared" si="290"/>
        <v>27.725485173433711</v>
      </c>
      <c r="AC836">
        <f t="shared" si="291"/>
        <v>0.44753683236815123</v>
      </c>
      <c r="AD836">
        <f t="shared" si="292"/>
        <v>25.64197167134888</v>
      </c>
      <c r="AE836">
        <f t="shared" si="293"/>
        <v>103.10079368491348</v>
      </c>
    </row>
    <row r="837" spans="5:31">
      <c r="E837">
        <f t="shared" si="308"/>
        <v>0.81700000000000061</v>
      </c>
      <c r="F837">
        <f t="shared" si="309"/>
        <v>-0.52514895406387785</v>
      </c>
      <c r="G837">
        <f t="shared" ref="G837:G900" si="312">F837*180/PI()</f>
        <v>-30.088818683569745</v>
      </c>
      <c r="H837">
        <f t="shared" si="294"/>
        <v>-1.5237641681548089</v>
      </c>
      <c r="K837">
        <f t="shared" si="295"/>
        <v>-91.425850089288531</v>
      </c>
      <c r="L837">
        <f t="shared" si="296"/>
        <v>389.943748593885</v>
      </c>
      <c r="M837">
        <f t="shared" si="297"/>
        <v>0.76290904030543427</v>
      </c>
      <c r="N837">
        <f t="shared" si="298"/>
        <v>0</v>
      </c>
      <c r="O837">
        <f t="shared" si="299"/>
        <v>0</v>
      </c>
      <c r="P837">
        <f t="shared" si="300"/>
        <v>-1.9411910272457347</v>
      </c>
      <c r="Q837">
        <f t="shared" si="310"/>
        <v>0</v>
      </c>
      <c r="S837">
        <f t="shared" si="311"/>
        <v>45.774542418326057</v>
      </c>
      <c r="T837">
        <f t="shared" si="301"/>
        <v>458.61518260141543</v>
      </c>
      <c r="U837">
        <f t="shared" si="302"/>
        <v>0.27624052316421965</v>
      </c>
      <c r="V837">
        <f t="shared" si="303"/>
        <v>0.64014643033721552</v>
      </c>
      <c r="W837">
        <f t="shared" si="304"/>
        <v>27.037915873447368</v>
      </c>
      <c r="X837">
        <f t="shared" si="305"/>
        <v>22.224561986620518</v>
      </c>
      <c r="Y837">
        <f t="shared" si="306"/>
        <v>0.93143783535744051</v>
      </c>
      <c r="Z837">
        <f t="shared" ref="Z837:Z900" si="313">Y837*180/PI()</f>
        <v>53.367456844782588</v>
      </c>
      <c r="AA837">
        <f t="shared" si="307"/>
        <v>0.48390100298928929</v>
      </c>
      <c r="AB837">
        <f t="shared" ref="AB837:AB900" si="314">AA837*180/PI()</f>
        <v>27.725485173433711</v>
      </c>
      <c r="AC837">
        <f t="shared" ref="AC837:AC900" si="315">Y837-AA837</f>
        <v>0.44753683236815123</v>
      </c>
      <c r="AD837">
        <f t="shared" ref="AD837:AD900" si="316">AC837*180/PI()</f>
        <v>25.64197167134888</v>
      </c>
      <c r="AE837">
        <f t="shared" ref="AE837:AE900" si="317">T837/4.44822165</f>
        <v>103.10079368491348</v>
      </c>
    </row>
    <row r="838" spans="5:31">
      <c r="E838">
        <f t="shared" si="308"/>
        <v>0.81800000000000062</v>
      </c>
      <c r="F838">
        <f t="shared" si="309"/>
        <v>-0.52514895406387785</v>
      </c>
      <c r="G838">
        <f t="shared" si="312"/>
        <v>-30.088818683569745</v>
      </c>
      <c r="H838">
        <f t="shared" si="294"/>
        <v>-1.5172651056782442</v>
      </c>
      <c r="K838">
        <f t="shared" si="295"/>
        <v>-91.035906340694652</v>
      </c>
      <c r="L838">
        <f t="shared" si="296"/>
        <v>389.943748593885</v>
      </c>
      <c r="M838">
        <f t="shared" si="297"/>
        <v>0.76290904030543427</v>
      </c>
      <c r="N838">
        <f t="shared" si="298"/>
        <v>0</v>
      </c>
      <c r="O838">
        <f t="shared" si="299"/>
        <v>0</v>
      </c>
      <c r="P838">
        <f t="shared" si="300"/>
        <v>-1.9329467451428368</v>
      </c>
      <c r="Q838">
        <f t="shared" si="310"/>
        <v>0</v>
      </c>
      <c r="S838">
        <f t="shared" si="311"/>
        <v>45.774542418326057</v>
      </c>
      <c r="T838">
        <f t="shared" si="301"/>
        <v>458.61518260141543</v>
      </c>
      <c r="U838">
        <f t="shared" si="302"/>
        <v>0.27624052316421965</v>
      </c>
      <c r="V838">
        <f t="shared" si="303"/>
        <v>0.64014643033721552</v>
      </c>
      <c r="W838">
        <f t="shared" si="304"/>
        <v>27.037915873447368</v>
      </c>
      <c r="X838">
        <f t="shared" si="305"/>
        <v>22.224561986620518</v>
      </c>
      <c r="Y838">
        <f t="shared" si="306"/>
        <v>0.93143783535744051</v>
      </c>
      <c r="Z838">
        <f t="shared" si="313"/>
        <v>53.367456844782588</v>
      </c>
      <c r="AA838">
        <f t="shared" si="307"/>
        <v>0.48390100298928929</v>
      </c>
      <c r="AB838">
        <f t="shared" si="314"/>
        <v>27.725485173433711</v>
      </c>
      <c r="AC838">
        <f t="shared" si="315"/>
        <v>0.44753683236815123</v>
      </c>
      <c r="AD838">
        <f t="shared" si="316"/>
        <v>25.64197167134888</v>
      </c>
      <c r="AE838">
        <f t="shared" si="317"/>
        <v>103.10079368491348</v>
      </c>
    </row>
    <row r="839" spans="5:31">
      <c r="E839">
        <f t="shared" si="308"/>
        <v>0.81900000000000062</v>
      </c>
      <c r="F839">
        <f t="shared" si="309"/>
        <v>-0.52514895406387785</v>
      </c>
      <c r="G839">
        <f t="shared" si="312"/>
        <v>-30.088818683569745</v>
      </c>
      <c r="H839">
        <f t="shared" si="294"/>
        <v>-1.5107660432016796</v>
      </c>
      <c r="K839">
        <f t="shared" si="295"/>
        <v>-90.645962592100773</v>
      </c>
      <c r="L839">
        <f t="shared" si="296"/>
        <v>389.943748593885</v>
      </c>
      <c r="M839">
        <f t="shared" si="297"/>
        <v>0.76290904030543427</v>
      </c>
      <c r="N839">
        <f t="shared" si="298"/>
        <v>0</v>
      </c>
      <c r="O839">
        <f t="shared" si="299"/>
        <v>0</v>
      </c>
      <c r="P839">
        <f t="shared" si="300"/>
        <v>-1.9247024630399392</v>
      </c>
      <c r="Q839">
        <f t="shared" si="310"/>
        <v>0</v>
      </c>
      <c r="S839">
        <f t="shared" si="311"/>
        <v>45.774542418326057</v>
      </c>
      <c r="T839">
        <f t="shared" si="301"/>
        <v>458.61518260141543</v>
      </c>
      <c r="U839">
        <f t="shared" si="302"/>
        <v>0.27624052316421965</v>
      </c>
      <c r="V839">
        <f t="shared" si="303"/>
        <v>0.64014643033721552</v>
      </c>
      <c r="W839">
        <f t="shared" si="304"/>
        <v>27.037915873447368</v>
      </c>
      <c r="X839">
        <f t="shared" si="305"/>
        <v>22.224561986620518</v>
      </c>
      <c r="Y839">
        <f t="shared" si="306"/>
        <v>0.93143783535744051</v>
      </c>
      <c r="Z839">
        <f t="shared" si="313"/>
        <v>53.367456844782588</v>
      </c>
      <c r="AA839">
        <f t="shared" si="307"/>
        <v>0.48390100298928929</v>
      </c>
      <c r="AB839">
        <f t="shared" si="314"/>
        <v>27.725485173433711</v>
      </c>
      <c r="AC839">
        <f t="shared" si="315"/>
        <v>0.44753683236815123</v>
      </c>
      <c r="AD839">
        <f t="shared" si="316"/>
        <v>25.64197167134888</v>
      </c>
      <c r="AE839">
        <f t="shared" si="317"/>
        <v>103.10079368491348</v>
      </c>
    </row>
    <row r="840" spans="5:31">
      <c r="E840">
        <f t="shared" si="308"/>
        <v>0.82000000000000062</v>
      </c>
      <c r="F840">
        <f t="shared" si="309"/>
        <v>-0.52514895406387785</v>
      </c>
      <c r="G840">
        <f t="shared" si="312"/>
        <v>-30.088818683569745</v>
      </c>
      <c r="H840">
        <f t="shared" si="294"/>
        <v>-1.504266980725115</v>
      </c>
      <c r="K840">
        <f t="shared" si="295"/>
        <v>-90.256018843506894</v>
      </c>
      <c r="L840">
        <f t="shared" si="296"/>
        <v>389.943748593885</v>
      </c>
      <c r="M840">
        <f t="shared" si="297"/>
        <v>0.76290904030543427</v>
      </c>
      <c r="N840">
        <f t="shared" si="298"/>
        <v>0</v>
      </c>
      <c r="O840">
        <f t="shared" si="299"/>
        <v>0</v>
      </c>
      <c r="P840">
        <f t="shared" si="300"/>
        <v>-1.9164581809370413</v>
      </c>
      <c r="Q840">
        <f t="shared" si="310"/>
        <v>0</v>
      </c>
      <c r="S840">
        <f t="shared" si="311"/>
        <v>45.774542418326057</v>
      </c>
      <c r="T840">
        <f t="shared" si="301"/>
        <v>458.61518260141543</v>
      </c>
      <c r="U840">
        <f t="shared" si="302"/>
        <v>0.27624052316421965</v>
      </c>
      <c r="V840">
        <f t="shared" si="303"/>
        <v>0.64014643033721552</v>
      </c>
      <c r="W840">
        <f t="shared" si="304"/>
        <v>27.037915873447368</v>
      </c>
      <c r="X840">
        <f t="shared" si="305"/>
        <v>22.224561986620518</v>
      </c>
      <c r="Y840">
        <f t="shared" si="306"/>
        <v>0.93143783535744051</v>
      </c>
      <c r="Z840">
        <f t="shared" si="313"/>
        <v>53.367456844782588</v>
      </c>
      <c r="AA840">
        <f t="shared" si="307"/>
        <v>0.48390100298928929</v>
      </c>
      <c r="AB840">
        <f t="shared" si="314"/>
        <v>27.725485173433711</v>
      </c>
      <c r="AC840">
        <f t="shared" si="315"/>
        <v>0.44753683236815123</v>
      </c>
      <c r="AD840">
        <f t="shared" si="316"/>
        <v>25.64197167134888</v>
      </c>
      <c r="AE840">
        <f t="shared" si="317"/>
        <v>103.10079368491348</v>
      </c>
    </row>
    <row r="841" spans="5:31">
      <c r="E841">
        <f t="shared" si="308"/>
        <v>0.82100000000000062</v>
      </c>
      <c r="F841">
        <f t="shared" si="309"/>
        <v>-0.52514895406387785</v>
      </c>
      <c r="G841">
        <f t="shared" si="312"/>
        <v>-30.088818683569745</v>
      </c>
      <c r="H841">
        <f t="shared" si="294"/>
        <v>-1.4977679182485502</v>
      </c>
      <c r="K841">
        <f t="shared" si="295"/>
        <v>-89.866075094913015</v>
      </c>
      <c r="L841">
        <f t="shared" si="296"/>
        <v>389.943748593885</v>
      </c>
      <c r="M841">
        <f t="shared" si="297"/>
        <v>0.76290904030543427</v>
      </c>
      <c r="N841">
        <f t="shared" si="298"/>
        <v>0</v>
      </c>
      <c r="O841">
        <f t="shared" si="299"/>
        <v>0</v>
      </c>
      <c r="P841">
        <f t="shared" si="300"/>
        <v>-1.9082138988341437</v>
      </c>
      <c r="Q841">
        <f t="shared" si="310"/>
        <v>0</v>
      </c>
      <c r="S841">
        <f t="shared" si="311"/>
        <v>45.774542418326057</v>
      </c>
      <c r="T841">
        <f t="shared" si="301"/>
        <v>458.61518260141543</v>
      </c>
      <c r="U841">
        <f t="shared" si="302"/>
        <v>0.27624052316421965</v>
      </c>
      <c r="V841">
        <f t="shared" si="303"/>
        <v>0.64014643033721552</v>
      </c>
      <c r="W841">
        <f t="shared" si="304"/>
        <v>27.037915873447368</v>
      </c>
      <c r="X841">
        <f t="shared" si="305"/>
        <v>22.224561986620518</v>
      </c>
      <c r="Y841">
        <f t="shared" si="306"/>
        <v>0.93143783535744051</v>
      </c>
      <c r="Z841">
        <f t="shared" si="313"/>
        <v>53.367456844782588</v>
      </c>
      <c r="AA841">
        <f t="shared" si="307"/>
        <v>0.48390100298928929</v>
      </c>
      <c r="AB841">
        <f t="shared" si="314"/>
        <v>27.725485173433711</v>
      </c>
      <c r="AC841">
        <f t="shared" si="315"/>
        <v>0.44753683236815123</v>
      </c>
      <c r="AD841">
        <f t="shared" si="316"/>
        <v>25.64197167134888</v>
      </c>
      <c r="AE841">
        <f t="shared" si="317"/>
        <v>103.10079368491348</v>
      </c>
    </row>
    <row r="842" spans="5:31">
      <c r="E842">
        <f t="shared" si="308"/>
        <v>0.82200000000000062</v>
      </c>
      <c r="F842">
        <f t="shared" si="309"/>
        <v>-0.52514895406387785</v>
      </c>
      <c r="G842">
        <f t="shared" si="312"/>
        <v>-30.088818683569745</v>
      </c>
      <c r="H842">
        <f t="shared" si="294"/>
        <v>-1.4912688557719855</v>
      </c>
      <c r="K842">
        <f t="shared" si="295"/>
        <v>-89.476131346319136</v>
      </c>
      <c r="L842">
        <f t="shared" si="296"/>
        <v>389.943748593885</v>
      </c>
      <c r="M842">
        <f t="shared" si="297"/>
        <v>0.76290904030543427</v>
      </c>
      <c r="N842">
        <f t="shared" si="298"/>
        <v>0</v>
      </c>
      <c r="O842">
        <f t="shared" si="299"/>
        <v>0</v>
      </c>
      <c r="P842">
        <f t="shared" si="300"/>
        <v>-1.8999696167312459</v>
      </c>
      <c r="Q842">
        <f t="shared" si="310"/>
        <v>0</v>
      </c>
      <c r="S842">
        <f t="shared" si="311"/>
        <v>45.774542418326057</v>
      </c>
      <c r="T842">
        <f t="shared" si="301"/>
        <v>458.61518260141543</v>
      </c>
      <c r="U842">
        <f t="shared" si="302"/>
        <v>0.27624052316421965</v>
      </c>
      <c r="V842">
        <f t="shared" si="303"/>
        <v>0.64014643033721552</v>
      </c>
      <c r="W842">
        <f t="shared" si="304"/>
        <v>27.037915873447368</v>
      </c>
      <c r="X842">
        <f t="shared" si="305"/>
        <v>22.224561986620518</v>
      </c>
      <c r="Y842">
        <f t="shared" si="306"/>
        <v>0.93143783535744051</v>
      </c>
      <c r="Z842">
        <f t="shared" si="313"/>
        <v>53.367456844782588</v>
      </c>
      <c r="AA842">
        <f t="shared" si="307"/>
        <v>0.48390100298928929</v>
      </c>
      <c r="AB842">
        <f t="shared" si="314"/>
        <v>27.725485173433711</v>
      </c>
      <c r="AC842">
        <f t="shared" si="315"/>
        <v>0.44753683236815123</v>
      </c>
      <c r="AD842">
        <f t="shared" si="316"/>
        <v>25.64197167134888</v>
      </c>
      <c r="AE842">
        <f t="shared" si="317"/>
        <v>103.10079368491348</v>
      </c>
    </row>
    <row r="843" spans="5:31">
      <c r="E843">
        <f t="shared" si="308"/>
        <v>0.82300000000000062</v>
      </c>
      <c r="F843">
        <f t="shared" si="309"/>
        <v>-0.52514895406387785</v>
      </c>
      <c r="G843">
        <f t="shared" si="312"/>
        <v>-30.088818683569745</v>
      </c>
      <c r="H843">
        <f t="shared" si="294"/>
        <v>-1.4847697932954209</v>
      </c>
      <c r="K843">
        <f t="shared" si="295"/>
        <v>-89.086187597725257</v>
      </c>
      <c r="L843">
        <f t="shared" si="296"/>
        <v>389.943748593885</v>
      </c>
      <c r="M843">
        <f t="shared" si="297"/>
        <v>0.76290904030543427</v>
      </c>
      <c r="N843">
        <f t="shared" si="298"/>
        <v>0</v>
      </c>
      <c r="O843">
        <f t="shared" si="299"/>
        <v>0</v>
      </c>
      <c r="P843">
        <f t="shared" si="300"/>
        <v>-1.891725334628348</v>
      </c>
      <c r="Q843">
        <f t="shared" si="310"/>
        <v>0</v>
      </c>
      <c r="S843">
        <f t="shared" si="311"/>
        <v>45.774542418326057</v>
      </c>
      <c r="T843">
        <f t="shared" si="301"/>
        <v>458.61518260141543</v>
      </c>
      <c r="U843">
        <f t="shared" si="302"/>
        <v>0.27624052316421965</v>
      </c>
      <c r="V843">
        <f t="shared" si="303"/>
        <v>0.64014643033721552</v>
      </c>
      <c r="W843">
        <f t="shared" si="304"/>
        <v>27.037915873447368</v>
      </c>
      <c r="X843">
        <f t="shared" si="305"/>
        <v>22.224561986620518</v>
      </c>
      <c r="Y843">
        <f t="shared" si="306"/>
        <v>0.93143783535744051</v>
      </c>
      <c r="Z843">
        <f t="shared" si="313"/>
        <v>53.367456844782588</v>
      </c>
      <c r="AA843">
        <f t="shared" si="307"/>
        <v>0.48390100298928929</v>
      </c>
      <c r="AB843">
        <f t="shared" si="314"/>
        <v>27.725485173433711</v>
      </c>
      <c r="AC843">
        <f t="shared" si="315"/>
        <v>0.44753683236815123</v>
      </c>
      <c r="AD843">
        <f t="shared" si="316"/>
        <v>25.64197167134888</v>
      </c>
      <c r="AE843">
        <f t="shared" si="317"/>
        <v>103.10079368491348</v>
      </c>
    </row>
    <row r="844" spans="5:31">
      <c r="E844">
        <f t="shared" si="308"/>
        <v>0.82400000000000062</v>
      </c>
      <c r="F844">
        <f t="shared" si="309"/>
        <v>-0.52514895406387785</v>
      </c>
      <c r="G844">
        <f t="shared" si="312"/>
        <v>-30.088818683569745</v>
      </c>
      <c r="H844">
        <f t="shared" si="294"/>
        <v>-1.4782707308188563</v>
      </c>
      <c r="K844">
        <f t="shared" si="295"/>
        <v>-88.696243849131378</v>
      </c>
      <c r="L844">
        <f t="shared" si="296"/>
        <v>389.943748593885</v>
      </c>
      <c r="M844">
        <f t="shared" si="297"/>
        <v>0.76290904030543427</v>
      </c>
      <c r="N844">
        <f t="shared" si="298"/>
        <v>0</v>
      </c>
      <c r="O844">
        <f t="shared" si="299"/>
        <v>0</v>
      </c>
      <c r="P844">
        <f t="shared" si="300"/>
        <v>-1.8834810525254504</v>
      </c>
      <c r="Q844">
        <f t="shared" si="310"/>
        <v>0</v>
      </c>
      <c r="S844">
        <f t="shared" si="311"/>
        <v>45.774542418326057</v>
      </c>
      <c r="T844">
        <f t="shared" si="301"/>
        <v>458.61518260141543</v>
      </c>
      <c r="U844">
        <f t="shared" si="302"/>
        <v>0.27624052316421965</v>
      </c>
      <c r="V844">
        <f t="shared" si="303"/>
        <v>0.64014643033721552</v>
      </c>
      <c r="W844">
        <f t="shared" si="304"/>
        <v>27.037915873447368</v>
      </c>
      <c r="X844">
        <f t="shared" si="305"/>
        <v>22.224561986620518</v>
      </c>
      <c r="Y844">
        <f t="shared" si="306"/>
        <v>0.93143783535744051</v>
      </c>
      <c r="Z844">
        <f t="shared" si="313"/>
        <v>53.367456844782588</v>
      </c>
      <c r="AA844">
        <f t="shared" si="307"/>
        <v>0.48390100298928929</v>
      </c>
      <c r="AB844">
        <f t="shared" si="314"/>
        <v>27.725485173433711</v>
      </c>
      <c r="AC844">
        <f t="shared" si="315"/>
        <v>0.44753683236815123</v>
      </c>
      <c r="AD844">
        <f t="shared" si="316"/>
        <v>25.64197167134888</v>
      </c>
      <c r="AE844">
        <f t="shared" si="317"/>
        <v>103.10079368491348</v>
      </c>
    </row>
    <row r="845" spans="5:31">
      <c r="E845">
        <f t="shared" si="308"/>
        <v>0.82500000000000062</v>
      </c>
      <c r="F845">
        <f t="shared" si="309"/>
        <v>-0.52514895406387785</v>
      </c>
      <c r="G845">
        <f t="shared" si="312"/>
        <v>-30.088818683569745</v>
      </c>
      <c r="H845">
        <f t="shared" si="294"/>
        <v>-1.4717716683422917</v>
      </c>
      <c r="K845">
        <f t="shared" si="295"/>
        <v>-88.306300100537499</v>
      </c>
      <c r="L845">
        <f t="shared" si="296"/>
        <v>389.943748593885</v>
      </c>
      <c r="M845">
        <f t="shared" si="297"/>
        <v>0.76290904030543427</v>
      </c>
      <c r="N845">
        <f t="shared" si="298"/>
        <v>0</v>
      </c>
      <c r="O845">
        <f t="shared" si="299"/>
        <v>0</v>
      </c>
      <c r="P845">
        <f t="shared" si="300"/>
        <v>-1.8752367704225525</v>
      </c>
      <c r="Q845">
        <f t="shared" si="310"/>
        <v>0</v>
      </c>
      <c r="S845">
        <f t="shared" si="311"/>
        <v>45.774542418326057</v>
      </c>
      <c r="T845">
        <f t="shared" si="301"/>
        <v>458.61518260141543</v>
      </c>
      <c r="U845">
        <f t="shared" si="302"/>
        <v>0.27624052316421965</v>
      </c>
      <c r="V845">
        <f t="shared" si="303"/>
        <v>0.64014643033721552</v>
      </c>
      <c r="W845">
        <f t="shared" si="304"/>
        <v>27.037915873447368</v>
      </c>
      <c r="X845">
        <f t="shared" si="305"/>
        <v>22.224561986620518</v>
      </c>
      <c r="Y845">
        <f t="shared" si="306"/>
        <v>0.93143783535744051</v>
      </c>
      <c r="Z845">
        <f t="shared" si="313"/>
        <v>53.367456844782588</v>
      </c>
      <c r="AA845">
        <f t="shared" si="307"/>
        <v>0.48390100298928929</v>
      </c>
      <c r="AB845">
        <f t="shared" si="314"/>
        <v>27.725485173433711</v>
      </c>
      <c r="AC845">
        <f t="shared" si="315"/>
        <v>0.44753683236815123</v>
      </c>
      <c r="AD845">
        <f t="shared" si="316"/>
        <v>25.64197167134888</v>
      </c>
      <c r="AE845">
        <f t="shared" si="317"/>
        <v>103.10079368491348</v>
      </c>
    </row>
    <row r="846" spans="5:31">
      <c r="E846">
        <f t="shared" si="308"/>
        <v>0.82600000000000062</v>
      </c>
      <c r="F846">
        <f t="shared" si="309"/>
        <v>-0.52514895406387785</v>
      </c>
      <c r="G846">
        <f t="shared" si="312"/>
        <v>-30.088818683569745</v>
      </c>
      <c r="H846">
        <f t="shared" si="294"/>
        <v>-1.4652726058657271</v>
      </c>
      <c r="K846">
        <f t="shared" si="295"/>
        <v>-87.91635635194362</v>
      </c>
      <c r="L846">
        <f t="shared" si="296"/>
        <v>389.943748593885</v>
      </c>
      <c r="M846">
        <f t="shared" si="297"/>
        <v>0.76290904030543427</v>
      </c>
      <c r="N846">
        <f t="shared" si="298"/>
        <v>0</v>
      </c>
      <c r="O846">
        <f t="shared" si="299"/>
        <v>0</v>
      </c>
      <c r="P846">
        <f t="shared" si="300"/>
        <v>-1.8669924883196547</v>
      </c>
      <c r="Q846">
        <f t="shared" si="310"/>
        <v>0</v>
      </c>
      <c r="S846">
        <f t="shared" si="311"/>
        <v>45.774542418326057</v>
      </c>
      <c r="T846">
        <f t="shared" si="301"/>
        <v>458.61518260141543</v>
      </c>
      <c r="U846">
        <f t="shared" si="302"/>
        <v>0.27624052316421965</v>
      </c>
      <c r="V846">
        <f t="shared" si="303"/>
        <v>0.64014643033721552</v>
      </c>
      <c r="W846">
        <f t="shared" si="304"/>
        <v>27.037915873447368</v>
      </c>
      <c r="X846">
        <f t="shared" si="305"/>
        <v>22.224561986620518</v>
      </c>
      <c r="Y846">
        <f t="shared" si="306"/>
        <v>0.93143783535744051</v>
      </c>
      <c r="Z846">
        <f t="shared" si="313"/>
        <v>53.367456844782588</v>
      </c>
      <c r="AA846">
        <f t="shared" si="307"/>
        <v>0.48390100298928929</v>
      </c>
      <c r="AB846">
        <f t="shared" si="314"/>
        <v>27.725485173433711</v>
      </c>
      <c r="AC846">
        <f t="shared" si="315"/>
        <v>0.44753683236815123</v>
      </c>
      <c r="AD846">
        <f t="shared" si="316"/>
        <v>25.64197167134888</v>
      </c>
      <c r="AE846">
        <f t="shared" si="317"/>
        <v>103.10079368491348</v>
      </c>
    </row>
    <row r="847" spans="5:31">
      <c r="E847">
        <f t="shared" si="308"/>
        <v>0.82700000000000062</v>
      </c>
      <c r="F847">
        <f t="shared" si="309"/>
        <v>-0.52514895406387785</v>
      </c>
      <c r="G847">
        <f t="shared" si="312"/>
        <v>-30.088818683569745</v>
      </c>
      <c r="H847">
        <f t="shared" si="294"/>
        <v>-1.4587735433891624</v>
      </c>
      <c r="K847">
        <f t="shared" si="295"/>
        <v>-87.52641260334974</v>
      </c>
      <c r="L847">
        <f t="shared" si="296"/>
        <v>389.943748593885</v>
      </c>
      <c r="M847">
        <f t="shared" si="297"/>
        <v>0.76290904030543427</v>
      </c>
      <c r="N847">
        <f t="shared" si="298"/>
        <v>0</v>
      </c>
      <c r="O847">
        <f t="shared" si="299"/>
        <v>0</v>
      </c>
      <c r="P847">
        <f t="shared" si="300"/>
        <v>-1.8587482062167571</v>
      </c>
      <c r="Q847">
        <f t="shared" si="310"/>
        <v>0</v>
      </c>
      <c r="S847">
        <f t="shared" si="311"/>
        <v>45.774542418326057</v>
      </c>
      <c r="T847">
        <f t="shared" si="301"/>
        <v>458.61518260141543</v>
      </c>
      <c r="U847">
        <f t="shared" si="302"/>
        <v>0.27624052316421965</v>
      </c>
      <c r="V847">
        <f t="shared" si="303"/>
        <v>0.64014643033721552</v>
      </c>
      <c r="W847">
        <f t="shared" si="304"/>
        <v>27.037915873447368</v>
      </c>
      <c r="X847">
        <f t="shared" si="305"/>
        <v>22.224561986620518</v>
      </c>
      <c r="Y847">
        <f t="shared" si="306"/>
        <v>0.93143783535744051</v>
      </c>
      <c r="Z847">
        <f t="shared" si="313"/>
        <v>53.367456844782588</v>
      </c>
      <c r="AA847">
        <f t="shared" si="307"/>
        <v>0.48390100298928929</v>
      </c>
      <c r="AB847">
        <f t="shared" si="314"/>
        <v>27.725485173433711</v>
      </c>
      <c r="AC847">
        <f t="shared" si="315"/>
        <v>0.44753683236815123</v>
      </c>
      <c r="AD847">
        <f t="shared" si="316"/>
        <v>25.64197167134888</v>
      </c>
      <c r="AE847">
        <f t="shared" si="317"/>
        <v>103.10079368491348</v>
      </c>
    </row>
    <row r="848" spans="5:31">
      <c r="E848">
        <f t="shared" si="308"/>
        <v>0.82800000000000062</v>
      </c>
      <c r="F848">
        <f t="shared" si="309"/>
        <v>-0.52514895406387785</v>
      </c>
      <c r="G848">
        <f t="shared" si="312"/>
        <v>-30.088818683569745</v>
      </c>
      <c r="H848">
        <f t="shared" si="294"/>
        <v>-1.4522744809125976</v>
      </c>
      <c r="K848">
        <f t="shared" si="295"/>
        <v>-87.136468854755861</v>
      </c>
      <c r="L848">
        <f t="shared" si="296"/>
        <v>389.943748593885</v>
      </c>
      <c r="M848">
        <f t="shared" si="297"/>
        <v>0.76290904030543427</v>
      </c>
      <c r="N848">
        <f t="shared" si="298"/>
        <v>0</v>
      </c>
      <c r="O848">
        <f t="shared" si="299"/>
        <v>0</v>
      </c>
      <c r="P848">
        <f t="shared" si="300"/>
        <v>-1.8505039241138592</v>
      </c>
      <c r="Q848">
        <f t="shared" si="310"/>
        <v>0</v>
      </c>
      <c r="S848">
        <f t="shared" si="311"/>
        <v>45.774542418326057</v>
      </c>
      <c r="T848">
        <f t="shared" si="301"/>
        <v>458.61518260141543</v>
      </c>
      <c r="U848">
        <f t="shared" si="302"/>
        <v>0.27624052316421965</v>
      </c>
      <c r="V848">
        <f t="shared" si="303"/>
        <v>0.64014643033721552</v>
      </c>
      <c r="W848">
        <f t="shared" si="304"/>
        <v>27.037915873447368</v>
      </c>
      <c r="X848">
        <f t="shared" si="305"/>
        <v>22.224561986620518</v>
      </c>
      <c r="Y848">
        <f t="shared" si="306"/>
        <v>0.93143783535744051</v>
      </c>
      <c r="Z848">
        <f t="shared" si="313"/>
        <v>53.367456844782588</v>
      </c>
      <c r="AA848">
        <f t="shared" si="307"/>
        <v>0.48390100298928929</v>
      </c>
      <c r="AB848">
        <f t="shared" si="314"/>
        <v>27.725485173433711</v>
      </c>
      <c r="AC848">
        <f t="shared" si="315"/>
        <v>0.44753683236815123</v>
      </c>
      <c r="AD848">
        <f t="shared" si="316"/>
        <v>25.64197167134888</v>
      </c>
      <c r="AE848">
        <f t="shared" si="317"/>
        <v>103.10079368491348</v>
      </c>
    </row>
    <row r="849" spans="5:31">
      <c r="E849">
        <f t="shared" si="308"/>
        <v>0.82900000000000063</v>
      </c>
      <c r="F849">
        <f t="shared" si="309"/>
        <v>-0.52514895406387785</v>
      </c>
      <c r="G849">
        <f t="shared" si="312"/>
        <v>-30.088818683569745</v>
      </c>
      <c r="H849">
        <f t="shared" si="294"/>
        <v>-1.445775418436033</v>
      </c>
      <c r="K849">
        <f t="shared" si="295"/>
        <v>-86.746525106161982</v>
      </c>
      <c r="L849">
        <f t="shared" si="296"/>
        <v>389.943748593885</v>
      </c>
      <c r="M849">
        <f t="shared" si="297"/>
        <v>0.76290904030543427</v>
      </c>
      <c r="N849">
        <f t="shared" si="298"/>
        <v>0</v>
      </c>
      <c r="O849">
        <f t="shared" si="299"/>
        <v>0</v>
      </c>
      <c r="P849">
        <f t="shared" si="300"/>
        <v>-1.8422596420109616</v>
      </c>
      <c r="Q849">
        <f t="shared" si="310"/>
        <v>0</v>
      </c>
      <c r="S849">
        <f t="shared" si="311"/>
        <v>45.774542418326057</v>
      </c>
      <c r="T849">
        <f t="shared" si="301"/>
        <v>458.61518260141543</v>
      </c>
      <c r="U849">
        <f t="shared" si="302"/>
        <v>0.27624052316421965</v>
      </c>
      <c r="V849">
        <f t="shared" si="303"/>
        <v>0.64014643033721552</v>
      </c>
      <c r="W849">
        <f t="shared" si="304"/>
        <v>27.037915873447368</v>
      </c>
      <c r="X849">
        <f t="shared" si="305"/>
        <v>22.224561986620518</v>
      </c>
      <c r="Y849">
        <f t="shared" si="306"/>
        <v>0.93143783535744051</v>
      </c>
      <c r="Z849">
        <f t="shared" si="313"/>
        <v>53.367456844782588</v>
      </c>
      <c r="AA849">
        <f t="shared" si="307"/>
        <v>0.48390100298928929</v>
      </c>
      <c r="AB849">
        <f t="shared" si="314"/>
        <v>27.725485173433711</v>
      </c>
      <c r="AC849">
        <f t="shared" si="315"/>
        <v>0.44753683236815123</v>
      </c>
      <c r="AD849">
        <f t="shared" si="316"/>
        <v>25.64197167134888</v>
      </c>
      <c r="AE849">
        <f t="shared" si="317"/>
        <v>103.10079368491348</v>
      </c>
    </row>
    <row r="850" spans="5:31">
      <c r="E850">
        <f t="shared" si="308"/>
        <v>0.83000000000000063</v>
      </c>
      <c r="F850">
        <f t="shared" si="309"/>
        <v>-0.52514895406387785</v>
      </c>
      <c r="G850">
        <f t="shared" si="312"/>
        <v>-30.088818683569745</v>
      </c>
      <c r="H850">
        <f t="shared" si="294"/>
        <v>-1.4392763559594683</v>
      </c>
      <c r="K850">
        <f t="shared" si="295"/>
        <v>-86.356581357568103</v>
      </c>
      <c r="L850">
        <f t="shared" si="296"/>
        <v>389.943748593885</v>
      </c>
      <c r="M850">
        <f t="shared" si="297"/>
        <v>0.76290904030543427</v>
      </c>
      <c r="N850">
        <f t="shared" si="298"/>
        <v>0</v>
      </c>
      <c r="O850">
        <f t="shared" si="299"/>
        <v>0</v>
      </c>
      <c r="P850">
        <f t="shared" si="300"/>
        <v>-1.8340153599080637</v>
      </c>
      <c r="Q850">
        <f t="shared" si="310"/>
        <v>0</v>
      </c>
      <c r="S850">
        <f t="shared" si="311"/>
        <v>45.774542418326057</v>
      </c>
      <c r="T850">
        <f t="shared" si="301"/>
        <v>458.61518260141543</v>
      </c>
      <c r="U850">
        <f t="shared" si="302"/>
        <v>0.27624052316421965</v>
      </c>
      <c r="V850">
        <f t="shared" si="303"/>
        <v>0.64014643033721552</v>
      </c>
      <c r="W850">
        <f t="shared" si="304"/>
        <v>27.037915873447368</v>
      </c>
      <c r="X850">
        <f t="shared" si="305"/>
        <v>22.224561986620518</v>
      </c>
      <c r="Y850">
        <f t="shared" si="306"/>
        <v>0.93143783535744051</v>
      </c>
      <c r="Z850">
        <f t="shared" si="313"/>
        <v>53.367456844782588</v>
      </c>
      <c r="AA850">
        <f t="shared" si="307"/>
        <v>0.48390100298928929</v>
      </c>
      <c r="AB850">
        <f t="shared" si="314"/>
        <v>27.725485173433711</v>
      </c>
      <c r="AC850">
        <f t="shared" si="315"/>
        <v>0.44753683236815123</v>
      </c>
      <c r="AD850">
        <f t="shared" si="316"/>
        <v>25.64197167134888</v>
      </c>
      <c r="AE850">
        <f t="shared" si="317"/>
        <v>103.10079368491348</v>
      </c>
    </row>
    <row r="851" spans="5:31">
      <c r="E851">
        <f t="shared" si="308"/>
        <v>0.83100000000000063</v>
      </c>
      <c r="F851">
        <f t="shared" si="309"/>
        <v>-0.52514895406387785</v>
      </c>
      <c r="G851">
        <f t="shared" si="312"/>
        <v>-30.088818683569745</v>
      </c>
      <c r="H851">
        <f t="shared" si="294"/>
        <v>-1.4327772934829037</v>
      </c>
      <c r="K851">
        <f t="shared" si="295"/>
        <v>-85.966637608974224</v>
      </c>
      <c r="L851">
        <f t="shared" si="296"/>
        <v>389.943748593885</v>
      </c>
      <c r="M851">
        <f t="shared" si="297"/>
        <v>0.76290904030543427</v>
      </c>
      <c r="N851">
        <f t="shared" si="298"/>
        <v>0</v>
      </c>
      <c r="O851">
        <f t="shared" si="299"/>
        <v>0</v>
      </c>
      <c r="P851">
        <f t="shared" si="300"/>
        <v>-1.8257710778051659</v>
      </c>
      <c r="Q851">
        <f t="shared" si="310"/>
        <v>0</v>
      </c>
      <c r="S851">
        <f t="shared" si="311"/>
        <v>45.774542418326057</v>
      </c>
      <c r="T851">
        <f t="shared" si="301"/>
        <v>458.61518260141543</v>
      </c>
      <c r="U851">
        <f t="shared" si="302"/>
        <v>0.27624052316421965</v>
      </c>
      <c r="V851">
        <f t="shared" si="303"/>
        <v>0.64014643033721552</v>
      </c>
      <c r="W851">
        <f t="shared" si="304"/>
        <v>27.037915873447368</v>
      </c>
      <c r="X851">
        <f t="shared" si="305"/>
        <v>22.224561986620518</v>
      </c>
      <c r="Y851">
        <f t="shared" si="306"/>
        <v>0.93143783535744051</v>
      </c>
      <c r="Z851">
        <f t="shared" si="313"/>
        <v>53.367456844782588</v>
      </c>
      <c r="AA851">
        <f t="shared" si="307"/>
        <v>0.48390100298928929</v>
      </c>
      <c r="AB851">
        <f t="shared" si="314"/>
        <v>27.725485173433711</v>
      </c>
      <c r="AC851">
        <f t="shared" si="315"/>
        <v>0.44753683236815123</v>
      </c>
      <c r="AD851">
        <f t="shared" si="316"/>
        <v>25.64197167134888</v>
      </c>
      <c r="AE851">
        <f t="shared" si="317"/>
        <v>103.10079368491348</v>
      </c>
    </row>
    <row r="852" spans="5:31">
      <c r="E852">
        <f t="shared" si="308"/>
        <v>0.83200000000000063</v>
      </c>
      <c r="F852">
        <f t="shared" si="309"/>
        <v>-0.52514895406387785</v>
      </c>
      <c r="G852">
        <f t="shared" si="312"/>
        <v>-30.088818683569745</v>
      </c>
      <c r="H852">
        <f t="shared" ref="H852:H915" si="318">K852/$B$100</f>
        <v>-1.4262782310063391</v>
      </c>
      <c r="K852">
        <f t="shared" ref="K852:K915" si="319">K851+$B$20*L852</f>
        <v>-85.576693860380345</v>
      </c>
      <c r="L852">
        <f t="shared" ref="L852:L915" si="320">M852/$B$103</f>
        <v>389.943748593885</v>
      </c>
      <c r="M852">
        <f t="shared" ref="M852:M915" si="321">N852+S852/$B$100</f>
        <v>0.76290904030543427</v>
      </c>
      <c r="N852">
        <f t="shared" ref="N852:N915" si="322">$B$96*O852*$B$99</f>
        <v>0</v>
      </c>
      <c r="O852">
        <f t="shared" ref="O852:O915" si="323">IF(E852&gt;0,IF(F852&gt;$B$26,(Q852-P852)/$B$97,0),0)</f>
        <v>0</v>
      </c>
      <c r="P852">
        <f t="shared" ref="P852:P915" si="324">$B$98*K851</f>
        <v>-1.8175267957022683</v>
      </c>
      <c r="Q852">
        <f t="shared" si="310"/>
        <v>0</v>
      </c>
      <c r="S852">
        <f t="shared" si="311"/>
        <v>45.774542418326057</v>
      </c>
      <c r="T852">
        <f t="shared" ref="T852:T915" si="325">IF(U852&gt;0,U852*$B$92,0)</f>
        <v>458.61518260141543</v>
      </c>
      <c r="U852">
        <f t="shared" ref="U852:U915" si="326">V852-$B$32-$B$29</f>
        <v>0.27624052316421965</v>
      </c>
      <c r="V852">
        <f t="shared" ref="V852:V915" si="327">0.01*2.54*SQRT(($B$40-(W852))^2+($B$42-(X852))^2)</f>
        <v>0.64014643033721552</v>
      </c>
      <c r="W852">
        <f t="shared" ref="W852:W915" si="328">$B$34+COS(F852)*$B$80+SIN(F852)*$B$82</f>
        <v>27.037915873447368</v>
      </c>
      <c r="X852">
        <f t="shared" ref="X852:X915" si="329">$B$36+COS(F852)*$B$82-SIN(F852)*$B$80</f>
        <v>22.224561986620518</v>
      </c>
      <c r="Y852">
        <f t="shared" ref="Y852:Y915" si="330">ATAN2((W852-$B$40),(X852-$B$42))</f>
        <v>0.93143783535744051</v>
      </c>
      <c r="Z852">
        <f t="shared" si="313"/>
        <v>53.367456844782588</v>
      </c>
      <c r="AA852">
        <f t="shared" ref="AA852:AA915" si="331">ATAN2(W852-$B$34,X852-$B$36)</f>
        <v>0.48390100298928929</v>
      </c>
      <c r="AB852">
        <f t="shared" si="314"/>
        <v>27.725485173433711</v>
      </c>
      <c r="AC852">
        <f t="shared" si="315"/>
        <v>0.44753683236815123</v>
      </c>
      <c r="AD852">
        <f t="shared" si="316"/>
        <v>25.64197167134888</v>
      </c>
      <c r="AE852">
        <f t="shared" si="317"/>
        <v>103.10079368491348</v>
      </c>
    </row>
    <row r="853" spans="5:31">
      <c r="E853">
        <f t="shared" ref="E853:E916" si="332">E852+$B$20</f>
        <v>0.83300000000000063</v>
      </c>
      <c r="F853">
        <f t="shared" ref="F853:F916" si="333">IF(F852&gt;$B$26,F852+$B$20*H852,F852)</f>
        <v>-0.52514895406387785</v>
      </c>
      <c r="G853">
        <f t="shared" si="312"/>
        <v>-30.088818683569745</v>
      </c>
      <c r="H853">
        <f t="shared" si="318"/>
        <v>-1.4197791685297745</v>
      </c>
      <c r="K853">
        <f t="shared" si="319"/>
        <v>-85.186750111786466</v>
      </c>
      <c r="L853">
        <f t="shared" si="320"/>
        <v>389.943748593885</v>
      </c>
      <c r="M853">
        <f t="shared" si="321"/>
        <v>0.76290904030543427</v>
      </c>
      <c r="N853">
        <f t="shared" si="322"/>
        <v>0</v>
      </c>
      <c r="O853">
        <f t="shared" si="323"/>
        <v>0</v>
      </c>
      <c r="P853">
        <f t="shared" si="324"/>
        <v>-1.8092825135993704</v>
      </c>
      <c r="Q853">
        <f t="shared" ref="Q853:Q916" si="334">IF(E853&gt;0,IF(F853&gt;$B$26,-($B$105-$B$106),0),0)</f>
        <v>0</v>
      </c>
      <c r="S853">
        <f t="shared" si="311"/>
        <v>45.774542418326057</v>
      </c>
      <c r="T853">
        <f t="shared" si="325"/>
        <v>458.61518260141543</v>
      </c>
      <c r="U853">
        <f t="shared" si="326"/>
        <v>0.27624052316421965</v>
      </c>
      <c r="V853">
        <f t="shared" si="327"/>
        <v>0.64014643033721552</v>
      </c>
      <c r="W853">
        <f t="shared" si="328"/>
        <v>27.037915873447368</v>
      </c>
      <c r="X853">
        <f t="shared" si="329"/>
        <v>22.224561986620518</v>
      </c>
      <c r="Y853">
        <f t="shared" si="330"/>
        <v>0.93143783535744051</v>
      </c>
      <c r="Z853">
        <f t="shared" si="313"/>
        <v>53.367456844782588</v>
      </c>
      <c r="AA853">
        <f t="shared" si="331"/>
        <v>0.48390100298928929</v>
      </c>
      <c r="AB853">
        <f t="shared" si="314"/>
        <v>27.725485173433711</v>
      </c>
      <c r="AC853">
        <f t="shared" si="315"/>
        <v>0.44753683236815123</v>
      </c>
      <c r="AD853">
        <f t="shared" si="316"/>
        <v>25.64197167134888</v>
      </c>
      <c r="AE853">
        <f t="shared" si="317"/>
        <v>103.10079368491348</v>
      </c>
    </row>
    <row r="854" spans="5:31">
      <c r="E854">
        <f t="shared" si="332"/>
        <v>0.83400000000000063</v>
      </c>
      <c r="F854">
        <f t="shared" si="333"/>
        <v>-0.52514895406387785</v>
      </c>
      <c r="G854">
        <f t="shared" si="312"/>
        <v>-30.088818683569745</v>
      </c>
      <c r="H854">
        <f t="shared" si="318"/>
        <v>-1.4132801060532099</v>
      </c>
      <c r="K854">
        <f t="shared" si="319"/>
        <v>-84.796806363192587</v>
      </c>
      <c r="L854">
        <f t="shared" si="320"/>
        <v>389.943748593885</v>
      </c>
      <c r="M854">
        <f t="shared" si="321"/>
        <v>0.76290904030543427</v>
      </c>
      <c r="N854">
        <f t="shared" si="322"/>
        <v>0</v>
      </c>
      <c r="O854">
        <f t="shared" si="323"/>
        <v>0</v>
      </c>
      <c r="P854">
        <f t="shared" si="324"/>
        <v>-1.8010382314964728</v>
      </c>
      <c r="Q854">
        <f t="shared" si="334"/>
        <v>0</v>
      </c>
      <c r="S854">
        <f t="shared" ref="S854:S917" si="335">IF(E854&gt;0,$B$84*T854*SIN(AC854),0)</f>
        <v>45.774542418326057</v>
      </c>
      <c r="T854">
        <f t="shared" si="325"/>
        <v>458.61518260141543</v>
      </c>
      <c r="U854">
        <f t="shared" si="326"/>
        <v>0.27624052316421965</v>
      </c>
      <c r="V854">
        <f t="shared" si="327"/>
        <v>0.64014643033721552</v>
      </c>
      <c r="W854">
        <f t="shared" si="328"/>
        <v>27.037915873447368</v>
      </c>
      <c r="X854">
        <f t="shared" si="329"/>
        <v>22.224561986620518</v>
      </c>
      <c r="Y854">
        <f t="shared" si="330"/>
        <v>0.93143783535744051</v>
      </c>
      <c r="Z854">
        <f t="shared" si="313"/>
        <v>53.367456844782588</v>
      </c>
      <c r="AA854">
        <f t="shared" si="331"/>
        <v>0.48390100298928929</v>
      </c>
      <c r="AB854">
        <f t="shared" si="314"/>
        <v>27.725485173433711</v>
      </c>
      <c r="AC854">
        <f t="shared" si="315"/>
        <v>0.44753683236815123</v>
      </c>
      <c r="AD854">
        <f t="shared" si="316"/>
        <v>25.64197167134888</v>
      </c>
      <c r="AE854">
        <f t="shared" si="317"/>
        <v>103.10079368491348</v>
      </c>
    </row>
    <row r="855" spans="5:31">
      <c r="E855">
        <f t="shared" si="332"/>
        <v>0.83500000000000063</v>
      </c>
      <c r="F855">
        <f t="shared" si="333"/>
        <v>-0.52514895406387785</v>
      </c>
      <c r="G855">
        <f t="shared" si="312"/>
        <v>-30.088818683569745</v>
      </c>
      <c r="H855">
        <f t="shared" si="318"/>
        <v>-1.4067810435766452</v>
      </c>
      <c r="K855">
        <f t="shared" si="319"/>
        <v>-84.406862614598708</v>
      </c>
      <c r="L855">
        <f t="shared" si="320"/>
        <v>389.943748593885</v>
      </c>
      <c r="M855">
        <f t="shared" si="321"/>
        <v>0.76290904030543427</v>
      </c>
      <c r="N855">
        <f t="shared" si="322"/>
        <v>0</v>
      </c>
      <c r="O855">
        <f t="shared" si="323"/>
        <v>0</v>
      </c>
      <c r="P855">
        <f t="shared" si="324"/>
        <v>-1.7927939493935749</v>
      </c>
      <c r="Q855">
        <f t="shared" si="334"/>
        <v>0</v>
      </c>
      <c r="S855">
        <f t="shared" si="335"/>
        <v>45.774542418326057</v>
      </c>
      <c r="T855">
        <f t="shared" si="325"/>
        <v>458.61518260141543</v>
      </c>
      <c r="U855">
        <f t="shared" si="326"/>
        <v>0.27624052316421965</v>
      </c>
      <c r="V855">
        <f t="shared" si="327"/>
        <v>0.64014643033721552</v>
      </c>
      <c r="W855">
        <f t="shared" si="328"/>
        <v>27.037915873447368</v>
      </c>
      <c r="X855">
        <f t="shared" si="329"/>
        <v>22.224561986620518</v>
      </c>
      <c r="Y855">
        <f t="shared" si="330"/>
        <v>0.93143783535744051</v>
      </c>
      <c r="Z855">
        <f t="shared" si="313"/>
        <v>53.367456844782588</v>
      </c>
      <c r="AA855">
        <f t="shared" si="331"/>
        <v>0.48390100298928929</v>
      </c>
      <c r="AB855">
        <f t="shared" si="314"/>
        <v>27.725485173433711</v>
      </c>
      <c r="AC855">
        <f t="shared" si="315"/>
        <v>0.44753683236815123</v>
      </c>
      <c r="AD855">
        <f t="shared" si="316"/>
        <v>25.64197167134888</v>
      </c>
      <c r="AE855">
        <f t="shared" si="317"/>
        <v>103.10079368491348</v>
      </c>
    </row>
    <row r="856" spans="5:31">
      <c r="E856">
        <f t="shared" si="332"/>
        <v>0.83600000000000063</v>
      </c>
      <c r="F856">
        <f t="shared" si="333"/>
        <v>-0.52514895406387785</v>
      </c>
      <c r="G856">
        <f t="shared" si="312"/>
        <v>-30.088818683569745</v>
      </c>
      <c r="H856">
        <f t="shared" si="318"/>
        <v>-1.4002819811000804</v>
      </c>
      <c r="K856">
        <f t="shared" si="319"/>
        <v>-84.016918866004829</v>
      </c>
      <c r="L856">
        <f t="shared" si="320"/>
        <v>389.943748593885</v>
      </c>
      <c r="M856">
        <f t="shared" si="321"/>
        <v>0.76290904030543427</v>
      </c>
      <c r="N856">
        <f t="shared" si="322"/>
        <v>0</v>
      </c>
      <c r="O856">
        <f t="shared" si="323"/>
        <v>0</v>
      </c>
      <c r="P856">
        <f t="shared" si="324"/>
        <v>-1.7845496672906771</v>
      </c>
      <c r="Q856">
        <f t="shared" si="334"/>
        <v>0</v>
      </c>
      <c r="S856">
        <f t="shared" si="335"/>
        <v>45.774542418326057</v>
      </c>
      <c r="T856">
        <f t="shared" si="325"/>
        <v>458.61518260141543</v>
      </c>
      <c r="U856">
        <f t="shared" si="326"/>
        <v>0.27624052316421965</v>
      </c>
      <c r="V856">
        <f t="shared" si="327"/>
        <v>0.64014643033721552</v>
      </c>
      <c r="W856">
        <f t="shared" si="328"/>
        <v>27.037915873447368</v>
      </c>
      <c r="X856">
        <f t="shared" si="329"/>
        <v>22.224561986620518</v>
      </c>
      <c r="Y856">
        <f t="shared" si="330"/>
        <v>0.93143783535744051</v>
      </c>
      <c r="Z856">
        <f t="shared" si="313"/>
        <v>53.367456844782588</v>
      </c>
      <c r="AA856">
        <f t="shared" si="331"/>
        <v>0.48390100298928929</v>
      </c>
      <c r="AB856">
        <f t="shared" si="314"/>
        <v>27.725485173433711</v>
      </c>
      <c r="AC856">
        <f t="shared" si="315"/>
        <v>0.44753683236815123</v>
      </c>
      <c r="AD856">
        <f t="shared" si="316"/>
        <v>25.64197167134888</v>
      </c>
      <c r="AE856">
        <f t="shared" si="317"/>
        <v>103.10079368491348</v>
      </c>
    </row>
    <row r="857" spans="5:31">
      <c r="E857">
        <f t="shared" si="332"/>
        <v>0.83700000000000063</v>
      </c>
      <c r="F857">
        <f t="shared" si="333"/>
        <v>-0.52514895406387785</v>
      </c>
      <c r="G857">
        <f t="shared" si="312"/>
        <v>-30.088818683569745</v>
      </c>
      <c r="H857">
        <f t="shared" si="318"/>
        <v>-1.3937829186235158</v>
      </c>
      <c r="K857">
        <f t="shared" si="319"/>
        <v>-83.62697511741095</v>
      </c>
      <c r="L857">
        <f t="shared" si="320"/>
        <v>389.943748593885</v>
      </c>
      <c r="M857">
        <f t="shared" si="321"/>
        <v>0.76290904030543427</v>
      </c>
      <c r="N857">
        <f t="shared" si="322"/>
        <v>0</v>
      </c>
      <c r="O857">
        <f t="shared" si="323"/>
        <v>0</v>
      </c>
      <c r="P857">
        <f t="shared" si="324"/>
        <v>-1.7763053851877795</v>
      </c>
      <c r="Q857">
        <f t="shared" si="334"/>
        <v>0</v>
      </c>
      <c r="S857">
        <f t="shared" si="335"/>
        <v>45.774542418326057</v>
      </c>
      <c r="T857">
        <f t="shared" si="325"/>
        <v>458.61518260141543</v>
      </c>
      <c r="U857">
        <f t="shared" si="326"/>
        <v>0.27624052316421965</v>
      </c>
      <c r="V857">
        <f t="shared" si="327"/>
        <v>0.64014643033721552</v>
      </c>
      <c r="W857">
        <f t="shared" si="328"/>
        <v>27.037915873447368</v>
      </c>
      <c r="X857">
        <f t="shared" si="329"/>
        <v>22.224561986620518</v>
      </c>
      <c r="Y857">
        <f t="shared" si="330"/>
        <v>0.93143783535744051</v>
      </c>
      <c r="Z857">
        <f t="shared" si="313"/>
        <v>53.367456844782588</v>
      </c>
      <c r="AA857">
        <f t="shared" si="331"/>
        <v>0.48390100298928929</v>
      </c>
      <c r="AB857">
        <f t="shared" si="314"/>
        <v>27.725485173433711</v>
      </c>
      <c r="AC857">
        <f t="shared" si="315"/>
        <v>0.44753683236815123</v>
      </c>
      <c r="AD857">
        <f t="shared" si="316"/>
        <v>25.64197167134888</v>
      </c>
      <c r="AE857">
        <f t="shared" si="317"/>
        <v>103.10079368491348</v>
      </c>
    </row>
    <row r="858" spans="5:31">
      <c r="E858">
        <f t="shared" si="332"/>
        <v>0.83800000000000063</v>
      </c>
      <c r="F858">
        <f t="shared" si="333"/>
        <v>-0.52514895406387785</v>
      </c>
      <c r="G858">
        <f t="shared" si="312"/>
        <v>-30.088818683569745</v>
      </c>
      <c r="H858">
        <f t="shared" si="318"/>
        <v>-1.3872838561469512</v>
      </c>
      <c r="K858">
        <f t="shared" si="319"/>
        <v>-83.237031368817071</v>
      </c>
      <c r="L858">
        <f t="shared" si="320"/>
        <v>389.943748593885</v>
      </c>
      <c r="M858">
        <f t="shared" si="321"/>
        <v>0.76290904030543427</v>
      </c>
      <c r="N858">
        <f t="shared" si="322"/>
        <v>0</v>
      </c>
      <c r="O858">
        <f t="shared" si="323"/>
        <v>0</v>
      </c>
      <c r="P858">
        <f t="shared" si="324"/>
        <v>-1.7680611030848816</v>
      </c>
      <c r="Q858">
        <f t="shared" si="334"/>
        <v>0</v>
      </c>
      <c r="S858">
        <f t="shared" si="335"/>
        <v>45.774542418326057</v>
      </c>
      <c r="T858">
        <f t="shared" si="325"/>
        <v>458.61518260141543</v>
      </c>
      <c r="U858">
        <f t="shared" si="326"/>
        <v>0.27624052316421965</v>
      </c>
      <c r="V858">
        <f t="shared" si="327"/>
        <v>0.64014643033721552</v>
      </c>
      <c r="W858">
        <f t="shared" si="328"/>
        <v>27.037915873447368</v>
      </c>
      <c r="X858">
        <f t="shared" si="329"/>
        <v>22.224561986620518</v>
      </c>
      <c r="Y858">
        <f t="shared" si="330"/>
        <v>0.93143783535744051</v>
      </c>
      <c r="Z858">
        <f t="shared" si="313"/>
        <v>53.367456844782588</v>
      </c>
      <c r="AA858">
        <f t="shared" si="331"/>
        <v>0.48390100298928929</v>
      </c>
      <c r="AB858">
        <f t="shared" si="314"/>
        <v>27.725485173433711</v>
      </c>
      <c r="AC858">
        <f t="shared" si="315"/>
        <v>0.44753683236815123</v>
      </c>
      <c r="AD858">
        <f t="shared" si="316"/>
        <v>25.64197167134888</v>
      </c>
      <c r="AE858">
        <f t="shared" si="317"/>
        <v>103.10079368491348</v>
      </c>
    </row>
    <row r="859" spans="5:31">
      <c r="E859">
        <f t="shared" si="332"/>
        <v>0.83900000000000063</v>
      </c>
      <c r="F859">
        <f t="shared" si="333"/>
        <v>-0.52514895406387785</v>
      </c>
      <c r="G859">
        <f t="shared" si="312"/>
        <v>-30.088818683569745</v>
      </c>
      <c r="H859">
        <f t="shared" si="318"/>
        <v>-1.3807847936703865</v>
      </c>
      <c r="K859">
        <f t="shared" si="319"/>
        <v>-82.847087620223192</v>
      </c>
      <c r="L859">
        <f t="shared" si="320"/>
        <v>389.943748593885</v>
      </c>
      <c r="M859">
        <f t="shared" si="321"/>
        <v>0.76290904030543427</v>
      </c>
      <c r="N859">
        <f t="shared" si="322"/>
        <v>0</v>
      </c>
      <c r="O859">
        <f t="shared" si="323"/>
        <v>0</v>
      </c>
      <c r="P859">
        <f t="shared" si="324"/>
        <v>-1.759816820981984</v>
      </c>
      <c r="Q859">
        <f t="shared" si="334"/>
        <v>0</v>
      </c>
      <c r="S859">
        <f t="shared" si="335"/>
        <v>45.774542418326057</v>
      </c>
      <c r="T859">
        <f t="shared" si="325"/>
        <v>458.61518260141543</v>
      </c>
      <c r="U859">
        <f t="shared" si="326"/>
        <v>0.27624052316421965</v>
      </c>
      <c r="V859">
        <f t="shared" si="327"/>
        <v>0.64014643033721552</v>
      </c>
      <c r="W859">
        <f t="shared" si="328"/>
        <v>27.037915873447368</v>
      </c>
      <c r="X859">
        <f t="shared" si="329"/>
        <v>22.224561986620518</v>
      </c>
      <c r="Y859">
        <f t="shared" si="330"/>
        <v>0.93143783535744051</v>
      </c>
      <c r="Z859">
        <f t="shared" si="313"/>
        <v>53.367456844782588</v>
      </c>
      <c r="AA859">
        <f t="shared" si="331"/>
        <v>0.48390100298928929</v>
      </c>
      <c r="AB859">
        <f t="shared" si="314"/>
        <v>27.725485173433711</v>
      </c>
      <c r="AC859">
        <f t="shared" si="315"/>
        <v>0.44753683236815123</v>
      </c>
      <c r="AD859">
        <f t="shared" si="316"/>
        <v>25.64197167134888</v>
      </c>
      <c r="AE859">
        <f t="shared" si="317"/>
        <v>103.10079368491348</v>
      </c>
    </row>
    <row r="860" spans="5:31">
      <c r="E860">
        <f t="shared" si="332"/>
        <v>0.84000000000000064</v>
      </c>
      <c r="F860">
        <f t="shared" si="333"/>
        <v>-0.52514895406387785</v>
      </c>
      <c r="G860">
        <f t="shared" si="312"/>
        <v>-30.088818683569745</v>
      </c>
      <c r="H860">
        <f t="shared" si="318"/>
        <v>-1.3742857311938219</v>
      </c>
      <c r="K860">
        <f t="shared" si="319"/>
        <v>-82.457143871629313</v>
      </c>
      <c r="L860">
        <f t="shared" si="320"/>
        <v>389.943748593885</v>
      </c>
      <c r="M860">
        <f t="shared" si="321"/>
        <v>0.76290904030543427</v>
      </c>
      <c r="N860">
        <f t="shared" si="322"/>
        <v>0</v>
      </c>
      <c r="O860">
        <f t="shared" si="323"/>
        <v>0</v>
      </c>
      <c r="P860">
        <f t="shared" si="324"/>
        <v>-1.7515725388790861</v>
      </c>
      <c r="Q860">
        <f t="shared" si="334"/>
        <v>0</v>
      </c>
      <c r="S860">
        <f t="shared" si="335"/>
        <v>45.774542418326057</v>
      </c>
      <c r="T860">
        <f t="shared" si="325"/>
        <v>458.61518260141543</v>
      </c>
      <c r="U860">
        <f t="shared" si="326"/>
        <v>0.27624052316421965</v>
      </c>
      <c r="V860">
        <f t="shared" si="327"/>
        <v>0.64014643033721552</v>
      </c>
      <c r="W860">
        <f t="shared" si="328"/>
        <v>27.037915873447368</v>
      </c>
      <c r="X860">
        <f t="shared" si="329"/>
        <v>22.224561986620518</v>
      </c>
      <c r="Y860">
        <f t="shared" si="330"/>
        <v>0.93143783535744051</v>
      </c>
      <c r="Z860">
        <f t="shared" si="313"/>
        <v>53.367456844782588</v>
      </c>
      <c r="AA860">
        <f t="shared" si="331"/>
        <v>0.48390100298928929</v>
      </c>
      <c r="AB860">
        <f t="shared" si="314"/>
        <v>27.725485173433711</v>
      </c>
      <c r="AC860">
        <f t="shared" si="315"/>
        <v>0.44753683236815123</v>
      </c>
      <c r="AD860">
        <f t="shared" si="316"/>
        <v>25.64197167134888</v>
      </c>
      <c r="AE860">
        <f t="shared" si="317"/>
        <v>103.10079368491348</v>
      </c>
    </row>
    <row r="861" spans="5:31">
      <c r="E861">
        <f t="shared" si="332"/>
        <v>0.84100000000000064</v>
      </c>
      <c r="F861">
        <f t="shared" si="333"/>
        <v>-0.52514895406387785</v>
      </c>
      <c r="G861">
        <f t="shared" si="312"/>
        <v>-30.088818683569745</v>
      </c>
      <c r="H861">
        <f t="shared" si="318"/>
        <v>-1.3677866687172573</v>
      </c>
      <c r="K861">
        <f t="shared" si="319"/>
        <v>-82.067200123035434</v>
      </c>
      <c r="L861">
        <f t="shared" si="320"/>
        <v>389.943748593885</v>
      </c>
      <c r="M861">
        <f t="shared" si="321"/>
        <v>0.76290904030543427</v>
      </c>
      <c r="N861">
        <f t="shared" si="322"/>
        <v>0</v>
      </c>
      <c r="O861">
        <f t="shared" si="323"/>
        <v>0</v>
      </c>
      <c r="P861">
        <f t="shared" si="324"/>
        <v>-1.7433282567761883</v>
      </c>
      <c r="Q861">
        <f t="shared" si="334"/>
        <v>0</v>
      </c>
      <c r="S861">
        <f t="shared" si="335"/>
        <v>45.774542418326057</v>
      </c>
      <c r="T861">
        <f t="shared" si="325"/>
        <v>458.61518260141543</v>
      </c>
      <c r="U861">
        <f t="shared" si="326"/>
        <v>0.27624052316421965</v>
      </c>
      <c r="V861">
        <f t="shared" si="327"/>
        <v>0.64014643033721552</v>
      </c>
      <c r="W861">
        <f t="shared" si="328"/>
        <v>27.037915873447368</v>
      </c>
      <c r="X861">
        <f t="shared" si="329"/>
        <v>22.224561986620518</v>
      </c>
      <c r="Y861">
        <f t="shared" si="330"/>
        <v>0.93143783535744051</v>
      </c>
      <c r="Z861">
        <f t="shared" si="313"/>
        <v>53.367456844782588</v>
      </c>
      <c r="AA861">
        <f t="shared" si="331"/>
        <v>0.48390100298928929</v>
      </c>
      <c r="AB861">
        <f t="shared" si="314"/>
        <v>27.725485173433711</v>
      </c>
      <c r="AC861">
        <f t="shared" si="315"/>
        <v>0.44753683236815123</v>
      </c>
      <c r="AD861">
        <f t="shared" si="316"/>
        <v>25.64197167134888</v>
      </c>
      <c r="AE861">
        <f t="shared" si="317"/>
        <v>103.10079368491348</v>
      </c>
    </row>
    <row r="862" spans="5:31">
      <c r="E862">
        <f t="shared" si="332"/>
        <v>0.84200000000000064</v>
      </c>
      <c r="F862">
        <f t="shared" si="333"/>
        <v>-0.52514895406387785</v>
      </c>
      <c r="G862">
        <f t="shared" si="312"/>
        <v>-30.088818683569745</v>
      </c>
      <c r="H862">
        <f t="shared" si="318"/>
        <v>-1.3612876062406927</v>
      </c>
      <c r="K862">
        <f t="shared" si="319"/>
        <v>-81.677256374441555</v>
      </c>
      <c r="L862">
        <f t="shared" si="320"/>
        <v>389.943748593885</v>
      </c>
      <c r="M862">
        <f t="shared" si="321"/>
        <v>0.76290904030543427</v>
      </c>
      <c r="N862">
        <f t="shared" si="322"/>
        <v>0</v>
      </c>
      <c r="O862">
        <f t="shared" si="323"/>
        <v>0</v>
      </c>
      <c r="P862">
        <f t="shared" si="324"/>
        <v>-1.7350839746732907</v>
      </c>
      <c r="Q862">
        <f t="shared" si="334"/>
        <v>0</v>
      </c>
      <c r="S862">
        <f t="shared" si="335"/>
        <v>45.774542418326057</v>
      </c>
      <c r="T862">
        <f t="shared" si="325"/>
        <v>458.61518260141543</v>
      </c>
      <c r="U862">
        <f t="shared" si="326"/>
        <v>0.27624052316421965</v>
      </c>
      <c r="V862">
        <f t="shared" si="327"/>
        <v>0.64014643033721552</v>
      </c>
      <c r="W862">
        <f t="shared" si="328"/>
        <v>27.037915873447368</v>
      </c>
      <c r="X862">
        <f t="shared" si="329"/>
        <v>22.224561986620518</v>
      </c>
      <c r="Y862">
        <f t="shared" si="330"/>
        <v>0.93143783535744051</v>
      </c>
      <c r="Z862">
        <f t="shared" si="313"/>
        <v>53.367456844782588</v>
      </c>
      <c r="AA862">
        <f t="shared" si="331"/>
        <v>0.48390100298928929</v>
      </c>
      <c r="AB862">
        <f t="shared" si="314"/>
        <v>27.725485173433711</v>
      </c>
      <c r="AC862">
        <f t="shared" si="315"/>
        <v>0.44753683236815123</v>
      </c>
      <c r="AD862">
        <f t="shared" si="316"/>
        <v>25.64197167134888</v>
      </c>
      <c r="AE862">
        <f t="shared" si="317"/>
        <v>103.10079368491348</v>
      </c>
    </row>
    <row r="863" spans="5:31">
      <c r="E863">
        <f t="shared" si="332"/>
        <v>0.84300000000000064</v>
      </c>
      <c r="F863">
        <f t="shared" si="333"/>
        <v>-0.52514895406387785</v>
      </c>
      <c r="G863">
        <f t="shared" si="312"/>
        <v>-30.088818683569745</v>
      </c>
      <c r="H863">
        <f t="shared" si="318"/>
        <v>-1.3547885437641278</v>
      </c>
      <c r="K863">
        <f t="shared" si="319"/>
        <v>-81.287312625847676</v>
      </c>
      <c r="L863">
        <f t="shared" si="320"/>
        <v>389.943748593885</v>
      </c>
      <c r="M863">
        <f t="shared" si="321"/>
        <v>0.76290904030543427</v>
      </c>
      <c r="N863">
        <f t="shared" si="322"/>
        <v>0</v>
      </c>
      <c r="O863">
        <f t="shared" si="323"/>
        <v>0</v>
      </c>
      <c r="P863">
        <f t="shared" si="324"/>
        <v>-1.7268396925703928</v>
      </c>
      <c r="Q863">
        <f t="shared" si="334"/>
        <v>0</v>
      </c>
      <c r="S863">
        <f t="shared" si="335"/>
        <v>45.774542418326057</v>
      </c>
      <c r="T863">
        <f t="shared" si="325"/>
        <v>458.61518260141543</v>
      </c>
      <c r="U863">
        <f t="shared" si="326"/>
        <v>0.27624052316421965</v>
      </c>
      <c r="V863">
        <f t="shared" si="327"/>
        <v>0.64014643033721552</v>
      </c>
      <c r="W863">
        <f t="shared" si="328"/>
        <v>27.037915873447368</v>
      </c>
      <c r="X863">
        <f t="shared" si="329"/>
        <v>22.224561986620518</v>
      </c>
      <c r="Y863">
        <f t="shared" si="330"/>
        <v>0.93143783535744051</v>
      </c>
      <c r="Z863">
        <f t="shared" si="313"/>
        <v>53.367456844782588</v>
      </c>
      <c r="AA863">
        <f t="shared" si="331"/>
        <v>0.48390100298928929</v>
      </c>
      <c r="AB863">
        <f t="shared" si="314"/>
        <v>27.725485173433711</v>
      </c>
      <c r="AC863">
        <f t="shared" si="315"/>
        <v>0.44753683236815123</v>
      </c>
      <c r="AD863">
        <f t="shared" si="316"/>
        <v>25.64197167134888</v>
      </c>
      <c r="AE863">
        <f t="shared" si="317"/>
        <v>103.10079368491348</v>
      </c>
    </row>
    <row r="864" spans="5:31">
      <c r="E864">
        <f t="shared" si="332"/>
        <v>0.84400000000000064</v>
      </c>
      <c r="F864">
        <f t="shared" si="333"/>
        <v>-0.52514895406387785</v>
      </c>
      <c r="G864">
        <f t="shared" si="312"/>
        <v>-30.088818683569745</v>
      </c>
      <c r="H864">
        <f t="shared" si="318"/>
        <v>-1.3482894812875632</v>
      </c>
      <c r="K864">
        <f t="shared" si="319"/>
        <v>-80.897368877253797</v>
      </c>
      <c r="L864">
        <f t="shared" si="320"/>
        <v>389.943748593885</v>
      </c>
      <c r="M864">
        <f t="shared" si="321"/>
        <v>0.76290904030543427</v>
      </c>
      <c r="N864">
        <f t="shared" si="322"/>
        <v>0</v>
      </c>
      <c r="O864">
        <f t="shared" si="323"/>
        <v>0</v>
      </c>
      <c r="P864">
        <f t="shared" si="324"/>
        <v>-1.7185954104674952</v>
      </c>
      <c r="Q864">
        <f t="shared" si="334"/>
        <v>0</v>
      </c>
      <c r="S864">
        <f t="shared" si="335"/>
        <v>45.774542418326057</v>
      </c>
      <c r="T864">
        <f t="shared" si="325"/>
        <v>458.61518260141543</v>
      </c>
      <c r="U864">
        <f t="shared" si="326"/>
        <v>0.27624052316421965</v>
      </c>
      <c r="V864">
        <f t="shared" si="327"/>
        <v>0.64014643033721552</v>
      </c>
      <c r="W864">
        <f t="shared" si="328"/>
        <v>27.037915873447368</v>
      </c>
      <c r="X864">
        <f t="shared" si="329"/>
        <v>22.224561986620518</v>
      </c>
      <c r="Y864">
        <f t="shared" si="330"/>
        <v>0.93143783535744051</v>
      </c>
      <c r="Z864">
        <f t="shared" si="313"/>
        <v>53.367456844782588</v>
      </c>
      <c r="AA864">
        <f t="shared" si="331"/>
        <v>0.48390100298928929</v>
      </c>
      <c r="AB864">
        <f t="shared" si="314"/>
        <v>27.725485173433711</v>
      </c>
      <c r="AC864">
        <f t="shared" si="315"/>
        <v>0.44753683236815123</v>
      </c>
      <c r="AD864">
        <f t="shared" si="316"/>
        <v>25.64197167134888</v>
      </c>
      <c r="AE864">
        <f t="shared" si="317"/>
        <v>103.10079368491348</v>
      </c>
    </row>
    <row r="865" spans="5:31">
      <c r="E865">
        <f t="shared" si="332"/>
        <v>0.84500000000000064</v>
      </c>
      <c r="F865">
        <f t="shared" si="333"/>
        <v>-0.52514895406387785</v>
      </c>
      <c r="G865">
        <f t="shared" si="312"/>
        <v>-30.088818683569745</v>
      </c>
      <c r="H865">
        <f t="shared" si="318"/>
        <v>-1.3417904188109986</v>
      </c>
      <c r="K865">
        <f t="shared" si="319"/>
        <v>-80.507425128659918</v>
      </c>
      <c r="L865">
        <f t="shared" si="320"/>
        <v>389.943748593885</v>
      </c>
      <c r="M865">
        <f t="shared" si="321"/>
        <v>0.76290904030543427</v>
      </c>
      <c r="N865">
        <f t="shared" si="322"/>
        <v>0</v>
      </c>
      <c r="O865">
        <f t="shared" si="323"/>
        <v>0</v>
      </c>
      <c r="P865">
        <f t="shared" si="324"/>
        <v>-1.7103511283645974</v>
      </c>
      <c r="Q865">
        <f t="shared" si="334"/>
        <v>0</v>
      </c>
      <c r="S865">
        <f t="shared" si="335"/>
        <v>45.774542418326057</v>
      </c>
      <c r="T865">
        <f t="shared" si="325"/>
        <v>458.61518260141543</v>
      </c>
      <c r="U865">
        <f t="shared" si="326"/>
        <v>0.27624052316421965</v>
      </c>
      <c r="V865">
        <f t="shared" si="327"/>
        <v>0.64014643033721552</v>
      </c>
      <c r="W865">
        <f t="shared" si="328"/>
        <v>27.037915873447368</v>
      </c>
      <c r="X865">
        <f t="shared" si="329"/>
        <v>22.224561986620518</v>
      </c>
      <c r="Y865">
        <f t="shared" si="330"/>
        <v>0.93143783535744051</v>
      </c>
      <c r="Z865">
        <f t="shared" si="313"/>
        <v>53.367456844782588</v>
      </c>
      <c r="AA865">
        <f t="shared" si="331"/>
        <v>0.48390100298928929</v>
      </c>
      <c r="AB865">
        <f t="shared" si="314"/>
        <v>27.725485173433711</v>
      </c>
      <c r="AC865">
        <f t="shared" si="315"/>
        <v>0.44753683236815123</v>
      </c>
      <c r="AD865">
        <f t="shared" si="316"/>
        <v>25.64197167134888</v>
      </c>
      <c r="AE865">
        <f t="shared" si="317"/>
        <v>103.10079368491348</v>
      </c>
    </row>
    <row r="866" spans="5:31">
      <c r="E866">
        <f t="shared" si="332"/>
        <v>0.84600000000000064</v>
      </c>
      <c r="F866">
        <f t="shared" si="333"/>
        <v>-0.52514895406387785</v>
      </c>
      <c r="G866">
        <f t="shared" si="312"/>
        <v>-30.088818683569745</v>
      </c>
      <c r="H866">
        <f t="shared" si="318"/>
        <v>-1.335291356334434</v>
      </c>
      <c r="K866">
        <f t="shared" si="319"/>
        <v>-80.117481380066039</v>
      </c>
      <c r="L866">
        <f t="shared" si="320"/>
        <v>389.943748593885</v>
      </c>
      <c r="M866">
        <f t="shared" si="321"/>
        <v>0.76290904030543427</v>
      </c>
      <c r="N866">
        <f t="shared" si="322"/>
        <v>0</v>
      </c>
      <c r="O866">
        <f t="shared" si="323"/>
        <v>0</v>
      </c>
      <c r="P866">
        <f t="shared" si="324"/>
        <v>-1.7021068462616995</v>
      </c>
      <c r="Q866">
        <f t="shared" si="334"/>
        <v>0</v>
      </c>
      <c r="S866">
        <f t="shared" si="335"/>
        <v>45.774542418326057</v>
      </c>
      <c r="T866">
        <f t="shared" si="325"/>
        <v>458.61518260141543</v>
      </c>
      <c r="U866">
        <f t="shared" si="326"/>
        <v>0.27624052316421965</v>
      </c>
      <c r="V866">
        <f t="shared" si="327"/>
        <v>0.64014643033721552</v>
      </c>
      <c r="W866">
        <f t="shared" si="328"/>
        <v>27.037915873447368</v>
      </c>
      <c r="X866">
        <f t="shared" si="329"/>
        <v>22.224561986620518</v>
      </c>
      <c r="Y866">
        <f t="shared" si="330"/>
        <v>0.93143783535744051</v>
      </c>
      <c r="Z866">
        <f t="shared" si="313"/>
        <v>53.367456844782588</v>
      </c>
      <c r="AA866">
        <f t="shared" si="331"/>
        <v>0.48390100298928929</v>
      </c>
      <c r="AB866">
        <f t="shared" si="314"/>
        <v>27.725485173433711</v>
      </c>
      <c r="AC866">
        <f t="shared" si="315"/>
        <v>0.44753683236815123</v>
      </c>
      <c r="AD866">
        <f t="shared" si="316"/>
        <v>25.64197167134888</v>
      </c>
      <c r="AE866">
        <f t="shared" si="317"/>
        <v>103.10079368491348</v>
      </c>
    </row>
    <row r="867" spans="5:31">
      <c r="E867">
        <f t="shared" si="332"/>
        <v>0.84700000000000064</v>
      </c>
      <c r="F867">
        <f t="shared" si="333"/>
        <v>-0.52514895406387785</v>
      </c>
      <c r="G867">
        <f t="shared" si="312"/>
        <v>-30.088818683569745</v>
      </c>
      <c r="H867">
        <f t="shared" si="318"/>
        <v>-1.3287922938578693</v>
      </c>
      <c r="K867">
        <f t="shared" si="319"/>
        <v>-79.72753763147216</v>
      </c>
      <c r="L867">
        <f t="shared" si="320"/>
        <v>389.943748593885</v>
      </c>
      <c r="M867">
        <f t="shared" si="321"/>
        <v>0.76290904030543427</v>
      </c>
      <c r="N867">
        <f t="shared" si="322"/>
        <v>0</v>
      </c>
      <c r="O867">
        <f t="shared" si="323"/>
        <v>0</v>
      </c>
      <c r="P867">
        <f t="shared" si="324"/>
        <v>-1.6938625641588019</v>
      </c>
      <c r="Q867">
        <f t="shared" si="334"/>
        <v>0</v>
      </c>
      <c r="S867">
        <f t="shared" si="335"/>
        <v>45.774542418326057</v>
      </c>
      <c r="T867">
        <f t="shared" si="325"/>
        <v>458.61518260141543</v>
      </c>
      <c r="U867">
        <f t="shared" si="326"/>
        <v>0.27624052316421965</v>
      </c>
      <c r="V867">
        <f t="shared" si="327"/>
        <v>0.64014643033721552</v>
      </c>
      <c r="W867">
        <f t="shared" si="328"/>
        <v>27.037915873447368</v>
      </c>
      <c r="X867">
        <f t="shared" si="329"/>
        <v>22.224561986620518</v>
      </c>
      <c r="Y867">
        <f t="shared" si="330"/>
        <v>0.93143783535744051</v>
      </c>
      <c r="Z867">
        <f t="shared" si="313"/>
        <v>53.367456844782588</v>
      </c>
      <c r="AA867">
        <f t="shared" si="331"/>
        <v>0.48390100298928929</v>
      </c>
      <c r="AB867">
        <f t="shared" si="314"/>
        <v>27.725485173433711</v>
      </c>
      <c r="AC867">
        <f t="shared" si="315"/>
        <v>0.44753683236815123</v>
      </c>
      <c r="AD867">
        <f t="shared" si="316"/>
        <v>25.64197167134888</v>
      </c>
      <c r="AE867">
        <f t="shared" si="317"/>
        <v>103.10079368491348</v>
      </c>
    </row>
    <row r="868" spans="5:31">
      <c r="E868">
        <f t="shared" si="332"/>
        <v>0.84800000000000064</v>
      </c>
      <c r="F868">
        <f t="shared" si="333"/>
        <v>-0.52514895406387785</v>
      </c>
      <c r="G868">
        <f t="shared" si="312"/>
        <v>-30.088818683569745</v>
      </c>
      <c r="H868">
        <f t="shared" si="318"/>
        <v>-1.3222932313813047</v>
      </c>
      <c r="K868">
        <f t="shared" si="319"/>
        <v>-79.337593882878281</v>
      </c>
      <c r="L868">
        <f t="shared" si="320"/>
        <v>389.943748593885</v>
      </c>
      <c r="M868">
        <f t="shared" si="321"/>
        <v>0.76290904030543427</v>
      </c>
      <c r="N868">
        <f t="shared" si="322"/>
        <v>0</v>
      </c>
      <c r="O868">
        <f t="shared" si="323"/>
        <v>0</v>
      </c>
      <c r="P868">
        <f t="shared" si="324"/>
        <v>-1.685618282055904</v>
      </c>
      <c r="Q868">
        <f t="shared" si="334"/>
        <v>0</v>
      </c>
      <c r="S868">
        <f t="shared" si="335"/>
        <v>45.774542418326057</v>
      </c>
      <c r="T868">
        <f t="shared" si="325"/>
        <v>458.61518260141543</v>
      </c>
      <c r="U868">
        <f t="shared" si="326"/>
        <v>0.27624052316421965</v>
      </c>
      <c r="V868">
        <f t="shared" si="327"/>
        <v>0.64014643033721552</v>
      </c>
      <c r="W868">
        <f t="shared" si="328"/>
        <v>27.037915873447368</v>
      </c>
      <c r="X868">
        <f t="shared" si="329"/>
        <v>22.224561986620518</v>
      </c>
      <c r="Y868">
        <f t="shared" si="330"/>
        <v>0.93143783535744051</v>
      </c>
      <c r="Z868">
        <f t="shared" si="313"/>
        <v>53.367456844782588</v>
      </c>
      <c r="AA868">
        <f t="shared" si="331"/>
        <v>0.48390100298928929</v>
      </c>
      <c r="AB868">
        <f t="shared" si="314"/>
        <v>27.725485173433711</v>
      </c>
      <c r="AC868">
        <f t="shared" si="315"/>
        <v>0.44753683236815123</v>
      </c>
      <c r="AD868">
        <f t="shared" si="316"/>
        <v>25.64197167134888</v>
      </c>
      <c r="AE868">
        <f t="shared" si="317"/>
        <v>103.10079368491348</v>
      </c>
    </row>
    <row r="869" spans="5:31">
      <c r="E869">
        <f t="shared" si="332"/>
        <v>0.84900000000000064</v>
      </c>
      <c r="F869">
        <f t="shared" si="333"/>
        <v>-0.52514895406387785</v>
      </c>
      <c r="G869">
        <f t="shared" si="312"/>
        <v>-30.088818683569745</v>
      </c>
      <c r="H869">
        <f t="shared" si="318"/>
        <v>-1.3157941689047401</v>
      </c>
      <c r="K869">
        <f t="shared" si="319"/>
        <v>-78.947650134284402</v>
      </c>
      <c r="L869">
        <f t="shared" si="320"/>
        <v>389.943748593885</v>
      </c>
      <c r="M869">
        <f t="shared" si="321"/>
        <v>0.76290904030543427</v>
      </c>
      <c r="N869">
        <f t="shared" si="322"/>
        <v>0</v>
      </c>
      <c r="O869">
        <f t="shared" si="323"/>
        <v>0</v>
      </c>
      <c r="P869">
        <f t="shared" si="324"/>
        <v>-1.6773739999530062</v>
      </c>
      <c r="Q869">
        <f t="shared" si="334"/>
        <v>0</v>
      </c>
      <c r="S869">
        <f t="shared" si="335"/>
        <v>45.774542418326057</v>
      </c>
      <c r="T869">
        <f t="shared" si="325"/>
        <v>458.61518260141543</v>
      </c>
      <c r="U869">
        <f t="shared" si="326"/>
        <v>0.27624052316421965</v>
      </c>
      <c r="V869">
        <f t="shared" si="327"/>
        <v>0.64014643033721552</v>
      </c>
      <c r="W869">
        <f t="shared" si="328"/>
        <v>27.037915873447368</v>
      </c>
      <c r="X869">
        <f t="shared" si="329"/>
        <v>22.224561986620518</v>
      </c>
      <c r="Y869">
        <f t="shared" si="330"/>
        <v>0.93143783535744051</v>
      </c>
      <c r="Z869">
        <f t="shared" si="313"/>
        <v>53.367456844782588</v>
      </c>
      <c r="AA869">
        <f t="shared" si="331"/>
        <v>0.48390100298928929</v>
      </c>
      <c r="AB869">
        <f t="shared" si="314"/>
        <v>27.725485173433711</v>
      </c>
      <c r="AC869">
        <f t="shared" si="315"/>
        <v>0.44753683236815123</v>
      </c>
      <c r="AD869">
        <f t="shared" si="316"/>
        <v>25.64197167134888</v>
      </c>
      <c r="AE869">
        <f t="shared" si="317"/>
        <v>103.10079368491348</v>
      </c>
    </row>
    <row r="870" spans="5:31">
      <c r="E870">
        <f t="shared" si="332"/>
        <v>0.85000000000000064</v>
      </c>
      <c r="F870">
        <f t="shared" si="333"/>
        <v>-0.52514895406387785</v>
      </c>
      <c r="G870">
        <f t="shared" si="312"/>
        <v>-30.088818683569745</v>
      </c>
      <c r="H870">
        <f t="shared" si="318"/>
        <v>-1.3092951064281755</v>
      </c>
      <c r="K870">
        <f t="shared" si="319"/>
        <v>-78.557706385690523</v>
      </c>
      <c r="L870">
        <f t="shared" si="320"/>
        <v>389.943748593885</v>
      </c>
      <c r="M870">
        <f t="shared" si="321"/>
        <v>0.76290904030543427</v>
      </c>
      <c r="N870">
        <f t="shared" si="322"/>
        <v>0</v>
      </c>
      <c r="O870">
        <f t="shared" si="323"/>
        <v>0</v>
      </c>
      <c r="P870">
        <f t="shared" si="324"/>
        <v>-1.6691297178501086</v>
      </c>
      <c r="Q870">
        <f t="shared" si="334"/>
        <v>0</v>
      </c>
      <c r="S870">
        <f t="shared" si="335"/>
        <v>45.774542418326057</v>
      </c>
      <c r="T870">
        <f t="shared" si="325"/>
        <v>458.61518260141543</v>
      </c>
      <c r="U870">
        <f t="shared" si="326"/>
        <v>0.27624052316421965</v>
      </c>
      <c r="V870">
        <f t="shared" si="327"/>
        <v>0.64014643033721552</v>
      </c>
      <c r="W870">
        <f t="shared" si="328"/>
        <v>27.037915873447368</v>
      </c>
      <c r="X870">
        <f t="shared" si="329"/>
        <v>22.224561986620518</v>
      </c>
      <c r="Y870">
        <f t="shared" si="330"/>
        <v>0.93143783535744051</v>
      </c>
      <c r="Z870">
        <f t="shared" si="313"/>
        <v>53.367456844782588</v>
      </c>
      <c r="AA870">
        <f t="shared" si="331"/>
        <v>0.48390100298928929</v>
      </c>
      <c r="AB870">
        <f t="shared" si="314"/>
        <v>27.725485173433711</v>
      </c>
      <c r="AC870">
        <f t="shared" si="315"/>
        <v>0.44753683236815123</v>
      </c>
      <c r="AD870">
        <f t="shared" si="316"/>
        <v>25.64197167134888</v>
      </c>
      <c r="AE870">
        <f t="shared" si="317"/>
        <v>103.10079368491348</v>
      </c>
    </row>
    <row r="871" spans="5:31">
      <c r="E871">
        <f t="shared" si="332"/>
        <v>0.85100000000000064</v>
      </c>
      <c r="F871">
        <f t="shared" si="333"/>
        <v>-0.52514895406387785</v>
      </c>
      <c r="G871">
        <f t="shared" si="312"/>
        <v>-30.088818683569745</v>
      </c>
      <c r="H871">
        <f t="shared" si="318"/>
        <v>-1.3027960439516106</v>
      </c>
      <c r="K871">
        <f t="shared" si="319"/>
        <v>-78.167762637096644</v>
      </c>
      <c r="L871">
        <f t="shared" si="320"/>
        <v>389.943748593885</v>
      </c>
      <c r="M871">
        <f t="shared" si="321"/>
        <v>0.76290904030543427</v>
      </c>
      <c r="N871">
        <f t="shared" si="322"/>
        <v>0</v>
      </c>
      <c r="O871">
        <f t="shared" si="323"/>
        <v>0</v>
      </c>
      <c r="P871">
        <f t="shared" si="324"/>
        <v>-1.6608854357472107</v>
      </c>
      <c r="Q871">
        <f t="shared" si="334"/>
        <v>0</v>
      </c>
      <c r="S871">
        <f t="shared" si="335"/>
        <v>45.774542418326057</v>
      </c>
      <c r="T871">
        <f t="shared" si="325"/>
        <v>458.61518260141543</v>
      </c>
      <c r="U871">
        <f t="shared" si="326"/>
        <v>0.27624052316421965</v>
      </c>
      <c r="V871">
        <f t="shared" si="327"/>
        <v>0.64014643033721552</v>
      </c>
      <c r="W871">
        <f t="shared" si="328"/>
        <v>27.037915873447368</v>
      </c>
      <c r="X871">
        <f t="shared" si="329"/>
        <v>22.224561986620518</v>
      </c>
      <c r="Y871">
        <f t="shared" si="330"/>
        <v>0.93143783535744051</v>
      </c>
      <c r="Z871">
        <f t="shared" si="313"/>
        <v>53.367456844782588</v>
      </c>
      <c r="AA871">
        <f t="shared" si="331"/>
        <v>0.48390100298928929</v>
      </c>
      <c r="AB871">
        <f t="shared" si="314"/>
        <v>27.725485173433711</v>
      </c>
      <c r="AC871">
        <f t="shared" si="315"/>
        <v>0.44753683236815123</v>
      </c>
      <c r="AD871">
        <f t="shared" si="316"/>
        <v>25.64197167134888</v>
      </c>
      <c r="AE871">
        <f t="shared" si="317"/>
        <v>103.10079368491348</v>
      </c>
    </row>
    <row r="872" spans="5:31">
      <c r="E872">
        <f t="shared" si="332"/>
        <v>0.85200000000000065</v>
      </c>
      <c r="F872">
        <f t="shared" si="333"/>
        <v>-0.52514895406387785</v>
      </c>
      <c r="G872">
        <f t="shared" si="312"/>
        <v>-30.088818683569745</v>
      </c>
      <c r="H872">
        <f t="shared" si="318"/>
        <v>-1.296296981475046</v>
      </c>
      <c r="K872">
        <f t="shared" si="319"/>
        <v>-77.777818888502765</v>
      </c>
      <c r="L872">
        <f t="shared" si="320"/>
        <v>389.943748593885</v>
      </c>
      <c r="M872">
        <f t="shared" si="321"/>
        <v>0.76290904030543427</v>
      </c>
      <c r="N872">
        <f t="shared" si="322"/>
        <v>0</v>
      </c>
      <c r="O872">
        <f t="shared" si="323"/>
        <v>0</v>
      </c>
      <c r="P872">
        <f t="shared" si="324"/>
        <v>-1.6526411536443131</v>
      </c>
      <c r="Q872">
        <f t="shared" si="334"/>
        <v>0</v>
      </c>
      <c r="S872">
        <f t="shared" si="335"/>
        <v>45.774542418326057</v>
      </c>
      <c r="T872">
        <f t="shared" si="325"/>
        <v>458.61518260141543</v>
      </c>
      <c r="U872">
        <f t="shared" si="326"/>
        <v>0.27624052316421965</v>
      </c>
      <c r="V872">
        <f t="shared" si="327"/>
        <v>0.64014643033721552</v>
      </c>
      <c r="W872">
        <f t="shared" si="328"/>
        <v>27.037915873447368</v>
      </c>
      <c r="X872">
        <f t="shared" si="329"/>
        <v>22.224561986620518</v>
      </c>
      <c r="Y872">
        <f t="shared" si="330"/>
        <v>0.93143783535744051</v>
      </c>
      <c r="Z872">
        <f t="shared" si="313"/>
        <v>53.367456844782588</v>
      </c>
      <c r="AA872">
        <f t="shared" si="331"/>
        <v>0.48390100298928929</v>
      </c>
      <c r="AB872">
        <f t="shared" si="314"/>
        <v>27.725485173433711</v>
      </c>
      <c r="AC872">
        <f t="shared" si="315"/>
        <v>0.44753683236815123</v>
      </c>
      <c r="AD872">
        <f t="shared" si="316"/>
        <v>25.64197167134888</v>
      </c>
      <c r="AE872">
        <f t="shared" si="317"/>
        <v>103.10079368491348</v>
      </c>
    </row>
    <row r="873" spans="5:31">
      <c r="E873">
        <f t="shared" si="332"/>
        <v>0.85300000000000065</v>
      </c>
      <c r="F873">
        <f t="shared" si="333"/>
        <v>-0.52514895406387785</v>
      </c>
      <c r="G873">
        <f t="shared" si="312"/>
        <v>-30.088818683569745</v>
      </c>
      <c r="H873">
        <f t="shared" si="318"/>
        <v>-1.2897979189984814</v>
      </c>
      <c r="K873">
        <f t="shared" si="319"/>
        <v>-77.387875139908886</v>
      </c>
      <c r="L873">
        <f t="shared" si="320"/>
        <v>389.943748593885</v>
      </c>
      <c r="M873">
        <f t="shared" si="321"/>
        <v>0.76290904030543427</v>
      </c>
      <c r="N873">
        <f t="shared" si="322"/>
        <v>0</v>
      </c>
      <c r="O873">
        <f t="shared" si="323"/>
        <v>0</v>
      </c>
      <c r="P873">
        <f t="shared" si="324"/>
        <v>-1.6443968715414152</v>
      </c>
      <c r="Q873">
        <f t="shared" si="334"/>
        <v>0</v>
      </c>
      <c r="S873">
        <f t="shared" si="335"/>
        <v>45.774542418326057</v>
      </c>
      <c r="T873">
        <f t="shared" si="325"/>
        <v>458.61518260141543</v>
      </c>
      <c r="U873">
        <f t="shared" si="326"/>
        <v>0.27624052316421965</v>
      </c>
      <c r="V873">
        <f t="shared" si="327"/>
        <v>0.64014643033721552</v>
      </c>
      <c r="W873">
        <f t="shared" si="328"/>
        <v>27.037915873447368</v>
      </c>
      <c r="X873">
        <f t="shared" si="329"/>
        <v>22.224561986620518</v>
      </c>
      <c r="Y873">
        <f t="shared" si="330"/>
        <v>0.93143783535744051</v>
      </c>
      <c r="Z873">
        <f t="shared" si="313"/>
        <v>53.367456844782588</v>
      </c>
      <c r="AA873">
        <f t="shared" si="331"/>
        <v>0.48390100298928929</v>
      </c>
      <c r="AB873">
        <f t="shared" si="314"/>
        <v>27.725485173433711</v>
      </c>
      <c r="AC873">
        <f t="shared" si="315"/>
        <v>0.44753683236815123</v>
      </c>
      <c r="AD873">
        <f t="shared" si="316"/>
        <v>25.64197167134888</v>
      </c>
      <c r="AE873">
        <f t="shared" si="317"/>
        <v>103.10079368491348</v>
      </c>
    </row>
    <row r="874" spans="5:31">
      <c r="E874">
        <f t="shared" si="332"/>
        <v>0.85400000000000065</v>
      </c>
      <c r="F874">
        <f t="shared" si="333"/>
        <v>-0.52514895406387785</v>
      </c>
      <c r="G874">
        <f t="shared" si="312"/>
        <v>-30.088818683569745</v>
      </c>
      <c r="H874">
        <f t="shared" si="318"/>
        <v>-1.2832988565219168</v>
      </c>
      <c r="K874">
        <f t="shared" si="319"/>
        <v>-76.997931391315007</v>
      </c>
      <c r="L874">
        <f t="shared" si="320"/>
        <v>389.943748593885</v>
      </c>
      <c r="M874">
        <f t="shared" si="321"/>
        <v>0.76290904030543427</v>
      </c>
      <c r="N874">
        <f t="shared" si="322"/>
        <v>0</v>
      </c>
      <c r="O874">
        <f t="shared" si="323"/>
        <v>0</v>
      </c>
      <c r="P874">
        <f t="shared" si="324"/>
        <v>-1.6361525894385174</v>
      </c>
      <c r="Q874">
        <f t="shared" si="334"/>
        <v>0</v>
      </c>
      <c r="S874">
        <f t="shared" si="335"/>
        <v>45.774542418326057</v>
      </c>
      <c r="T874">
        <f t="shared" si="325"/>
        <v>458.61518260141543</v>
      </c>
      <c r="U874">
        <f t="shared" si="326"/>
        <v>0.27624052316421965</v>
      </c>
      <c r="V874">
        <f t="shared" si="327"/>
        <v>0.64014643033721552</v>
      </c>
      <c r="W874">
        <f t="shared" si="328"/>
        <v>27.037915873447368</v>
      </c>
      <c r="X874">
        <f t="shared" si="329"/>
        <v>22.224561986620518</v>
      </c>
      <c r="Y874">
        <f t="shared" si="330"/>
        <v>0.93143783535744051</v>
      </c>
      <c r="Z874">
        <f t="shared" si="313"/>
        <v>53.367456844782588</v>
      </c>
      <c r="AA874">
        <f t="shared" si="331"/>
        <v>0.48390100298928929</v>
      </c>
      <c r="AB874">
        <f t="shared" si="314"/>
        <v>27.725485173433711</v>
      </c>
      <c r="AC874">
        <f t="shared" si="315"/>
        <v>0.44753683236815123</v>
      </c>
      <c r="AD874">
        <f t="shared" si="316"/>
        <v>25.64197167134888</v>
      </c>
      <c r="AE874">
        <f t="shared" si="317"/>
        <v>103.10079368491348</v>
      </c>
    </row>
    <row r="875" spans="5:31">
      <c r="E875">
        <f t="shared" si="332"/>
        <v>0.85500000000000065</v>
      </c>
      <c r="F875">
        <f t="shared" si="333"/>
        <v>-0.52514895406387785</v>
      </c>
      <c r="G875">
        <f t="shared" si="312"/>
        <v>-30.088818683569745</v>
      </c>
      <c r="H875">
        <f t="shared" si="318"/>
        <v>-1.2767997940453522</v>
      </c>
      <c r="K875">
        <f t="shared" si="319"/>
        <v>-76.607987642721127</v>
      </c>
      <c r="L875">
        <f t="shared" si="320"/>
        <v>389.943748593885</v>
      </c>
      <c r="M875">
        <f t="shared" si="321"/>
        <v>0.76290904030543427</v>
      </c>
      <c r="N875">
        <f t="shared" si="322"/>
        <v>0</v>
      </c>
      <c r="O875">
        <f t="shared" si="323"/>
        <v>0</v>
      </c>
      <c r="P875">
        <f t="shared" si="324"/>
        <v>-1.6279083073356198</v>
      </c>
      <c r="Q875">
        <f t="shared" si="334"/>
        <v>0</v>
      </c>
      <c r="S875">
        <f t="shared" si="335"/>
        <v>45.774542418326057</v>
      </c>
      <c r="T875">
        <f t="shared" si="325"/>
        <v>458.61518260141543</v>
      </c>
      <c r="U875">
        <f t="shared" si="326"/>
        <v>0.27624052316421965</v>
      </c>
      <c r="V875">
        <f t="shared" si="327"/>
        <v>0.64014643033721552</v>
      </c>
      <c r="W875">
        <f t="shared" si="328"/>
        <v>27.037915873447368</v>
      </c>
      <c r="X875">
        <f t="shared" si="329"/>
        <v>22.224561986620518</v>
      </c>
      <c r="Y875">
        <f t="shared" si="330"/>
        <v>0.93143783535744051</v>
      </c>
      <c r="Z875">
        <f t="shared" si="313"/>
        <v>53.367456844782588</v>
      </c>
      <c r="AA875">
        <f t="shared" si="331"/>
        <v>0.48390100298928929</v>
      </c>
      <c r="AB875">
        <f t="shared" si="314"/>
        <v>27.725485173433711</v>
      </c>
      <c r="AC875">
        <f t="shared" si="315"/>
        <v>0.44753683236815123</v>
      </c>
      <c r="AD875">
        <f t="shared" si="316"/>
        <v>25.64197167134888</v>
      </c>
      <c r="AE875">
        <f t="shared" si="317"/>
        <v>103.10079368491348</v>
      </c>
    </row>
    <row r="876" spans="5:31">
      <c r="E876">
        <f t="shared" si="332"/>
        <v>0.85600000000000065</v>
      </c>
      <c r="F876">
        <f t="shared" si="333"/>
        <v>-0.52514895406387785</v>
      </c>
      <c r="G876">
        <f t="shared" si="312"/>
        <v>-30.088818683569745</v>
      </c>
      <c r="H876">
        <f t="shared" si="318"/>
        <v>-1.2703007315687875</v>
      </c>
      <c r="K876">
        <f t="shared" si="319"/>
        <v>-76.218043894127248</v>
      </c>
      <c r="L876">
        <f t="shared" si="320"/>
        <v>389.943748593885</v>
      </c>
      <c r="M876">
        <f t="shared" si="321"/>
        <v>0.76290904030543427</v>
      </c>
      <c r="N876">
        <f t="shared" si="322"/>
        <v>0</v>
      </c>
      <c r="O876">
        <f t="shared" si="323"/>
        <v>0</v>
      </c>
      <c r="P876">
        <f t="shared" si="324"/>
        <v>-1.6196640252327219</v>
      </c>
      <c r="Q876">
        <f t="shared" si="334"/>
        <v>0</v>
      </c>
      <c r="S876">
        <f t="shared" si="335"/>
        <v>45.774542418326057</v>
      </c>
      <c r="T876">
        <f t="shared" si="325"/>
        <v>458.61518260141543</v>
      </c>
      <c r="U876">
        <f t="shared" si="326"/>
        <v>0.27624052316421965</v>
      </c>
      <c r="V876">
        <f t="shared" si="327"/>
        <v>0.64014643033721552</v>
      </c>
      <c r="W876">
        <f t="shared" si="328"/>
        <v>27.037915873447368</v>
      </c>
      <c r="X876">
        <f t="shared" si="329"/>
        <v>22.224561986620518</v>
      </c>
      <c r="Y876">
        <f t="shared" si="330"/>
        <v>0.93143783535744051</v>
      </c>
      <c r="Z876">
        <f t="shared" si="313"/>
        <v>53.367456844782588</v>
      </c>
      <c r="AA876">
        <f t="shared" si="331"/>
        <v>0.48390100298928929</v>
      </c>
      <c r="AB876">
        <f t="shared" si="314"/>
        <v>27.725485173433711</v>
      </c>
      <c r="AC876">
        <f t="shared" si="315"/>
        <v>0.44753683236815123</v>
      </c>
      <c r="AD876">
        <f t="shared" si="316"/>
        <v>25.64197167134888</v>
      </c>
      <c r="AE876">
        <f t="shared" si="317"/>
        <v>103.10079368491348</v>
      </c>
    </row>
    <row r="877" spans="5:31">
      <c r="E877">
        <f t="shared" si="332"/>
        <v>0.85700000000000065</v>
      </c>
      <c r="F877">
        <f t="shared" si="333"/>
        <v>-0.52514895406387785</v>
      </c>
      <c r="G877">
        <f t="shared" si="312"/>
        <v>-30.088818683569745</v>
      </c>
      <c r="H877">
        <f t="shared" si="318"/>
        <v>-1.2638016690922229</v>
      </c>
      <c r="K877">
        <f t="shared" si="319"/>
        <v>-75.828100145533369</v>
      </c>
      <c r="L877">
        <f t="shared" si="320"/>
        <v>389.943748593885</v>
      </c>
      <c r="M877">
        <f t="shared" si="321"/>
        <v>0.76290904030543427</v>
      </c>
      <c r="N877">
        <f t="shared" si="322"/>
        <v>0</v>
      </c>
      <c r="O877">
        <f t="shared" si="323"/>
        <v>0</v>
      </c>
      <c r="P877">
        <f t="shared" si="324"/>
        <v>-1.6114197431298243</v>
      </c>
      <c r="Q877">
        <f t="shared" si="334"/>
        <v>0</v>
      </c>
      <c r="S877">
        <f t="shared" si="335"/>
        <v>45.774542418326057</v>
      </c>
      <c r="T877">
        <f t="shared" si="325"/>
        <v>458.61518260141543</v>
      </c>
      <c r="U877">
        <f t="shared" si="326"/>
        <v>0.27624052316421965</v>
      </c>
      <c r="V877">
        <f t="shared" si="327"/>
        <v>0.64014643033721552</v>
      </c>
      <c r="W877">
        <f t="shared" si="328"/>
        <v>27.037915873447368</v>
      </c>
      <c r="X877">
        <f t="shared" si="329"/>
        <v>22.224561986620518</v>
      </c>
      <c r="Y877">
        <f t="shared" si="330"/>
        <v>0.93143783535744051</v>
      </c>
      <c r="Z877">
        <f t="shared" si="313"/>
        <v>53.367456844782588</v>
      </c>
      <c r="AA877">
        <f t="shared" si="331"/>
        <v>0.48390100298928929</v>
      </c>
      <c r="AB877">
        <f t="shared" si="314"/>
        <v>27.725485173433711</v>
      </c>
      <c r="AC877">
        <f t="shared" si="315"/>
        <v>0.44753683236815123</v>
      </c>
      <c r="AD877">
        <f t="shared" si="316"/>
        <v>25.64197167134888</v>
      </c>
      <c r="AE877">
        <f t="shared" si="317"/>
        <v>103.10079368491348</v>
      </c>
    </row>
    <row r="878" spans="5:31">
      <c r="E878">
        <f t="shared" si="332"/>
        <v>0.85800000000000065</v>
      </c>
      <c r="F878">
        <f t="shared" si="333"/>
        <v>-0.52514895406387785</v>
      </c>
      <c r="G878">
        <f t="shared" si="312"/>
        <v>-30.088818683569745</v>
      </c>
      <c r="H878">
        <f t="shared" si="318"/>
        <v>-1.2573026066156581</v>
      </c>
      <c r="K878">
        <f t="shared" si="319"/>
        <v>-75.43815639693949</v>
      </c>
      <c r="L878">
        <f t="shared" si="320"/>
        <v>389.943748593885</v>
      </c>
      <c r="M878">
        <f t="shared" si="321"/>
        <v>0.76290904030543427</v>
      </c>
      <c r="N878">
        <f t="shared" si="322"/>
        <v>0</v>
      </c>
      <c r="O878">
        <f t="shared" si="323"/>
        <v>0</v>
      </c>
      <c r="P878">
        <f t="shared" si="324"/>
        <v>-1.6031754610269264</v>
      </c>
      <c r="Q878">
        <f t="shared" si="334"/>
        <v>0</v>
      </c>
      <c r="S878">
        <f t="shared" si="335"/>
        <v>45.774542418326057</v>
      </c>
      <c r="T878">
        <f t="shared" si="325"/>
        <v>458.61518260141543</v>
      </c>
      <c r="U878">
        <f t="shared" si="326"/>
        <v>0.27624052316421965</v>
      </c>
      <c r="V878">
        <f t="shared" si="327"/>
        <v>0.64014643033721552</v>
      </c>
      <c r="W878">
        <f t="shared" si="328"/>
        <v>27.037915873447368</v>
      </c>
      <c r="X878">
        <f t="shared" si="329"/>
        <v>22.224561986620518</v>
      </c>
      <c r="Y878">
        <f t="shared" si="330"/>
        <v>0.93143783535744051</v>
      </c>
      <c r="Z878">
        <f t="shared" si="313"/>
        <v>53.367456844782588</v>
      </c>
      <c r="AA878">
        <f t="shared" si="331"/>
        <v>0.48390100298928929</v>
      </c>
      <c r="AB878">
        <f t="shared" si="314"/>
        <v>27.725485173433711</v>
      </c>
      <c r="AC878">
        <f t="shared" si="315"/>
        <v>0.44753683236815123</v>
      </c>
      <c r="AD878">
        <f t="shared" si="316"/>
        <v>25.64197167134888</v>
      </c>
      <c r="AE878">
        <f t="shared" si="317"/>
        <v>103.10079368491348</v>
      </c>
    </row>
    <row r="879" spans="5:31">
      <c r="E879">
        <f t="shared" si="332"/>
        <v>0.85900000000000065</v>
      </c>
      <c r="F879">
        <f t="shared" si="333"/>
        <v>-0.52514895406387785</v>
      </c>
      <c r="G879">
        <f t="shared" si="312"/>
        <v>-30.088818683569745</v>
      </c>
      <c r="H879">
        <f t="shared" si="318"/>
        <v>-1.2508035441390934</v>
      </c>
      <c r="K879">
        <f t="shared" si="319"/>
        <v>-75.048212648345611</v>
      </c>
      <c r="L879">
        <f t="shared" si="320"/>
        <v>389.943748593885</v>
      </c>
      <c r="M879">
        <f t="shared" si="321"/>
        <v>0.76290904030543427</v>
      </c>
      <c r="N879">
        <f t="shared" si="322"/>
        <v>0</v>
      </c>
      <c r="O879">
        <f t="shared" si="323"/>
        <v>0</v>
      </c>
      <c r="P879">
        <f t="shared" si="324"/>
        <v>-1.5949311789240286</v>
      </c>
      <c r="Q879">
        <f t="shared" si="334"/>
        <v>0</v>
      </c>
      <c r="S879">
        <f t="shared" si="335"/>
        <v>45.774542418326057</v>
      </c>
      <c r="T879">
        <f t="shared" si="325"/>
        <v>458.61518260141543</v>
      </c>
      <c r="U879">
        <f t="shared" si="326"/>
        <v>0.27624052316421965</v>
      </c>
      <c r="V879">
        <f t="shared" si="327"/>
        <v>0.64014643033721552</v>
      </c>
      <c r="W879">
        <f t="shared" si="328"/>
        <v>27.037915873447368</v>
      </c>
      <c r="X879">
        <f t="shared" si="329"/>
        <v>22.224561986620518</v>
      </c>
      <c r="Y879">
        <f t="shared" si="330"/>
        <v>0.93143783535744051</v>
      </c>
      <c r="Z879">
        <f t="shared" si="313"/>
        <v>53.367456844782588</v>
      </c>
      <c r="AA879">
        <f t="shared" si="331"/>
        <v>0.48390100298928929</v>
      </c>
      <c r="AB879">
        <f t="shared" si="314"/>
        <v>27.725485173433711</v>
      </c>
      <c r="AC879">
        <f t="shared" si="315"/>
        <v>0.44753683236815123</v>
      </c>
      <c r="AD879">
        <f t="shared" si="316"/>
        <v>25.64197167134888</v>
      </c>
      <c r="AE879">
        <f t="shared" si="317"/>
        <v>103.10079368491348</v>
      </c>
    </row>
    <row r="880" spans="5:31">
      <c r="E880">
        <f t="shared" si="332"/>
        <v>0.86000000000000065</v>
      </c>
      <c r="F880">
        <f t="shared" si="333"/>
        <v>-0.52514895406387785</v>
      </c>
      <c r="G880">
        <f t="shared" si="312"/>
        <v>-30.088818683569745</v>
      </c>
      <c r="H880">
        <f t="shared" si="318"/>
        <v>-1.2443044816625288</v>
      </c>
      <c r="K880">
        <f t="shared" si="319"/>
        <v>-74.658268899751732</v>
      </c>
      <c r="L880">
        <f t="shared" si="320"/>
        <v>389.943748593885</v>
      </c>
      <c r="M880">
        <f t="shared" si="321"/>
        <v>0.76290904030543427</v>
      </c>
      <c r="N880">
        <f t="shared" si="322"/>
        <v>0</v>
      </c>
      <c r="O880">
        <f t="shared" si="323"/>
        <v>0</v>
      </c>
      <c r="P880">
        <f t="shared" si="324"/>
        <v>-1.586686896821131</v>
      </c>
      <c r="Q880">
        <f t="shared" si="334"/>
        <v>0</v>
      </c>
      <c r="S880">
        <f t="shared" si="335"/>
        <v>45.774542418326057</v>
      </c>
      <c r="T880">
        <f t="shared" si="325"/>
        <v>458.61518260141543</v>
      </c>
      <c r="U880">
        <f t="shared" si="326"/>
        <v>0.27624052316421965</v>
      </c>
      <c r="V880">
        <f t="shared" si="327"/>
        <v>0.64014643033721552</v>
      </c>
      <c r="W880">
        <f t="shared" si="328"/>
        <v>27.037915873447368</v>
      </c>
      <c r="X880">
        <f t="shared" si="329"/>
        <v>22.224561986620518</v>
      </c>
      <c r="Y880">
        <f t="shared" si="330"/>
        <v>0.93143783535744051</v>
      </c>
      <c r="Z880">
        <f t="shared" si="313"/>
        <v>53.367456844782588</v>
      </c>
      <c r="AA880">
        <f t="shared" si="331"/>
        <v>0.48390100298928929</v>
      </c>
      <c r="AB880">
        <f t="shared" si="314"/>
        <v>27.725485173433711</v>
      </c>
      <c r="AC880">
        <f t="shared" si="315"/>
        <v>0.44753683236815123</v>
      </c>
      <c r="AD880">
        <f t="shared" si="316"/>
        <v>25.64197167134888</v>
      </c>
      <c r="AE880">
        <f t="shared" si="317"/>
        <v>103.10079368491348</v>
      </c>
    </row>
    <row r="881" spans="5:31">
      <c r="E881">
        <f t="shared" si="332"/>
        <v>0.86100000000000065</v>
      </c>
      <c r="F881">
        <f t="shared" si="333"/>
        <v>-0.52514895406387785</v>
      </c>
      <c r="G881">
        <f t="shared" si="312"/>
        <v>-30.088818683569745</v>
      </c>
      <c r="H881">
        <f t="shared" si="318"/>
        <v>-1.2378054191859642</v>
      </c>
      <c r="K881">
        <f t="shared" si="319"/>
        <v>-74.268325151157853</v>
      </c>
      <c r="L881">
        <f t="shared" si="320"/>
        <v>389.943748593885</v>
      </c>
      <c r="M881">
        <f t="shared" si="321"/>
        <v>0.76290904030543427</v>
      </c>
      <c r="N881">
        <f t="shared" si="322"/>
        <v>0</v>
      </c>
      <c r="O881">
        <f t="shared" si="323"/>
        <v>0</v>
      </c>
      <c r="P881">
        <f t="shared" si="324"/>
        <v>-1.5784426147182331</v>
      </c>
      <c r="Q881">
        <f t="shared" si="334"/>
        <v>0</v>
      </c>
      <c r="S881">
        <f t="shared" si="335"/>
        <v>45.774542418326057</v>
      </c>
      <c r="T881">
        <f t="shared" si="325"/>
        <v>458.61518260141543</v>
      </c>
      <c r="U881">
        <f t="shared" si="326"/>
        <v>0.27624052316421965</v>
      </c>
      <c r="V881">
        <f t="shared" si="327"/>
        <v>0.64014643033721552</v>
      </c>
      <c r="W881">
        <f t="shared" si="328"/>
        <v>27.037915873447368</v>
      </c>
      <c r="X881">
        <f t="shared" si="329"/>
        <v>22.224561986620518</v>
      </c>
      <c r="Y881">
        <f t="shared" si="330"/>
        <v>0.93143783535744051</v>
      </c>
      <c r="Z881">
        <f t="shared" si="313"/>
        <v>53.367456844782588</v>
      </c>
      <c r="AA881">
        <f t="shared" si="331"/>
        <v>0.48390100298928929</v>
      </c>
      <c r="AB881">
        <f t="shared" si="314"/>
        <v>27.725485173433711</v>
      </c>
      <c r="AC881">
        <f t="shared" si="315"/>
        <v>0.44753683236815123</v>
      </c>
      <c r="AD881">
        <f t="shared" si="316"/>
        <v>25.64197167134888</v>
      </c>
      <c r="AE881">
        <f t="shared" si="317"/>
        <v>103.10079368491348</v>
      </c>
    </row>
    <row r="882" spans="5:31">
      <c r="E882">
        <f t="shared" si="332"/>
        <v>0.86200000000000065</v>
      </c>
      <c r="F882">
        <f t="shared" si="333"/>
        <v>-0.52514895406387785</v>
      </c>
      <c r="G882">
        <f t="shared" si="312"/>
        <v>-30.088818683569745</v>
      </c>
      <c r="H882">
        <f t="shared" si="318"/>
        <v>-1.2313063567093996</v>
      </c>
      <c r="K882">
        <f t="shared" si="319"/>
        <v>-73.878381402563974</v>
      </c>
      <c r="L882">
        <f t="shared" si="320"/>
        <v>389.943748593885</v>
      </c>
      <c r="M882">
        <f t="shared" si="321"/>
        <v>0.76290904030543427</v>
      </c>
      <c r="N882">
        <f t="shared" si="322"/>
        <v>0</v>
      </c>
      <c r="O882">
        <f t="shared" si="323"/>
        <v>0</v>
      </c>
      <c r="P882">
        <f t="shared" si="324"/>
        <v>-1.5701983326153355</v>
      </c>
      <c r="Q882">
        <f t="shared" si="334"/>
        <v>0</v>
      </c>
      <c r="S882">
        <f t="shared" si="335"/>
        <v>45.774542418326057</v>
      </c>
      <c r="T882">
        <f t="shared" si="325"/>
        <v>458.61518260141543</v>
      </c>
      <c r="U882">
        <f t="shared" si="326"/>
        <v>0.27624052316421965</v>
      </c>
      <c r="V882">
        <f t="shared" si="327"/>
        <v>0.64014643033721552</v>
      </c>
      <c r="W882">
        <f t="shared" si="328"/>
        <v>27.037915873447368</v>
      </c>
      <c r="X882">
        <f t="shared" si="329"/>
        <v>22.224561986620518</v>
      </c>
      <c r="Y882">
        <f t="shared" si="330"/>
        <v>0.93143783535744051</v>
      </c>
      <c r="Z882">
        <f t="shared" si="313"/>
        <v>53.367456844782588</v>
      </c>
      <c r="AA882">
        <f t="shared" si="331"/>
        <v>0.48390100298928929</v>
      </c>
      <c r="AB882">
        <f t="shared" si="314"/>
        <v>27.725485173433711</v>
      </c>
      <c r="AC882">
        <f t="shared" si="315"/>
        <v>0.44753683236815123</v>
      </c>
      <c r="AD882">
        <f t="shared" si="316"/>
        <v>25.64197167134888</v>
      </c>
      <c r="AE882">
        <f t="shared" si="317"/>
        <v>103.10079368491348</v>
      </c>
    </row>
    <row r="883" spans="5:31">
      <c r="E883">
        <f t="shared" si="332"/>
        <v>0.86300000000000066</v>
      </c>
      <c r="F883">
        <f t="shared" si="333"/>
        <v>-0.52514895406387785</v>
      </c>
      <c r="G883">
        <f t="shared" si="312"/>
        <v>-30.088818683569745</v>
      </c>
      <c r="H883">
        <f t="shared" si="318"/>
        <v>-1.224807294232835</v>
      </c>
      <c r="K883">
        <f t="shared" si="319"/>
        <v>-73.488437653970095</v>
      </c>
      <c r="L883">
        <f t="shared" si="320"/>
        <v>389.943748593885</v>
      </c>
      <c r="M883">
        <f t="shared" si="321"/>
        <v>0.76290904030543427</v>
      </c>
      <c r="N883">
        <f t="shared" si="322"/>
        <v>0</v>
      </c>
      <c r="O883">
        <f t="shared" si="323"/>
        <v>0</v>
      </c>
      <c r="P883">
        <f t="shared" si="324"/>
        <v>-1.5619540505124376</v>
      </c>
      <c r="Q883">
        <f t="shared" si="334"/>
        <v>0</v>
      </c>
      <c r="S883">
        <f t="shared" si="335"/>
        <v>45.774542418326057</v>
      </c>
      <c r="T883">
        <f t="shared" si="325"/>
        <v>458.61518260141543</v>
      </c>
      <c r="U883">
        <f t="shared" si="326"/>
        <v>0.27624052316421965</v>
      </c>
      <c r="V883">
        <f t="shared" si="327"/>
        <v>0.64014643033721552</v>
      </c>
      <c r="W883">
        <f t="shared" si="328"/>
        <v>27.037915873447368</v>
      </c>
      <c r="X883">
        <f t="shared" si="329"/>
        <v>22.224561986620518</v>
      </c>
      <c r="Y883">
        <f t="shared" si="330"/>
        <v>0.93143783535744051</v>
      </c>
      <c r="Z883">
        <f t="shared" si="313"/>
        <v>53.367456844782588</v>
      </c>
      <c r="AA883">
        <f t="shared" si="331"/>
        <v>0.48390100298928929</v>
      </c>
      <c r="AB883">
        <f t="shared" si="314"/>
        <v>27.725485173433711</v>
      </c>
      <c r="AC883">
        <f t="shared" si="315"/>
        <v>0.44753683236815123</v>
      </c>
      <c r="AD883">
        <f t="shared" si="316"/>
        <v>25.64197167134888</v>
      </c>
      <c r="AE883">
        <f t="shared" si="317"/>
        <v>103.10079368491348</v>
      </c>
    </row>
    <row r="884" spans="5:31">
      <c r="E884">
        <f t="shared" si="332"/>
        <v>0.86400000000000066</v>
      </c>
      <c r="F884">
        <f t="shared" si="333"/>
        <v>-0.52514895406387785</v>
      </c>
      <c r="G884">
        <f t="shared" si="312"/>
        <v>-30.088818683569745</v>
      </c>
      <c r="H884">
        <f t="shared" si="318"/>
        <v>-1.2183082317562703</v>
      </c>
      <c r="K884">
        <f t="shared" si="319"/>
        <v>-73.098493905376216</v>
      </c>
      <c r="L884">
        <f t="shared" si="320"/>
        <v>389.943748593885</v>
      </c>
      <c r="M884">
        <f t="shared" si="321"/>
        <v>0.76290904030543427</v>
      </c>
      <c r="N884">
        <f t="shared" si="322"/>
        <v>0</v>
      </c>
      <c r="O884">
        <f t="shared" si="323"/>
        <v>0</v>
      </c>
      <c r="P884">
        <f t="shared" si="324"/>
        <v>-1.5537097684095398</v>
      </c>
      <c r="Q884">
        <f t="shared" si="334"/>
        <v>0</v>
      </c>
      <c r="S884">
        <f t="shared" si="335"/>
        <v>45.774542418326057</v>
      </c>
      <c r="T884">
        <f t="shared" si="325"/>
        <v>458.61518260141543</v>
      </c>
      <c r="U884">
        <f t="shared" si="326"/>
        <v>0.27624052316421965</v>
      </c>
      <c r="V884">
        <f t="shared" si="327"/>
        <v>0.64014643033721552</v>
      </c>
      <c r="W884">
        <f t="shared" si="328"/>
        <v>27.037915873447368</v>
      </c>
      <c r="X884">
        <f t="shared" si="329"/>
        <v>22.224561986620518</v>
      </c>
      <c r="Y884">
        <f t="shared" si="330"/>
        <v>0.93143783535744051</v>
      </c>
      <c r="Z884">
        <f t="shared" si="313"/>
        <v>53.367456844782588</v>
      </c>
      <c r="AA884">
        <f t="shared" si="331"/>
        <v>0.48390100298928929</v>
      </c>
      <c r="AB884">
        <f t="shared" si="314"/>
        <v>27.725485173433711</v>
      </c>
      <c r="AC884">
        <f t="shared" si="315"/>
        <v>0.44753683236815123</v>
      </c>
      <c r="AD884">
        <f t="shared" si="316"/>
        <v>25.64197167134888</v>
      </c>
      <c r="AE884">
        <f t="shared" si="317"/>
        <v>103.10079368491348</v>
      </c>
    </row>
    <row r="885" spans="5:31">
      <c r="E885">
        <f t="shared" si="332"/>
        <v>0.86500000000000066</v>
      </c>
      <c r="F885">
        <f t="shared" si="333"/>
        <v>-0.52514895406387785</v>
      </c>
      <c r="G885">
        <f t="shared" si="312"/>
        <v>-30.088818683569745</v>
      </c>
      <c r="H885">
        <f t="shared" si="318"/>
        <v>-1.2118091692797057</v>
      </c>
      <c r="K885">
        <f t="shared" si="319"/>
        <v>-72.708550156782337</v>
      </c>
      <c r="L885">
        <f t="shared" si="320"/>
        <v>389.943748593885</v>
      </c>
      <c r="M885">
        <f t="shared" si="321"/>
        <v>0.76290904030543427</v>
      </c>
      <c r="N885">
        <f t="shared" si="322"/>
        <v>0</v>
      </c>
      <c r="O885">
        <f t="shared" si="323"/>
        <v>0</v>
      </c>
      <c r="P885">
        <f t="shared" si="324"/>
        <v>-1.5454654863066422</v>
      </c>
      <c r="Q885">
        <f t="shared" si="334"/>
        <v>0</v>
      </c>
      <c r="S885">
        <f t="shared" si="335"/>
        <v>45.774542418326057</v>
      </c>
      <c r="T885">
        <f t="shared" si="325"/>
        <v>458.61518260141543</v>
      </c>
      <c r="U885">
        <f t="shared" si="326"/>
        <v>0.27624052316421965</v>
      </c>
      <c r="V885">
        <f t="shared" si="327"/>
        <v>0.64014643033721552</v>
      </c>
      <c r="W885">
        <f t="shared" si="328"/>
        <v>27.037915873447368</v>
      </c>
      <c r="X885">
        <f t="shared" si="329"/>
        <v>22.224561986620518</v>
      </c>
      <c r="Y885">
        <f t="shared" si="330"/>
        <v>0.93143783535744051</v>
      </c>
      <c r="Z885">
        <f t="shared" si="313"/>
        <v>53.367456844782588</v>
      </c>
      <c r="AA885">
        <f t="shared" si="331"/>
        <v>0.48390100298928929</v>
      </c>
      <c r="AB885">
        <f t="shared" si="314"/>
        <v>27.725485173433711</v>
      </c>
      <c r="AC885">
        <f t="shared" si="315"/>
        <v>0.44753683236815123</v>
      </c>
      <c r="AD885">
        <f t="shared" si="316"/>
        <v>25.64197167134888</v>
      </c>
      <c r="AE885">
        <f t="shared" si="317"/>
        <v>103.10079368491348</v>
      </c>
    </row>
    <row r="886" spans="5:31">
      <c r="E886">
        <f t="shared" si="332"/>
        <v>0.86600000000000066</v>
      </c>
      <c r="F886">
        <f t="shared" si="333"/>
        <v>-0.52514895406387785</v>
      </c>
      <c r="G886">
        <f t="shared" si="312"/>
        <v>-30.088818683569745</v>
      </c>
      <c r="H886">
        <f t="shared" si="318"/>
        <v>-1.2053101068031409</v>
      </c>
      <c r="K886">
        <f t="shared" si="319"/>
        <v>-72.318606408188458</v>
      </c>
      <c r="L886">
        <f t="shared" si="320"/>
        <v>389.943748593885</v>
      </c>
      <c r="M886">
        <f t="shared" si="321"/>
        <v>0.76290904030543427</v>
      </c>
      <c r="N886">
        <f t="shared" si="322"/>
        <v>0</v>
      </c>
      <c r="O886">
        <f t="shared" si="323"/>
        <v>0</v>
      </c>
      <c r="P886">
        <f t="shared" si="324"/>
        <v>-1.5372212042037443</v>
      </c>
      <c r="Q886">
        <f t="shared" si="334"/>
        <v>0</v>
      </c>
      <c r="S886">
        <f t="shared" si="335"/>
        <v>45.774542418326057</v>
      </c>
      <c r="T886">
        <f t="shared" si="325"/>
        <v>458.61518260141543</v>
      </c>
      <c r="U886">
        <f t="shared" si="326"/>
        <v>0.27624052316421965</v>
      </c>
      <c r="V886">
        <f t="shared" si="327"/>
        <v>0.64014643033721552</v>
      </c>
      <c r="W886">
        <f t="shared" si="328"/>
        <v>27.037915873447368</v>
      </c>
      <c r="X886">
        <f t="shared" si="329"/>
        <v>22.224561986620518</v>
      </c>
      <c r="Y886">
        <f t="shared" si="330"/>
        <v>0.93143783535744051</v>
      </c>
      <c r="Z886">
        <f t="shared" si="313"/>
        <v>53.367456844782588</v>
      </c>
      <c r="AA886">
        <f t="shared" si="331"/>
        <v>0.48390100298928929</v>
      </c>
      <c r="AB886">
        <f t="shared" si="314"/>
        <v>27.725485173433711</v>
      </c>
      <c r="AC886">
        <f t="shared" si="315"/>
        <v>0.44753683236815123</v>
      </c>
      <c r="AD886">
        <f t="shared" si="316"/>
        <v>25.64197167134888</v>
      </c>
      <c r="AE886">
        <f t="shared" si="317"/>
        <v>103.10079368491348</v>
      </c>
    </row>
    <row r="887" spans="5:31">
      <c r="E887">
        <f t="shared" si="332"/>
        <v>0.86700000000000066</v>
      </c>
      <c r="F887">
        <f t="shared" si="333"/>
        <v>-0.52514895406387785</v>
      </c>
      <c r="G887">
        <f t="shared" si="312"/>
        <v>-30.088818683569745</v>
      </c>
      <c r="H887">
        <f t="shared" si="318"/>
        <v>-1.1988110443265763</v>
      </c>
      <c r="K887">
        <f t="shared" si="319"/>
        <v>-71.928662659594579</v>
      </c>
      <c r="L887">
        <f t="shared" si="320"/>
        <v>389.943748593885</v>
      </c>
      <c r="M887">
        <f t="shared" si="321"/>
        <v>0.76290904030543427</v>
      </c>
      <c r="N887">
        <f t="shared" si="322"/>
        <v>0</v>
      </c>
      <c r="O887">
        <f t="shared" si="323"/>
        <v>0</v>
      </c>
      <c r="P887">
        <f t="shared" si="324"/>
        <v>-1.5289769221008467</v>
      </c>
      <c r="Q887">
        <f t="shared" si="334"/>
        <v>0</v>
      </c>
      <c r="S887">
        <f t="shared" si="335"/>
        <v>45.774542418326057</v>
      </c>
      <c r="T887">
        <f t="shared" si="325"/>
        <v>458.61518260141543</v>
      </c>
      <c r="U887">
        <f t="shared" si="326"/>
        <v>0.27624052316421965</v>
      </c>
      <c r="V887">
        <f t="shared" si="327"/>
        <v>0.64014643033721552</v>
      </c>
      <c r="W887">
        <f t="shared" si="328"/>
        <v>27.037915873447368</v>
      </c>
      <c r="X887">
        <f t="shared" si="329"/>
        <v>22.224561986620518</v>
      </c>
      <c r="Y887">
        <f t="shared" si="330"/>
        <v>0.93143783535744051</v>
      </c>
      <c r="Z887">
        <f t="shared" si="313"/>
        <v>53.367456844782588</v>
      </c>
      <c r="AA887">
        <f t="shared" si="331"/>
        <v>0.48390100298928929</v>
      </c>
      <c r="AB887">
        <f t="shared" si="314"/>
        <v>27.725485173433711</v>
      </c>
      <c r="AC887">
        <f t="shared" si="315"/>
        <v>0.44753683236815123</v>
      </c>
      <c r="AD887">
        <f t="shared" si="316"/>
        <v>25.64197167134888</v>
      </c>
      <c r="AE887">
        <f t="shared" si="317"/>
        <v>103.10079368491348</v>
      </c>
    </row>
    <row r="888" spans="5:31">
      <c r="E888">
        <f t="shared" si="332"/>
        <v>0.86800000000000066</v>
      </c>
      <c r="F888">
        <f t="shared" si="333"/>
        <v>-0.52514895406387785</v>
      </c>
      <c r="G888">
        <f t="shared" si="312"/>
        <v>-30.088818683569745</v>
      </c>
      <c r="H888">
        <f t="shared" si="318"/>
        <v>-1.1923119818500116</v>
      </c>
      <c r="K888">
        <f t="shared" si="319"/>
        <v>-71.5387189110007</v>
      </c>
      <c r="L888">
        <f t="shared" si="320"/>
        <v>389.943748593885</v>
      </c>
      <c r="M888">
        <f t="shared" si="321"/>
        <v>0.76290904030543427</v>
      </c>
      <c r="N888">
        <f t="shared" si="322"/>
        <v>0</v>
      </c>
      <c r="O888">
        <f t="shared" si="323"/>
        <v>0</v>
      </c>
      <c r="P888">
        <f t="shared" si="324"/>
        <v>-1.5207326399979488</v>
      </c>
      <c r="Q888">
        <f t="shared" si="334"/>
        <v>0</v>
      </c>
      <c r="S888">
        <f t="shared" si="335"/>
        <v>45.774542418326057</v>
      </c>
      <c r="T888">
        <f t="shared" si="325"/>
        <v>458.61518260141543</v>
      </c>
      <c r="U888">
        <f t="shared" si="326"/>
        <v>0.27624052316421965</v>
      </c>
      <c r="V888">
        <f t="shared" si="327"/>
        <v>0.64014643033721552</v>
      </c>
      <c r="W888">
        <f t="shared" si="328"/>
        <v>27.037915873447368</v>
      </c>
      <c r="X888">
        <f t="shared" si="329"/>
        <v>22.224561986620518</v>
      </c>
      <c r="Y888">
        <f t="shared" si="330"/>
        <v>0.93143783535744051</v>
      </c>
      <c r="Z888">
        <f t="shared" si="313"/>
        <v>53.367456844782588</v>
      </c>
      <c r="AA888">
        <f t="shared" si="331"/>
        <v>0.48390100298928929</v>
      </c>
      <c r="AB888">
        <f t="shared" si="314"/>
        <v>27.725485173433711</v>
      </c>
      <c r="AC888">
        <f t="shared" si="315"/>
        <v>0.44753683236815123</v>
      </c>
      <c r="AD888">
        <f t="shared" si="316"/>
        <v>25.64197167134888</v>
      </c>
      <c r="AE888">
        <f t="shared" si="317"/>
        <v>103.10079368491348</v>
      </c>
    </row>
    <row r="889" spans="5:31">
      <c r="E889">
        <f t="shared" si="332"/>
        <v>0.86900000000000066</v>
      </c>
      <c r="F889">
        <f t="shared" si="333"/>
        <v>-0.52514895406387785</v>
      </c>
      <c r="G889">
        <f t="shared" si="312"/>
        <v>-30.088818683569745</v>
      </c>
      <c r="H889">
        <f t="shared" si="318"/>
        <v>-1.185812919373447</v>
      </c>
      <c r="K889">
        <f t="shared" si="319"/>
        <v>-71.148775162406821</v>
      </c>
      <c r="L889">
        <f t="shared" si="320"/>
        <v>389.943748593885</v>
      </c>
      <c r="M889">
        <f t="shared" si="321"/>
        <v>0.76290904030543427</v>
      </c>
      <c r="N889">
        <f t="shared" si="322"/>
        <v>0</v>
      </c>
      <c r="O889">
        <f t="shared" si="323"/>
        <v>0</v>
      </c>
      <c r="P889">
        <f t="shared" si="324"/>
        <v>-1.512488357895051</v>
      </c>
      <c r="Q889">
        <f t="shared" si="334"/>
        <v>0</v>
      </c>
      <c r="S889">
        <f t="shared" si="335"/>
        <v>45.774542418326057</v>
      </c>
      <c r="T889">
        <f t="shared" si="325"/>
        <v>458.61518260141543</v>
      </c>
      <c r="U889">
        <f t="shared" si="326"/>
        <v>0.27624052316421965</v>
      </c>
      <c r="V889">
        <f t="shared" si="327"/>
        <v>0.64014643033721552</v>
      </c>
      <c r="W889">
        <f t="shared" si="328"/>
        <v>27.037915873447368</v>
      </c>
      <c r="X889">
        <f t="shared" si="329"/>
        <v>22.224561986620518</v>
      </c>
      <c r="Y889">
        <f t="shared" si="330"/>
        <v>0.93143783535744051</v>
      </c>
      <c r="Z889">
        <f t="shared" si="313"/>
        <v>53.367456844782588</v>
      </c>
      <c r="AA889">
        <f t="shared" si="331"/>
        <v>0.48390100298928929</v>
      </c>
      <c r="AB889">
        <f t="shared" si="314"/>
        <v>27.725485173433711</v>
      </c>
      <c r="AC889">
        <f t="shared" si="315"/>
        <v>0.44753683236815123</v>
      </c>
      <c r="AD889">
        <f t="shared" si="316"/>
        <v>25.64197167134888</v>
      </c>
      <c r="AE889">
        <f t="shared" si="317"/>
        <v>103.10079368491348</v>
      </c>
    </row>
    <row r="890" spans="5:31">
      <c r="E890">
        <f t="shared" si="332"/>
        <v>0.87000000000000066</v>
      </c>
      <c r="F890">
        <f t="shared" si="333"/>
        <v>-0.52514895406387785</v>
      </c>
      <c r="G890">
        <f t="shared" si="312"/>
        <v>-30.088818683569745</v>
      </c>
      <c r="H890">
        <f t="shared" si="318"/>
        <v>-1.1793138568968824</v>
      </c>
      <c r="K890">
        <f t="shared" si="319"/>
        <v>-70.758831413812942</v>
      </c>
      <c r="L890">
        <f t="shared" si="320"/>
        <v>389.943748593885</v>
      </c>
      <c r="M890">
        <f t="shared" si="321"/>
        <v>0.76290904030543427</v>
      </c>
      <c r="N890">
        <f t="shared" si="322"/>
        <v>0</v>
      </c>
      <c r="O890">
        <f t="shared" si="323"/>
        <v>0</v>
      </c>
      <c r="P890">
        <f t="shared" si="324"/>
        <v>-1.5042440757921534</v>
      </c>
      <c r="Q890">
        <f t="shared" si="334"/>
        <v>0</v>
      </c>
      <c r="S890">
        <f t="shared" si="335"/>
        <v>45.774542418326057</v>
      </c>
      <c r="T890">
        <f t="shared" si="325"/>
        <v>458.61518260141543</v>
      </c>
      <c r="U890">
        <f t="shared" si="326"/>
        <v>0.27624052316421965</v>
      </c>
      <c r="V890">
        <f t="shared" si="327"/>
        <v>0.64014643033721552</v>
      </c>
      <c r="W890">
        <f t="shared" si="328"/>
        <v>27.037915873447368</v>
      </c>
      <c r="X890">
        <f t="shared" si="329"/>
        <v>22.224561986620518</v>
      </c>
      <c r="Y890">
        <f t="shared" si="330"/>
        <v>0.93143783535744051</v>
      </c>
      <c r="Z890">
        <f t="shared" si="313"/>
        <v>53.367456844782588</v>
      </c>
      <c r="AA890">
        <f t="shared" si="331"/>
        <v>0.48390100298928929</v>
      </c>
      <c r="AB890">
        <f t="shared" si="314"/>
        <v>27.725485173433711</v>
      </c>
      <c r="AC890">
        <f t="shared" si="315"/>
        <v>0.44753683236815123</v>
      </c>
      <c r="AD890">
        <f t="shared" si="316"/>
        <v>25.64197167134888</v>
      </c>
      <c r="AE890">
        <f t="shared" si="317"/>
        <v>103.10079368491348</v>
      </c>
    </row>
    <row r="891" spans="5:31">
      <c r="E891">
        <f t="shared" si="332"/>
        <v>0.87100000000000066</v>
      </c>
      <c r="F891">
        <f t="shared" si="333"/>
        <v>-0.52514895406387785</v>
      </c>
      <c r="G891">
        <f t="shared" si="312"/>
        <v>-30.088818683569745</v>
      </c>
      <c r="H891">
        <f t="shared" si="318"/>
        <v>-1.1728147944203178</v>
      </c>
      <c r="K891">
        <f t="shared" si="319"/>
        <v>-70.368887665219063</v>
      </c>
      <c r="L891">
        <f t="shared" si="320"/>
        <v>389.943748593885</v>
      </c>
      <c r="M891">
        <f t="shared" si="321"/>
        <v>0.76290904030543427</v>
      </c>
      <c r="N891">
        <f t="shared" si="322"/>
        <v>0</v>
      </c>
      <c r="O891">
        <f t="shared" si="323"/>
        <v>0</v>
      </c>
      <c r="P891">
        <f t="shared" si="324"/>
        <v>-1.4959997936892555</v>
      </c>
      <c r="Q891">
        <f t="shared" si="334"/>
        <v>0</v>
      </c>
      <c r="S891">
        <f t="shared" si="335"/>
        <v>45.774542418326057</v>
      </c>
      <c r="T891">
        <f t="shared" si="325"/>
        <v>458.61518260141543</v>
      </c>
      <c r="U891">
        <f t="shared" si="326"/>
        <v>0.27624052316421965</v>
      </c>
      <c r="V891">
        <f t="shared" si="327"/>
        <v>0.64014643033721552</v>
      </c>
      <c r="W891">
        <f t="shared" si="328"/>
        <v>27.037915873447368</v>
      </c>
      <c r="X891">
        <f t="shared" si="329"/>
        <v>22.224561986620518</v>
      </c>
      <c r="Y891">
        <f t="shared" si="330"/>
        <v>0.93143783535744051</v>
      </c>
      <c r="Z891">
        <f t="shared" si="313"/>
        <v>53.367456844782588</v>
      </c>
      <c r="AA891">
        <f t="shared" si="331"/>
        <v>0.48390100298928929</v>
      </c>
      <c r="AB891">
        <f t="shared" si="314"/>
        <v>27.725485173433711</v>
      </c>
      <c r="AC891">
        <f t="shared" si="315"/>
        <v>0.44753683236815123</v>
      </c>
      <c r="AD891">
        <f t="shared" si="316"/>
        <v>25.64197167134888</v>
      </c>
      <c r="AE891">
        <f t="shared" si="317"/>
        <v>103.10079368491348</v>
      </c>
    </row>
    <row r="892" spans="5:31">
      <c r="E892">
        <f t="shared" si="332"/>
        <v>0.87200000000000066</v>
      </c>
      <c r="F892">
        <f t="shared" si="333"/>
        <v>-0.52514895406387785</v>
      </c>
      <c r="G892">
        <f t="shared" si="312"/>
        <v>-30.088818683569745</v>
      </c>
      <c r="H892">
        <f t="shared" si="318"/>
        <v>-1.1663157319437532</v>
      </c>
      <c r="K892">
        <f t="shared" si="319"/>
        <v>-69.978943916625184</v>
      </c>
      <c r="L892">
        <f t="shared" si="320"/>
        <v>389.943748593885</v>
      </c>
      <c r="M892">
        <f t="shared" si="321"/>
        <v>0.76290904030543427</v>
      </c>
      <c r="N892">
        <f t="shared" si="322"/>
        <v>0</v>
      </c>
      <c r="O892">
        <f t="shared" si="323"/>
        <v>0</v>
      </c>
      <c r="P892">
        <f t="shared" si="324"/>
        <v>-1.4877555115863577</v>
      </c>
      <c r="Q892">
        <f t="shared" si="334"/>
        <v>0</v>
      </c>
      <c r="S892">
        <f t="shared" si="335"/>
        <v>45.774542418326057</v>
      </c>
      <c r="T892">
        <f t="shared" si="325"/>
        <v>458.61518260141543</v>
      </c>
      <c r="U892">
        <f t="shared" si="326"/>
        <v>0.27624052316421965</v>
      </c>
      <c r="V892">
        <f t="shared" si="327"/>
        <v>0.64014643033721552</v>
      </c>
      <c r="W892">
        <f t="shared" si="328"/>
        <v>27.037915873447368</v>
      </c>
      <c r="X892">
        <f t="shared" si="329"/>
        <v>22.224561986620518</v>
      </c>
      <c r="Y892">
        <f t="shared" si="330"/>
        <v>0.93143783535744051</v>
      </c>
      <c r="Z892">
        <f t="shared" si="313"/>
        <v>53.367456844782588</v>
      </c>
      <c r="AA892">
        <f t="shared" si="331"/>
        <v>0.48390100298928929</v>
      </c>
      <c r="AB892">
        <f t="shared" si="314"/>
        <v>27.725485173433711</v>
      </c>
      <c r="AC892">
        <f t="shared" si="315"/>
        <v>0.44753683236815123</v>
      </c>
      <c r="AD892">
        <f t="shared" si="316"/>
        <v>25.64197167134888</v>
      </c>
      <c r="AE892">
        <f t="shared" si="317"/>
        <v>103.10079368491348</v>
      </c>
    </row>
    <row r="893" spans="5:31">
      <c r="E893">
        <f t="shared" si="332"/>
        <v>0.87300000000000066</v>
      </c>
      <c r="F893">
        <f t="shared" si="333"/>
        <v>-0.52514895406387785</v>
      </c>
      <c r="G893">
        <f t="shared" si="312"/>
        <v>-30.088818683569745</v>
      </c>
      <c r="H893">
        <f t="shared" si="318"/>
        <v>-1.1598166694671883</v>
      </c>
      <c r="K893">
        <f t="shared" si="319"/>
        <v>-69.589000168031305</v>
      </c>
      <c r="L893">
        <f t="shared" si="320"/>
        <v>389.943748593885</v>
      </c>
      <c r="M893">
        <f t="shared" si="321"/>
        <v>0.76290904030543427</v>
      </c>
      <c r="N893">
        <f t="shared" si="322"/>
        <v>0</v>
      </c>
      <c r="O893">
        <f t="shared" si="323"/>
        <v>0</v>
      </c>
      <c r="P893">
        <f t="shared" si="324"/>
        <v>-1.47951122948346</v>
      </c>
      <c r="Q893">
        <f t="shared" si="334"/>
        <v>0</v>
      </c>
      <c r="S893">
        <f t="shared" si="335"/>
        <v>45.774542418326057</v>
      </c>
      <c r="T893">
        <f t="shared" si="325"/>
        <v>458.61518260141543</v>
      </c>
      <c r="U893">
        <f t="shared" si="326"/>
        <v>0.27624052316421965</v>
      </c>
      <c r="V893">
        <f t="shared" si="327"/>
        <v>0.64014643033721552</v>
      </c>
      <c r="W893">
        <f t="shared" si="328"/>
        <v>27.037915873447368</v>
      </c>
      <c r="X893">
        <f t="shared" si="329"/>
        <v>22.224561986620518</v>
      </c>
      <c r="Y893">
        <f t="shared" si="330"/>
        <v>0.93143783535744051</v>
      </c>
      <c r="Z893">
        <f t="shared" si="313"/>
        <v>53.367456844782588</v>
      </c>
      <c r="AA893">
        <f t="shared" si="331"/>
        <v>0.48390100298928929</v>
      </c>
      <c r="AB893">
        <f t="shared" si="314"/>
        <v>27.725485173433711</v>
      </c>
      <c r="AC893">
        <f t="shared" si="315"/>
        <v>0.44753683236815123</v>
      </c>
      <c r="AD893">
        <f t="shared" si="316"/>
        <v>25.64197167134888</v>
      </c>
      <c r="AE893">
        <f t="shared" si="317"/>
        <v>103.10079368491348</v>
      </c>
    </row>
    <row r="894" spans="5:31">
      <c r="E894">
        <f t="shared" si="332"/>
        <v>0.87400000000000067</v>
      </c>
      <c r="F894">
        <f t="shared" si="333"/>
        <v>-0.52514895406387785</v>
      </c>
      <c r="G894">
        <f t="shared" si="312"/>
        <v>-30.088818683569745</v>
      </c>
      <c r="H894">
        <f t="shared" si="318"/>
        <v>-1.1533176069906237</v>
      </c>
      <c r="K894">
        <f t="shared" si="319"/>
        <v>-69.199056419437426</v>
      </c>
      <c r="L894">
        <f t="shared" si="320"/>
        <v>389.943748593885</v>
      </c>
      <c r="M894">
        <f t="shared" si="321"/>
        <v>0.76290904030543427</v>
      </c>
      <c r="N894">
        <f t="shared" si="322"/>
        <v>0</v>
      </c>
      <c r="O894">
        <f t="shared" si="323"/>
        <v>0</v>
      </c>
      <c r="P894">
        <f t="shared" si="324"/>
        <v>-1.4712669473805622</v>
      </c>
      <c r="Q894">
        <f t="shared" si="334"/>
        <v>0</v>
      </c>
      <c r="S894">
        <f t="shared" si="335"/>
        <v>45.774542418326057</v>
      </c>
      <c r="T894">
        <f t="shared" si="325"/>
        <v>458.61518260141543</v>
      </c>
      <c r="U894">
        <f t="shared" si="326"/>
        <v>0.27624052316421965</v>
      </c>
      <c r="V894">
        <f t="shared" si="327"/>
        <v>0.64014643033721552</v>
      </c>
      <c r="W894">
        <f t="shared" si="328"/>
        <v>27.037915873447368</v>
      </c>
      <c r="X894">
        <f t="shared" si="329"/>
        <v>22.224561986620518</v>
      </c>
      <c r="Y894">
        <f t="shared" si="330"/>
        <v>0.93143783535744051</v>
      </c>
      <c r="Z894">
        <f t="shared" si="313"/>
        <v>53.367456844782588</v>
      </c>
      <c r="AA894">
        <f t="shared" si="331"/>
        <v>0.48390100298928929</v>
      </c>
      <c r="AB894">
        <f t="shared" si="314"/>
        <v>27.725485173433711</v>
      </c>
      <c r="AC894">
        <f t="shared" si="315"/>
        <v>0.44753683236815123</v>
      </c>
      <c r="AD894">
        <f t="shared" si="316"/>
        <v>25.64197167134888</v>
      </c>
      <c r="AE894">
        <f t="shared" si="317"/>
        <v>103.10079368491348</v>
      </c>
    </row>
    <row r="895" spans="5:31">
      <c r="E895">
        <f t="shared" si="332"/>
        <v>0.87500000000000067</v>
      </c>
      <c r="F895">
        <f t="shared" si="333"/>
        <v>-0.52514895406387785</v>
      </c>
      <c r="G895">
        <f t="shared" si="312"/>
        <v>-30.088818683569745</v>
      </c>
      <c r="H895">
        <f t="shared" si="318"/>
        <v>-1.1468185445140591</v>
      </c>
      <c r="K895">
        <f t="shared" si="319"/>
        <v>-68.809112670843547</v>
      </c>
      <c r="L895">
        <f t="shared" si="320"/>
        <v>389.943748593885</v>
      </c>
      <c r="M895">
        <f t="shared" si="321"/>
        <v>0.76290904030543427</v>
      </c>
      <c r="N895">
        <f t="shared" si="322"/>
        <v>0</v>
      </c>
      <c r="O895">
        <f t="shared" si="323"/>
        <v>0</v>
      </c>
      <c r="P895">
        <f t="shared" si="324"/>
        <v>-1.4630226652776646</v>
      </c>
      <c r="Q895">
        <f t="shared" si="334"/>
        <v>0</v>
      </c>
      <c r="S895">
        <f t="shared" si="335"/>
        <v>45.774542418326057</v>
      </c>
      <c r="T895">
        <f t="shared" si="325"/>
        <v>458.61518260141543</v>
      </c>
      <c r="U895">
        <f t="shared" si="326"/>
        <v>0.27624052316421965</v>
      </c>
      <c r="V895">
        <f t="shared" si="327"/>
        <v>0.64014643033721552</v>
      </c>
      <c r="W895">
        <f t="shared" si="328"/>
        <v>27.037915873447368</v>
      </c>
      <c r="X895">
        <f t="shared" si="329"/>
        <v>22.224561986620518</v>
      </c>
      <c r="Y895">
        <f t="shared" si="330"/>
        <v>0.93143783535744051</v>
      </c>
      <c r="Z895">
        <f t="shared" si="313"/>
        <v>53.367456844782588</v>
      </c>
      <c r="AA895">
        <f t="shared" si="331"/>
        <v>0.48390100298928929</v>
      </c>
      <c r="AB895">
        <f t="shared" si="314"/>
        <v>27.725485173433711</v>
      </c>
      <c r="AC895">
        <f t="shared" si="315"/>
        <v>0.44753683236815123</v>
      </c>
      <c r="AD895">
        <f t="shared" si="316"/>
        <v>25.64197167134888</v>
      </c>
      <c r="AE895">
        <f t="shared" si="317"/>
        <v>103.10079368491348</v>
      </c>
    </row>
    <row r="896" spans="5:31">
      <c r="E896">
        <f t="shared" si="332"/>
        <v>0.87600000000000067</v>
      </c>
      <c r="F896">
        <f t="shared" si="333"/>
        <v>-0.52514895406387785</v>
      </c>
      <c r="G896">
        <f t="shared" si="312"/>
        <v>-30.088818683569745</v>
      </c>
      <c r="H896">
        <f t="shared" si="318"/>
        <v>-1.1403194820374944</v>
      </c>
      <c r="K896">
        <f t="shared" si="319"/>
        <v>-68.419168922249668</v>
      </c>
      <c r="L896">
        <f t="shared" si="320"/>
        <v>389.943748593885</v>
      </c>
      <c r="M896">
        <f t="shared" si="321"/>
        <v>0.76290904030543427</v>
      </c>
      <c r="N896">
        <f t="shared" si="322"/>
        <v>0</v>
      </c>
      <c r="O896">
        <f t="shared" si="323"/>
        <v>0</v>
      </c>
      <c r="P896">
        <f t="shared" si="324"/>
        <v>-1.4547783831747667</v>
      </c>
      <c r="Q896">
        <f t="shared" si="334"/>
        <v>0</v>
      </c>
      <c r="S896">
        <f t="shared" si="335"/>
        <v>45.774542418326057</v>
      </c>
      <c r="T896">
        <f t="shared" si="325"/>
        <v>458.61518260141543</v>
      </c>
      <c r="U896">
        <f t="shared" si="326"/>
        <v>0.27624052316421965</v>
      </c>
      <c r="V896">
        <f t="shared" si="327"/>
        <v>0.64014643033721552</v>
      </c>
      <c r="W896">
        <f t="shared" si="328"/>
        <v>27.037915873447368</v>
      </c>
      <c r="X896">
        <f t="shared" si="329"/>
        <v>22.224561986620518</v>
      </c>
      <c r="Y896">
        <f t="shared" si="330"/>
        <v>0.93143783535744051</v>
      </c>
      <c r="Z896">
        <f t="shared" si="313"/>
        <v>53.367456844782588</v>
      </c>
      <c r="AA896">
        <f t="shared" si="331"/>
        <v>0.48390100298928929</v>
      </c>
      <c r="AB896">
        <f t="shared" si="314"/>
        <v>27.725485173433711</v>
      </c>
      <c r="AC896">
        <f t="shared" si="315"/>
        <v>0.44753683236815123</v>
      </c>
      <c r="AD896">
        <f t="shared" si="316"/>
        <v>25.64197167134888</v>
      </c>
      <c r="AE896">
        <f t="shared" si="317"/>
        <v>103.10079368491348</v>
      </c>
    </row>
    <row r="897" spans="5:31">
      <c r="E897">
        <f t="shared" si="332"/>
        <v>0.87700000000000067</v>
      </c>
      <c r="F897">
        <f t="shared" si="333"/>
        <v>-0.52514895406387785</v>
      </c>
      <c r="G897">
        <f t="shared" si="312"/>
        <v>-30.088818683569745</v>
      </c>
      <c r="H897">
        <f t="shared" si="318"/>
        <v>-1.1338204195609298</v>
      </c>
      <c r="K897">
        <f t="shared" si="319"/>
        <v>-68.029225173655789</v>
      </c>
      <c r="L897">
        <f t="shared" si="320"/>
        <v>389.943748593885</v>
      </c>
      <c r="M897">
        <f t="shared" si="321"/>
        <v>0.76290904030543427</v>
      </c>
      <c r="N897">
        <f t="shared" si="322"/>
        <v>0</v>
      </c>
      <c r="O897">
        <f t="shared" si="323"/>
        <v>0</v>
      </c>
      <c r="P897">
        <f t="shared" si="324"/>
        <v>-1.4465341010718689</v>
      </c>
      <c r="Q897">
        <f t="shared" si="334"/>
        <v>0</v>
      </c>
      <c r="S897">
        <f t="shared" si="335"/>
        <v>45.774542418326057</v>
      </c>
      <c r="T897">
        <f t="shared" si="325"/>
        <v>458.61518260141543</v>
      </c>
      <c r="U897">
        <f t="shared" si="326"/>
        <v>0.27624052316421965</v>
      </c>
      <c r="V897">
        <f t="shared" si="327"/>
        <v>0.64014643033721552</v>
      </c>
      <c r="W897">
        <f t="shared" si="328"/>
        <v>27.037915873447368</v>
      </c>
      <c r="X897">
        <f t="shared" si="329"/>
        <v>22.224561986620518</v>
      </c>
      <c r="Y897">
        <f t="shared" si="330"/>
        <v>0.93143783535744051</v>
      </c>
      <c r="Z897">
        <f t="shared" si="313"/>
        <v>53.367456844782588</v>
      </c>
      <c r="AA897">
        <f t="shared" si="331"/>
        <v>0.48390100298928929</v>
      </c>
      <c r="AB897">
        <f t="shared" si="314"/>
        <v>27.725485173433711</v>
      </c>
      <c r="AC897">
        <f t="shared" si="315"/>
        <v>0.44753683236815123</v>
      </c>
      <c r="AD897">
        <f t="shared" si="316"/>
        <v>25.64197167134888</v>
      </c>
      <c r="AE897">
        <f t="shared" si="317"/>
        <v>103.10079368491348</v>
      </c>
    </row>
    <row r="898" spans="5:31">
      <c r="E898">
        <f t="shared" si="332"/>
        <v>0.87800000000000067</v>
      </c>
      <c r="F898">
        <f t="shared" si="333"/>
        <v>-0.52514895406387785</v>
      </c>
      <c r="G898">
        <f t="shared" si="312"/>
        <v>-30.088818683569745</v>
      </c>
      <c r="H898">
        <f t="shared" si="318"/>
        <v>-1.1273213570843652</v>
      </c>
      <c r="K898">
        <f t="shared" si="319"/>
        <v>-67.63928142506191</v>
      </c>
      <c r="L898">
        <f t="shared" si="320"/>
        <v>389.943748593885</v>
      </c>
      <c r="M898">
        <f t="shared" si="321"/>
        <v>0.76290904030543427</v>
      </c>
      <c r="N898">
        <f t="shared" si="322"/>
        <v>0</v>
      </c>
      <c r="O898">
        <f t="shared" si="323"/>
        <v>0</v>
      </c>
      <c r="P898">
        <f t="shared" si="324"/>
        <v>-1.4382898189689712</v>
      </c>
      <c r="Q898">
        <f t="shared" si="334"/>
        <v>0</v>
      </c>
      <c r="S898">
        <f t="shared" si="335"/>
        <v>45.774542418326057</v>
      </c>
      <c r="T898">
        <f t="shared" si="325"/>
        <v>458.61518260141543</v>
      </c>
      <c r="U898">
        <f t="shared" si="326"/>
        <v>0.27624052316421965</v>
      </c>
      <c r="V898">
        <f t="shared" si="327"/>
        <v>0.64014643033721552</v>
      </c>
      <c r="W898">
        <f t="shared" si="328"/>
        <v>27.037915873447368</v>
      </c>
      <c r="X898">
        <f t="shared" si="329"/>
        <v>22.224561986620518</v>
      </c>
      <c r="Y898">
        <f t="shared" si="330"/>
        <v>0.93143783535744051</v>
      </c>
      <c r="Z898">
        <f t="shared" si="313"/>
        <v>53.367456844782588</v>
      </c>
      <c r="AA898">
        <f t="shared" si="331"/>
        <v>0.48390100298928929</v>
      </c>
      <c r="AB898">
        <f t="shared" si="314"/>
        <v>27.725485173433711</v>
      </c>
      <c r="AC898">
        <f t="shared" si="315"/>
        <v>0.44753683236815123</v>
      </c>
      <c r="AD898">
        <f t="shared" si="316"/>
        <v>25.64197167134888</v>
      </c>
      <c r="AE898">
        <f t="shared" si="317"/>
        <v>103.10079368491348</v>
      </c>
    </row>
    <row r="899" spans="5:31">
      <c r="E899">
        <f t="shared" si="332"/>
        <v>0.87900000000000067</v>
      </c>
      <c r="F899">
        <f t="shared" si="333"/>
        <v>-0.52514895406387785</v>
      </c>
      <c r="G899">
        <f t="shared" si="312"/>
        <v>-30.088818683569745</v>
      </c>
      <c r="H899">
        <f t="shared" si="318"/>
        <v>-1.1208222946078006</v>
      </c>
      <c r="K899">
        <f t="shared" si="319"/>
        <v>-67.249337676468031</v>
      </c>
      <c r="L899">
        <f t="shared" si="320"/>
        <v>389.943748593885</v>
      </c>
      <c r="M899">
        <f t="shared" si="321"/>
        <v>0.76290904030543427</v>
      </c>
      <c r="N899">
        <f t="shared" si="322"/>
        <v>0</v>
      </c>
      <c r="O899">
        <f t="shared" si="323"/>
        <v>0</v>
      </c>
      <c r="P899">
        <f t="shared" si="324"/>
        <v>-1.4300455368660734</v>
      </c>
      <c r="Q899">
        <f t="shared" si="334"/>
        <v>0</v>
      </c>
      <c r="S899">
        <f t="shared" si="335"/>
        <v>45.774542418326057</v>
      </c>
      <c r="T899">
        <f t="shared" si="325"/>
        <v>458.61518260141543</v>
      </c>
      <c r="U899">
        <f t="shared" si="326"/>
        <v>0.27624052316421965</v>
      </c>
      <c r="V899">
        <f t="shared" si="327"/>
        <v>0.64014643033721552</v>
      </c>
      <c r="W899">
        <f t="shared" si="328"/>
        <v>27.037915873447368</v>
      </c>
      <c r="X899">
        <f t="shared" si="329"/>
        <v>22.224561986620518</v>
      </c>
      <c r="Y899">
        <f t="shared" si="330"/>
        <v>0.93143783535744051</v>
      </c>
      <c r="Z899">
        <f t="shared" si="313"/>
        <v>53.367456844782588</v>
      </c>
      <c r="AA899">
        <f t="shared" si="331"/>
        <v>0.48390100298928929</v>
      </c>
      <c r="AB899">
        <f t="shared" si="314"/>
        <v>27.725485173433711</v>
      </c>
      <c r="AC899">
        <f t="shared" si="315"/>
        <v>0.44753683236815123</v>
      </c>
      <c r="AD899">
        <f t="shared" si="316"/>
        <v>25.64197167134888</v>
      </c>
      <c r="AE899">
        <f t="shared" si="317"/>
        <v>103.10079368491348</v>
      </c>
    </row>
    <row r="900" spans="5:31">
      <c r="E900">
        <f t="shared" si="332"/>
        <v>0.88000000000000067</v>
      </c>
      <c r="F900">
        <f t="shared" si="333"/>
        <v>-0.52514895406387785</v>
      </c>
      <c r="G900">
        <f t="shared" si="312"/>
        <v>-30.088818683569745</v>
      </c>
      <c r="H900">
        <f t="shared" si="318"/>
        <v>-1.114323232131236</v>
      </c>
      <c r="K900">
        <f t="shared" si="319"/>
        <v>-66.859393927874152</v>
      </c>
      <c r="L900">
        <f t="shared" si="320"/>
        <v>389.943748593885</v>
      </c>
      <c r="M900">
        <f t="shared" si="321"/>
        <v>0.76290904030543427</v>
      </c>
      <c r="N900">
        <f t="shared" si="322"/>
        <v>0</v>
      </c>
      <c r="O900">
        <f t="shared" si="323"/>
        <v>0</v>
      </c>
      <c r="P900">
        <f t="shared" si="324"/>
        <v>-1.4218012547631758</v>
      </c>
      <c r="Q900">
        <f t="shared" si="334"/>
        <v>0</v>
      </c>
      <c r="S900">
        <f t="shared" si="335"/>
        <v>45.774542418326057</v>
      </c>
      <c r="T900">
        <f t="shared" si="325"/>
        <v>458.61518260141543</v>
      </c>
      <c r="U900">
        <f t="shared" si="326"/>
        <v>0.27624052316421965</v>
      </c>
      <c r="V900">
        <f t="shared" si="327"/>
        <v>0.64014643033721552</v>
      </c>
      <c r="W900">
        <f t="shared" si="328"/>
        <v>27.037915873447368</v>
      </c>
      <c r="X900">
        <f t="shared" si="329"/>
        <v>22.224561986620518</v>
      </c>
      <c r="Y900">
        <f t="shared" si="330"/>
        <v>0.93143783535744051</v>
      </c>
      <c r="Z900">
        <f t="shared" si="313"/>
        <v>53.367456844782588</v>
      </c>
      <c r="AA900">
        <f t="shared" si="331"/>
        <v>0.48390100298928929</v>
      </c>
      <c r="AB900">
        <f t="shared" si="314"/>
        <v>27.725485173433711</v>
      </c>
      <c r="AC900">
        <f t="shared" si="315"/>
        <v>0.44753683236815123</v>
      </c>
      <c r="AD900">
        <f t="shared" si="316"/>
        <v>25.64197167134888</v>
      </c>
      <c r="AE900">
        <f t="shared" si="317"/>
        <v>103.10079368491348</v>
      </c>
    </row>
    <row r="901" spans="5:31">
      <c r="E901">
        <f t="shared" si="332"/>
        <v>0.88100000000000067</v>
      </c>
      <c r="F901">
        <f t="shared" si="333"/>
        <v>-0.52514895406387785</v>
      </c>
      <c r="G901">
        <f t="shared" ref="G901:G964" si="336">F901*180/PI()</f>
        <v>-30.088818683569745</v>
      </c>
      <c r="H901">
        <f t="shared" si="318"/>
        <v>-1.1078241696546711</v>
      </c>
      <c r="K901">
        <f t="shared" si="319"/>
        <v>-66.469450179280273</v>
      </c>
      <c r="L901">
        <f t="shared" si="320"/>
        <v>389.943748593885</v>
      </c>
      <c r="M901">
        <f t="shared" si="321"/>
        <v>0.76290904030543427</v>
      </c>
      <c r="N901">
        <f t="shared" si="322"/>
        <v>0</v>
      </c>
      <c r="O901">
        <f t="shared" si="323"/>
        <v>0</v>
      </c>
      <c r="P901">
        <f t="shared" si="324"/>
        <v>-1.4135569726602779</v>
      </c>
      <c r="Q901">
        <f t="shared" si="334"/>
        <v>0</v>
      </c>
      <c r="S901">
        <f t="shared" si="335"/>
        <v>45.774542418326057</v>
      </c>
      <c r="T901">
        <f t="shared" si="325"/>
        <v>458.61518260141543</v>
      </c>
      <c r="U901">
        <f t="shared" si="326"/>
        <v>0.27624052316421965</v>
      </c>
      <c r="V901">
        <f t="shared" si="327"/>
        <v>0.64014643033721552</v>
      </c>
      <c r="W901">
        <f t="shared" si="328"/>
        <v>27.037915873447368</v>
      </c>
      <c r="X901">
        <f t="shared" si="329"/>
        <v>22.224561986620518</v>
      </c>
      <c r="Y901">
        <f t="shared" si="330"/>
        <v>0.93143783535744051</v>
      </c>
      <c r="Z901">
        <f t="shared" ref="Z901:Z964" si="337">Y901*180/PI()</f>
        <v>53.367456844782588</v>
      </c>
      <c r="AA901">
        <f t="shared" si="331"/>
        <v>0.48390100298928929</v>
      </c>
      <c r="AB901">
        <f t="shared" ref="AB901:AB964" si="338">AA901*180/PI()</f>
        <v>27.725485173433711</v>
      </c>
      <c r="AC901">
        <f t="shared" ref="AC901:AC964" si="339">Y901-AA901</f>
        <v>0.44753683236815123</v>
      </c>
      <c r="AD901">
        <f t="shared" ref="AD901:AD964" si="340">AC901*180/PI()</f>
        <v>25.64197167134888</v>
      </c>
      <c r="AE901">
        <f t="shared" ref="AE901:AE964" si="341">T901/4.44822165</f>
        <v>103.10079368491348</v>
      </c>
    </row>
    <row r="902" spans="5:31">
      <c r="E902">
        <f t="shared" si="332"/>
        <v>0.88200000000000067</v>
      </c>
      <c r="F902">
        <f t="shared" si="333"/>
        <v>-0.52514895406387785</v>
      </c>
      <c r="G902">
        <f t="shared" si="336"/>
        <v>-30.088818683569745</v>
      </c>
      <c r="H902">
        <f t="shared" si="318"/>
        <v>-1.1013251071781065</v>
      </c>
      <c r="K902">
        <f t="shared" si="319"/>
        <v>-66.079506430686394</v>
      </c>
      <c r="L902">
        <f t="shared" si="320"/>
        <v>389.943748593885</v>
      </c>
      <c r="M902">
        <f t="shared" si="321"/>
        <v>0.76290904030543427</v>
      </c>
      <c r="N902">
        <f t="shared" si="322"/>
        <v>0</v>
      </c>
      <c r="O902">
        <f t="shared" si="323"/>
        <v>0</v>
      </c>
      <c r="P902">
        <f t="shared" si="324"/>
        <v>-1.4053126905573801</v>
      </c>
      <c r="Q902">
        <f t="shared" si="334"/>
        <v>0</v>
      </c>
      <c r="S902">
        <f t="shared" si="335"/>
        <v>45.774542418326057</v>
      </c>
      <c r="T902">
        <f t="shared" si="325"/>
        <v>458.61518260141543</v>
      </c>
      <c r="U902">
        <f t="shared" si="326"/>
        <v>0.27624052316421965</v>
      </c>
      <c r="V902">
        <f t="shared" si="327"/>
        <v>0.64014643033721552</v>
      </c>
      <c r="W902">
        <f t="shared" si="328"/>
        <v>27.037915873447368</v>
      </c>
      <c r="X902">
        <f t="shared" si="329"/>
        <v>22.224561986620518</v>
      </c>
      <c r="Y902">
        <f t="shared" si="330"/>
        <v>0.93143783535744051</v>
      </c>
      <c r="Z902">
        <f t="shared" si="337"/>
        <v>53.367456844782588</v>
      </c>
      <c r="AA902">
        <f t="shared" si="331"/>
        <v>0.48390100298928929</v>
      </c>
      <c r="AB902">
        <f t="shared" si="338"/>
        <v>27.725485173433711</v>
      </c>
      <c r="AC902">
        <f t="shared" si="339"/>
        <v>0.44753683236815123</v>
      </c>
      <c r="AD902">
        <f t="shared" si="340"/>
        <v>25.64197167134888</v>
      </c>
      <c r="AE902">
        <f t="shared" si="341"/>
        <v>103.10079368491348</v>
      </c>
    </row>
    <row r="903" spans="5:31">
      <c r="E903">
        <f t="shared" si="332"/>
        <v>0.88300000000000067</v>
      </c>
      <c r="F903">
        <f t="shared" si="333"/>
        <v>-0.52514895406387785</v>
      </c>
      <c r="G903">
        <f t="shared" si="336"/>
        <v>-30.088818683569745</v>
      </c>
      <c r="H903">
        <f t="shared" si="318"/>
        <v>-1.0948260447015419</v>
      </c>
      <c r="K903">
        <f t="shared" si="319"/>
        <v>-65.689562682092514</v>
      </c>
      <c r="L903">
        <f t="shared" si="320"/>
        <v>389.943748593885</v>
      </c>
      <c r="M903">
        <f t="shared" si="321"/>
        <v>0.76290904030543427</v>
      </c>
      <c r="N903">
        <f t="shared" si="322"/>
        <v>0</v>
      </c>
      <c r="O903">
        <f t="shared" si="323"/>
        <v>0</v>
      </c>
      <c r="P903">
        <f t="shared" si="324"/>
        <v>-1.3970684084544824</v>
      </c>
      <c r="Q903">
        <f t="shared" si="334"/>
        <v>0</v>
      </c>
      <c r="S903">
        <f t="shared" si="335"/>
        <v>45.774542418326057</v>
      </c>
      <c r="T903">
        <f t="shared" si="325"/>
        <v>458.61518260141543</v>
      </c>
      <c r="U903">
        <f t="shared" si="326"/>
        <v>0.27624052316421965</v>
      </c>
      <c r="V903">
        <f t="shared" si="327"/>
        <v>0.64014643033721552</v>
      </c>
      <c r="W903">
        <f t="shared" si="328"/>
        <v>27.037915873447368</v>
      </c>
      <c r="X903">
        <f t="shared" si="329"/>
        <v>22.224561986620518</v>
      </c>
      <c r="Y903">
        <f t="shared" si="330"/>
        <v>0.93143783535744051</v>
      </c>
      <c r="Z903">
        <f t="shared" si="337"/>
        <v>53.367456844782588</v>
      </c>
      <c r="AA903">
        <f t="shared" si="331"/>
        <v>0.48390100298928929</v>
      </c>
      <c r="AB903">
        <f t="shared" si="338"/>
        <v>27.725485173433711</v>
      </c>
      <c r="AC903">
        <f t="shared" si="339"/>
        <v>0.44753683236815123</v>
      </c>
      <c r="AD903">
        <f t="shared" si="340"/>
        <v>25.64197167134888</v>
      </c>
      <c r="AE903">
        <f t="shared" si="341"/>
        <v>103.10079368491348</v>
      </c>
    </row>
    <row r="904" spans="5:31">
      <c r="E904">
        <f t="shared" si="332"/>
        <v>0.88400000000000067</v>
      </c>
      <c r="F904">
        <f t="shared" si="333"/>
        <v>-0.52514895406387785</v>
      </c>
      <c r="G904">
        <f t="shared" si="336"/>
        <v>-30.088818683569745</v>
      </c>
      <c r="H904">
        <f t="shared" si="318"/>
        <v>-1.0883269822249773</v>
      </c>
      <c r="K904">
        <f t="shared" si="319"/>
        <v>-65.299618933498635</v>
      </c>
      <c r="L904">
        <f t="shared" si="320"/>
        <v>389.943748593885</v>
      </c>
      <c r="M904">
        <f t="shared" si="321"/>
        <v>0.76290904030543427</v>
      </c>
      <c r="N904">
        <f t="shared" si="322"/>
        <v>0</v>
      </c>
      <c r="O904">
        <f t="shared" si="323"/>
        <v>0</v>
      </c>
      <c r="P904">
        <f t="shared" si="324"/>
        <v>-1.3888241263515846</v>
      </c>
      <c r="Q904">
        <f t="shared" si="334"/>
        <v>0</v>
      </c>
      <c r="S904">
        <f t="shared" si="335"/>
        <v>45.774542418326057</v>
      </c>
      <c r="T904">
        <f t="shared" si="325"/>
        <v>458.61518260141543</v>
      </c>
      <c r="U904">
        <f t="shared" si="326"/>
        <v>0.27624052316421965</v>
      </c>
      <c r="V904">
        <f t="shared" si="327"/>
        <v>0.64014643033721552</v>
      </c>
      <c r="W904">
        <f t="shared" si="328"/>
        <v>27.037915873447368</v>
      </c>
      <c r="X904">
        <f t="shared" si="329"/>
        <v>22.224561986620518</v>
      </c>
      <c r="Y904">
        <f t="shared" si="330"/>
        <v>0.93143783535744051</v>
      </c>
      <c r="Z904">
        <f t="shared" si="337"/>
        <v>53.367456844782588</v>
      </c>
      <c r="AA904">
        <f t="shared" si="331"/>
        <v>0.48390100298928929</v>
      </c>
      <c r="AB904">
        <f t="shared" si="338"/>
        <v>27.725485173433711</v>
      </c>
      <c r="AC904">
        <f t="shared" si="339"/>
        <v>0.44753683236815123</v>
      </c>
      <c r="AD904">
        <f t="shared" si="340"/>
        <v>25.64197167134888</v>
      </c>
      <c r="AE904">
        <f t="shared" si="341"/>
        <v>103.10079368491348</v>
      </c>
    </row>
    <row r="905" spans="5:31">
      <c r="E905">
        <f t="shared" si="332"/>
        <v>0.88500000000000068</v>
      </c>
      <c r="F905">
        <f t="shared" si="333"/>
        <v>-0.52514895406387785</v>
      </c>
      <c r="G905">
        <f t="shared" si="336"/>
        <v>-30.088818683569745</v>
      </c>
      <c r="H905">
        <f t="shared" si="318"/>
        <v>-1.0818279197484126</v>
      </c>
      <c r="K905">
        <f t="shared" si="319"/>
        <v>-64.909675184904756</v>
      </c>
      <c r="L905">
        <f t="shared" si="320"/>
        <v>389.943748593885</v>
      </c>
      <c r="M905">
        <f t="shared" si="321"/>
        <v>0.76290904030543427</v>
      </c>
      <c r="N905">
        <f t="shared" si="322"/>
        <v>0</v>
      </c>
      <c r="O905">
        <f t="shared" si="323"/>
        <v>0</v>
      </c>
      <c r="P905">
        <f t="shared" si="324"/>
        <v>-1.380579844248687</v>
      </c>
      <c r="Q905">
        <f t="shared" si="334"/>
        <v>0</v>
      </c>
      <c r="S905">
        <f t="shared" si="335"/>
        <v>45.774542418326057</v>
      </c>
      <c r="T905">
        <f t="shared" si="325"/>
        <v>458.61518260141543</v>
      </c>
      <c r="U905">
        <f t="shared" si="326"/>
        <v>0.27624052316421965</v>
      </c>
      <c r="V905">
        <f t="shared" si="327"/>
        <v>0.64014643033721552</v>
      </c>
      <c r="W905">
        <f t="shared" si="328"/>
        <v>27.037915873447368</v>
      </c>
      <c r="X905">
        <f t="shared" si="329"/>
        <v>22.224561986620518</v>
      </c>
      <c r="Y905">
        <f t="shared" si="330"/>
        <v>0.93143783535744051</v>
      </c>
      <c r="Z905">
        <f t="shared" si="337"/>
        <v>53.367456844782588</v>
      </c>
      <c r="AA905">
        <f t="shared" si="331"/>
        <v>0.48390100298928929</v>
      </c>
      <c r="AB905">
        <f t="shared" si="338"/>
        <v>27.725485173433711</v>
      </c>
      <c r="AC905">
        <f t="shared" si="339"/>
        <v>0.44753683236815123</v>
      </c>
      <c r="AD905">
        <f t="shared" si="340"/>
        <v>25.64197167134888</v>
      </c>
      <c r="AE905">
        <f t="shared" si="341"/>
        <v>103.10079368491348</v>
      </c>
    </row>
    <row r="906" spans="5:31">
      <c r="E906">
        <f t="shared" si="332"/>
        <v>0.88600000000000068</v>
      </c>
      <c r="F906">
        <f t="shared" si="333"/>
        <v>-0.52514895406387785</v>
      </c>
      <c r="G906">
        <f t="shared" si="336"/>
        <v>-30.088818683569745</v>
      </c>
      <c r="H906">
        <f t="shared" si="318"/>
        <v>-1.075328857271848</v>
      </c>
      <c r="K906">
        <f t="shared" si="319"/>
        <v>-64.519731436310877</v>
      </c>
      <c r="L906">
        <f t="shared" si="320"/>
        <v>389.943748593885</v>
      </c>
      <c r="M906">
        <f t="shared" si="321"/>
        <v>0.76290904030543427</v>
      </c>
      <c r="N906">
        <f t="shared" si="322"/>
        <v>0</v>
      </c>
      <c r="O906">
        <f t="shared" si="323"/>
        <v>0</v>
      </c>
      <c r="P906">
        <f t="shared" si="324"/>
        <v>-1.3723355621457891</v>
      </c>
      <c r="Q906">
        <f t="shared" si="334"/>
        <v>0</v>
      </c>
      <c r="S906">
        <f t="shared" si="335"/>
        <v>45.774542418326057</v>
      </c>
      <c r="T906">
        <f t="shared" si="325"/>
        <v>458.61518260141543</v>
      </c>
      <c r="U906">
        <f t="shared" si="326"/>
        <v>0.27624052316421965</v>
      </c>
      <c r="V906">
        <f t="shared" si="327"/>
        <v>0.64014643033721552</v>
      </c>
      <c r="W906">
        <f t="shared" si="328"/>
        <v>27.037915873447368</v>
      </c>
      <c r="X906">
        <f t="shared" si="329"/>
        <v>22.224561986620518</v>
      </c>
      <c r="Y906">
        <f t="shared" si="330"/>
        <v>0.93143783535744051</v>
      </c>
      <c r="Z906">
        <f t="shared" si="337"/>
        <v>53.367456844782588</v>
      </c>
      <c r="AA906">
        <f t="shared" si="331"/>
        <v>0.48390100298928929</v>
      </c>
      <c r="AB906">
        <f t="shared" si="338"/>
        <v>27.725485173433711</v>
      </c>
      <c r="AC906">
        <f t="shared" si="339"/>
        <v>0.44753683236815123</v>
      </c>
      <c r="AD906">
        <f t="shared" si="340"/>
        <v>25.64197167134888</v>
      </c>
      <c r="AE906">
        <f t="shared" si="341"/>
        <v>103.10079368491348</v>
      </c>
    </row>
    <row r="907" spans="5:31">
      <c r="E907">
        <f t="shared" si="332"/>
        <v>0.88700000000000068</v>
      </c>
      <c r="F907">
        <f t="shared" si="333"/>
        <v>-0.52514895406387785</v>
      </c>
      <c r="G907">
        <f t="shared" si="336"/>
        <v>-30.088818683569745</v>
      </c>
      <c r="H907">
        <f t="shared" si="318"/>
        <v>-1.0688297947952834</v>
      </c>
      <c r="K907">
        <f t="shared" si="319"/>
        <v>-64.129787687716998</v>
      </c>
      <c r="L907">
        <f t="shared" si="320"/>
        <v>389.943748593885</v>
      </c>
      <c r="M907">
        <f t="shared" si="321"/>
        <v>0.76290904030543427</v>
      </c>
      <c r="N907">
        <f t="shared" si="322"/>
        <v>0</v>
      </c>
      <c r="O907">
        <f t="shared" si="323"/>
        <v>0</v>
      </c>
      <c r="P907">
        <f t="shared" si="324"/>
        <v>-1.3640912800428913</v>
      </c>
      <c r="Q907">
        <f t="shared" si="334"/>
        <v>0</v>
      </c>
      <c r="S907">
        <f t="shared" si="335"/>
        <v>45.774542418326057</v>
      </c>
      <c r="T907">
        <f t="shared" si="325"/>
        <v>458.61518260141543</v>
      </c>
      <c r="U907">
        <f t="shared" si="326"/>
        <v>0.27624052316421965</v>
      </c>
      <c r="V907">
        <f t="shared" si="327"/>
        <v>0.64014643033721552</v>
      </c>
      <c r="W907">
        <f t="shared" si="328"/>
        <v>27.037915873447368</v>
      </c>
      <c r="X907">
        <f t="shared" si="329"/>
        <v>22.224561986620518</v>
      </c>
      <c r="Y907">
        <f t="shared" si="330"/>
        <v>0.93143783535744051</v>
      </c>
      <c r="Z907">
        <f t="shared" si="337"/>
        <v>53.367456844782588</v>
      </c>
      <c r="AA907">
        <f t="shared" si="331"/>
        <v>0.48390100298928929</v>
      </c>
      <c r="AB907">
        <f t="shared" si="338"/>
        <v>27.725485173433711</v>
      </c>
      <c r="AC907">
        <f t="shared" si="339"/>
        <v>0.44753683236815123</v>
      </c>
      <c r="AD907">
        <f t="shared" si="340"/>
        <v>25.64197167134888</v>
      </c>
      <c r="AE907">
        <f t="shared" si="341"/>
        <v>103.10079368491348</v>
      </c>
    </row>
    <row r="908" spans="5:31">
      <c r="E908">
        <f t="shared" si="332"/>
        <v>0.88800000000000068</v>
      </c>
      <c r="F908">
        <f t="shared" si="333"/>
        <v>-0.52514895406387785</v>
      </c>
      <c r="G908">
        <f t="shared" si="336"/>
        <v>-30.088818683569745</v>
      </c>
      <c r="H908">
        <f t="shared" si="318"/>
        <v>-1.0623307323187186</v>
      </c>
      <c r="K908">
        <f t="shared" si="319"/>
        <v>-63.739843939123112</v>
      </c>
      <c r="L908">
        <f t="shared" si="320"/>
        <v>389.943748593885</v>
      </c>
      <c r="M908">
        <f t="shared" si="321"/>
        <v>0.76290904030543427</v>
      </c>
      <c r="N908">
        <f t="shared" si="322"/>
        <v>0</v>
      </c>
      <c r="O908">
        <f t="shared" si="323"/>
        <v>0</v>
      </c>
      <c r="P908">
        <f t="shared" si="324"/>
        <v>-1.3558469979399936</v>
      </c>
      <c r="Q908">
        <f t="shared" si="334"/>
        <v>0</v>
      </c>
      <c r="S908">
        <f t="shared" si="335"/>
        <v>45.774542418326057</v>
      </c>
      <c r="T908">
        <f t="shared" si="325"/>
        <v>458.61518260141543</v>
      </c>
      <c r="U908">
        <f t="shared" si="326"/>
        <v>0.27624052316421965</v>
      </c>
      <c r="V908">
        <f t="shared" si="327"/>
        <v>0.64014643033721552</v>
      </c>
      <c r="W908">
        <f t="shared" si="328"/>
        <v>27.037915873447368</v>
      </c>
      <c r="X908">
        <f t="shared" si="329"/>
        <v>22.224561986620518</v>
      </c>
      <c r="Y908">
        <f t="shared" si="330"/>
        <v>0.93143783535744051</v>
      </c>
      <c r="Z908">
        <f t="shared" si="337"/>
        <v>53.367456844782588</v>
      </c>
      <c r="AA908">
        <f t="shared" si="331"/>
        <v>0.48390100298928929</v>
      </c>
      <c r="AB908">
        <f t="shared" si="338"/>
        <v>27.725485173433711</v>
      </c>
      <c r="AC908">
        <f t="shared" si="339"/>
        <v>0.44753683236815123</v>
      </c>
      <c r="AD908">
        <f t="shared" si="340"/>
        <v>25.64197167134888</v>
      </c>
      <c r="AE908">
        <f t="shared" si="341"/>
        <v>103.10079368491348</v>
      </c>
    </row>
    <row r="909" spans="5:31">
      <c r="E909">
        <f t="shared" si="332"/>
        <v>0.88900000000000068</v>
      </c>
      <c r="F909">
        <f t="shared" si="333"/>
        <v>-0.52514895406387785</v>
      </c>
      <c r="G909">
        <f t="shared" si="336"/>
        <v>-30.088818683569745</v>
      </c>
      <c r="H909">
        <f t="shared" si="318"/>
        <v>-1.0558316698421537</v>
      </c>
      <c r="K909">
        <f t="shared" si="319"/>
        <v>-63.349900190529226</v>
      </c>
      <c r="L909">
        <f t="shared" si="320"/>
        <v>389.943748593885</v>
      </c>
      <c r="M909">
        <f t="shared" si="321"/>
        <v>0.76290904030543427</v>
      </c>
      <c r="N909">
        <f t="shared" si="322"/>
        <v>0</v>
      </c>
      <c r="O909">
        <f t="shared" si="323"/>
        <v>0</v>
      </c>
      <c r="P909">
        <f t="shared" si="324"/>
        <v>-1.3476027158370956</v>
      </c>
      <c r="Q909">
        <f t="shared" si="334"/>
        <v>0</v>
      </c>
      <c r="S909">
        <f t="shared" si="335"/>
        <v>45.774542418326057</v>
      </c>
      <c r="T909">
        <f t="shared" si="325"/>
        <v>458.61518260141543</v>
      </c>
      <c r="U909">
        <f t="shared" si="326"/>
        <v>0.27624052316421965</v>
      </c>
      <c r="V909">
        <f t="shared" si="327"/>
        <v>0.64014643033721552</v>
      </c>
      <c r="W909">
        <f t="shared" si="328"/>
        <v>27.037915873447368</v>
      </c>
      <c r="X909">
        <f t="shared" si="329"/>
        <v>22.224561986620518</v>
      </c>
      <c r="Y909">
        <f t="shared" si="330"/>
        <v>0.93143783535744051</v>
      </c>
      <c r="Z909">
        <f t="shared" si="337"/>
        <v>53.367456844782588</v>
      </c>
      <c r="AA909">
        <f t="shared" si="331"/>
        <v>0.48390100298928929</v>
      </c>
      <c r="AB909">
        <f t="shared" si="338"/>
        <v>27.725485173433711</v>
      </c>
      <c r="AC909">
        <f t="shared" si="339"/>
        <v>0.44753683236815123</v>
      </c>
      <c r="AD909">
        <f t="shared" si="340"/>
        <v>25.64197167134888</v>
      </c>
      <c r="AE909">
        <f t="shared" si="341"/>
        <v>103.10079368491348</v>
      </c>
    </row>
    <row r="910" spans="5:31">
      <c r="E910">
        <f t="shared" si="332"/>
        <v>0.89000000000000068</v>
      </c>
      <c r="F910">
        <f t="shared" si="333"/>
        <v>-0.52514895406387785</v>
      </c>
      <c r="G910">
        <f t="shared" si="336"/>
        <v>-30.088818683569745</v>
      </c>
      <c r="H910">
        <f t="shared" si="318"/>
        <v>-1.0493326073655891</v>
      </c>
      <c r="K910">
        <f t="shared" si="319"/>
        <v>-62.95995644193534</v>
      </c>
      <c r="L910">
        <f t="shared" si="320"/>
        <v>389.943748593885</v>
      </c>
      <c r="M910">
        <f t="shared" si="321"/>
        <v>0.76290904030543427</v>
      </c>
      <c r="N910">
        <f t="shared" si="322"/>
        <v>0</v>
      </c>
      <c r="O910">
        <f t="shared" si="323"/>
        <v>0</v>
      </c>
      <c r="P910">
        <f t="shared" si="324"/>
        <v>-1.3393584337341977</v>
      </c>
      <c r="Q910">
        <f t="shared" si="334"/>
        <v>0</v>
      </c>
      <c r="S910">
        <f t="shared" si="335"/>
        <v>45.774542418326057</v>
      </c>
      <c r="T910">
        <f t="shared" si="325"/>
        <v>458.61518260141543</v>
      </c>
      <c r="U910">
        <f t="shared" si="326"/>
        <v>0.27624052316421965</v>
      </c>
      <c r="V910">
        <f t="shared" si="327"/>
        <v>0.64014643033721552</v>
      </c>
      <c r="W910">
        <f t="shared" si="328"/>
        <v>27.037915873447368</v>
      </c>
      <c r="X910">
        <f t="shared" si="329"/>
        <v>22.224561986620518</v>
      </c>
      <c r="Y910">
        <f t="shared" si="330"/>
        <v>0.93143783535744051</v>
      </c>
      <c r="Z910">
        <f t="shared" si="337"/>
        <v>53.367456844782588</v>
      </c>
      <c r="AA910">
        <f t="shared" si="331"/>
        <v>0.48390100298928929</v>
      </c>
      <c r="AB910">
        <f t="shared" si="338"/>
        <v>27.725485173433711</v>
      </c>
      <c r="AC910">
        <f t="shared" si="339"/>
        <v>0.44753683236815123</v>
      </c>
      <c r="AD910">
        <f t="shared" si="340"/>
        <v>25.64197167134888</v>
      </c>
      <c r="AE910">
        <f t="shared" si="341"/>
        <v>103.10079368491348</v>
      </c>
    </row>
    <row r="911" spans="5:31">
      <c r="E911">
        <f t="shared" si="332"/>
        <v>0.89100000000000068</v>
      </c>
      <c r="F911">
        <f t="shared" si="333"/>
        <v>-0.52514895406387785</v>
      </c>
      <c r="G911">
        <f t="shared" si="336"/>
        <v>-30.088818683569745</v>
      </c>
      <c r="H911">
        <f t="shared" si="318"/>
        <v>-1.0428335448890242</v>
      </c>
      <c r="K911">
        <f t="shared" si="319"/>
        <v>-62.570012693341454</v>
      </c>
      <c r="L911">
        <f t="shared" si="320"/>
        <v>389.943748593885</v>
      </c>
      <c r="M911">
        <f t="shared" si="321"/>
        <v>0.76290904030543427</v>
      </c>
      <c r="N911">
        <f t="shared" si="322"/>
        <v>0</v>
      </c>
      <c r="O911">
        <f t="shared" si="323"/>
        <v>0</v>
      </c>
      <c r="P911">
        <f t="shared" si="324"/>
        <v>-1.3311141516312999</v>
      </c>
      <c r="Q911">
        <f t="shared" si="334"/>
        <v>0</v>
      </c>
      <c r="S911">
        <f t="shared" si="335"/>
        <v>45.774542418326057</v>
      </c>
      <c r="T911">
        <f t="shared" si="325"/>
        <v>458.61518260141543</v>
      </c>
      <c r="U911">
        <f t="shared" si="326"/>
        <v>0.27624052316421965</v>
      </c>
      <c r="V911">
        <f t="shared" si="327"/>
        <v>0.64014643033721552</v>
      </c>
      <c r="W911">
        <f t="shared" si="328"/>
        <v>27.037915873447368</v>
      </c>
      <c r="X911">
        <f t="shared" si="329"/>
        <v>22.224561986620518</v>
      </c>
      <c r="Y911">
        <f t="shared" si="330"/>
        <v>0.93143783535744051</v>
      </c>
      <c r="Z911">
        <f t="shared" si="337"/>
        <v>53.367456844782588</v>
      </c>
      <c r="AA911">
        <f t="shared" si="331"/>
        <v>0.48390100298928929</v>
      </c>
      <c r="AB911">
        <f t="shared" si="338"/>
        <v>27.725485173433711</v>
      </c>
      <c r="AC911">
        <f t="shared" si="339"/>
        <v>0.44753683236815123</v>
      </c>
      <c r="AD911">
        <f t="shared" si="340"/>
        <v>25.64197167134888</v>
      </c>
      <c r="AE911">
        <f t="shared" si="341"/>
        <v>103.10079368491348</v>
      </c>
    </row>
    <row r="912" spans="5:31">
      <c r="E912">
        <f t="shared" si="332"/>
        <v>0.89200000000000068</v>
      </c>
      <c r="F912">
        <f t="shared" si="333"/>
        <v>-0.52514895406387785</v>
      </c>
      <c r="G912">
        <f t="shared" si="336"/>
        <v>-30.088818683569745</v>
      </c>
      <c r="H912">
        <f t="shared" si="318"/>
        <v>-1.0363344824124594</v>
      </c>
      <c r="K912">
        <f t="shared" si="319"/>
        <v>-62.180068944747568</v>
      </c>
      <c r="L912">
        <f t="shared" si="320"/>
        <v>389.943748593885</v>
      </c>
      <c r="M912">
        <f t="shared" si="321"/>
        <v>0.76290904030543427</v>
      </c>
      <c r="N912">
        <f t="shared" si="322"/>
        <v>0</v>
      </c>
      <c r="O912">
        <f t="shared" si="323"/>
        <v>0</v>
      </c>
      <c r="P912">
        <f t="shared" si="324"/>
        <v>-1.322869869528402</v>
      </c>
      <c r="Q912">
        <f t="shared" si="334"/>
        <v>0</v>
      </c>
      <c r="S912">
        <f t="shared" si="335"/>
        <v>45.774542418326057</v>
      </c>
      <c r="T912">
        <f t="shared" si="325"/>
        <v>458.61518260141543</v>
      </c>
      <c r="U912">
        <f t="shared" si="326"/>
        <v>0.27624052316421965</v>
      </c>
      <c r="V912">
        <f t="shared" si="327"/>
        <v>0.64014643033721552</v>
      </c>
      <c r="W912">
        <f t="shared" si="328"/>
        <v>27.037915873447368</v>
      </c>
      <c r="X912">
        <f t="shared" si="329"/>
        <v>22.224561986620518</v>
      </c>
      <c r="Y912">
        <f t="shared" si="330"/>
        <v>0.93143783535744051</v>
      </c>
      <c r="Z912">
        <f t="shared" si="337"/>
        <v>53.367456844782588</v>
      </c>
      <c r="AA912">
        <f t="shared" si="331"/>
        <v>0.48390100298928929</v>
      </c>
      <c r="AB912">
        <f t="shared" si="338"/>
        <v>27.725485173433711</v>
      </c>
      <c r="AC912">
        <f t="shared" si="339"/>
        <v>0.44753683236815123</v>
      </c>
      <c r="AD912">
        <f t="shared" si="340"/>
        <v>25.64197167134888</v>
      </c>
      <c r="AE912">
        <f t="shared" si="341"/>
        <v>103.10079368491348</v>
      </c>
    </row>
    <row r="913" spans="5:31">
      <c r="E913">
        <f t="shared" si="332"/>
        <v>0.89300000000000068</v>
      </c>
      <c r="F913">
        <f t="shared" si="333"/>
        <v>-0.52514895406387785</v>
      </c>
      <c r="G913">
        <f t="shared" si="336"/>
        <v>-30.088818683569745</v>
      </c>
      <c r="H913">
        <f t="shared" si="318"/>
        <v>-1.0298354199358948</v>
      </c>
      <c r="K913">
        <f t="shared" si="319"/>
        <v>-61.790125196153681</v>
      </c>
      <c r="L913">
        <f t="shared" si="320"/>
        <v>389.943748593885</v>
      </c>
      <c r="M913">
        <f t="shared" si="321"/>
        <v>0.76290904030543427</v>
      </c>
      <c r="N913">
        <f t="shared" si="322"/>
        <v>0</v>
      </c>
      <c r="O913">
        <f t="shared" si="323"/>
        <v>0</v>
      </c>
      <c r="P913">
        <f t="shared" si="324"/>
        <v>-1.3146255874255039</v>
      </c>
      <c r="Q913">
        <f t="shared" si="334"/>
        <v>0</v>
      </c>
      <c r="S913">
        <f t="shared" si="335"/>
        <v>45.774542418326057</v>
      </c>
      <c r="T913">
        <f t="shared" si="325"/>
        <v>458.61518260141543</v>
      </c>
      <c r="U913">
        <f t="shared" si="326"/>
        <v>0.27624052316421965</v>
      </c>
      <c r="V913">
        <f t="shared" si="327"/>
        <v>0.64014643033721552</v>
      </c>
      <c r="W913">
        <f t="shared" si="328"/>
        <v>27.037915873447368</v>
      </c>
      <c r="X913">
        <f t="shared" si="329"/>
        <v>22.224561986620518</v>
      </c>
      <c r="Y913">
        <f t="shared" si="330"/>
        <v>0.93143783535744051</v>
      </c>
      <c r="Z913">
        <f t="shared" si="337"/>
        <v>53.367456844782588</v>
      </c>
      <c r="AA913">
        <f t="shared" si="331"/>
        <v>0.48390100298928929</v>
      </c>
      <c r="AB913">
        <f t="shared" si="338"/>
        <v>27.725485173433711</v>
      </c>
      <c r="AC913">
        <f t="shared" si="339"/>
        <v>0.44753683236815123</v>
      </c>
      <c r="AD913">
        <f t="shared" si="340"/>
        <v>25.64197167134888</v>
      </c>
      <c r="AE913">
        <f t="shared" si="341"/>
        <v>103.10079368491348</v>
      </c>
    </row>
    <row r="914" spans="5:31">
      <c r="E914">
        <f t="shared" si="332"/>
        <v>0.89400000000000068</v>
      </c>
      <c r="F914">
        <f t="shared" si="333"/>
        <v>-0.52514895406387785</v>
      </c>
      <c r="G914">
        <f t="shared" si="336"/>
        <v>-30.088818683569745</v>
      </c>
      <c r="H914">
        <f t="shared" si="318"/>
        <v>-1.0233363574593299</v>
      </c>
      <c r="K914">
        <f t="shared" si="319"/>
        <v>-61.400181447559795</v>
      </c>
      <c r="L914">
        <f t="shared" si="320"/>
        <v>389.943748593885</v>
      </c>
      <c r="M914">
        <f t="shared" si="321"/>
        <v>0.76290904030543427</v>
      </c>
      <c r="N914">
        <f t="shared" si="322"/>
        <v>0</v>
      </c>
      <c r="O914">
        <f t="shared" si="323"/>
        <v>0</v>
      </c>
      <c r="P914">
        <f t="shared" si="324"/>
        <v>-1.3063813053226061</v>
      </c>
      <c r="Q914">
        <f t="shared" si="334"/>
        <v>0</v>
      </c>
      <c r="S914">
        <f t="shared" si="335"/>
        <v>45.774542418326057</v>
      </c>
      <c r="T914">
        <f t="shared" si="325"/>
        <v>458.61518260141543</v>
      </c>
      <c r="U914">
        <f t="shared" si="326"/>
        <v>0.27624052316421965</v>
      </c>
      <c r="V914">
        <f t="shared" si="327"/>
        <v>0.64014643033721552</v>
      </c>
      <c r="W914">
        <f t="shared" si="328"/>
        <v>27.037915873447368</v>
      </c>
      <c r="X914">
        <f t="shared" si="329"/>
        <v>22.224561986620518</v>
      </c>
      <c r="Y914">
        <f t="shared" si="330"/>
        <v>0.93143783535744051</v>
      </c>
      <c r="Z914">
        <f t="shared" si="337"/>
        <v>53.367456844782588</v>
      </c>
      <c r="AA914">
        <f t="shared" si="331"/>
        <v>0.48390100298928929</v>
      </c>
      <c r="AB914">
        <f t="shared" si="338"/>
        <v>27.725485173433711</v>
      </c>
      <c r="AC914">
        <f t="shared" si="339"/>
        <v>0.44753683236815123</v>
      </c>
      <c r="AD914">
        <f t="shared" si="340"/>
        <v>25.64197167134888</v>
      </c>
      <c r="AE914">
        <f t="shared" si="341"/>
        <v>103.10079368491348</v>
      </c>
    </row>
    <row r="915" spans="5:31">
      <c r="E915">
        <f t="shared" si="332"/>
        <v>0.89500000000000068</v>
      </c>
      <c r="F915">
        <f t="shared" si="333"/>
        <v>-0.52514895406387785</v>
      </c>
      <c r="G915">
        <f t="shared" si="336"/>
        <v>-30.088818683569745</v>
      </c>
      <c r="H915">
        <f t="shared" si="318"/>
        <v>-1.0168372949827651</v>
      </c>
      <c r="K915">
        <f t="shared" si="319"/>
        <v>-61.010237698965909</v>
      </c>
      <c r="L915">
        <f t="shared" si="320"/>
        <v>389.943748593885</v>
      </c>
      <c r="M915">
        <f t="shared" si="321"/>
        <v>0.76290904030543427</v>
      </c>
      <c r="N915">
        <f t="shared" si="322"/>
        <v>0</v>
      </c>
      <c r="O915">
        <f t="shared" si="323"/>
        <v>0</v>
      </c>
      <c r="P915">
        <f t="shared" si="324"/>
        <v>-1.2981370232197083</v>
      </c>
      <c r="Q915">
        <f t="shared" si="334"/>
        <v>0</v>
      </c>
      <c r="S915">
        <f t="shared" si="335"/>
        <v>45.774542418326057</v>
      </c>
      <c r="T915">
        <f t="shared" si="325"/>
        <v>458.61518260141543</v>
      </c>
      <c r="U915">
        <f t="shared" si="326"/>
        <v>0.27624052316421965</v>
      </c>
      <c r="V915">
        <f t="shared" si="327"/>
        <v>0.64014643033721552</v>
      </c>
      <c r="W915">
        <f t="shared" si="328"/>
        <v>27.037915873447368</v>
      </c>
      <c r="X915">
        <f t="shared" si="329"/>
        <v>22.224561986620518</v>
      </c>
      <c r="Y915">
        <f t="shared" si="330"/>
        <v>0.93143783535744051</v>
      </c>
      <c r="Z915">
        <f t="shared" si="337"/>
        <v>53.367456844782588</v>
      </c>
      <c r="AA915">
        <f t="shared" si="331"/>
        <v>0.48390100298928929</v>
      </c>
      <c r="AB915">
        <f t="shared" si="338"/>
        <v>27.725485173433711</v>
      </c>
      <c r="AC915">
        <f t="shared" si="339"/>
        <v>0.44753683236815123</v>
      </c>
      <c r="AD915">
        <f t="shared" si="340"/>
        <v>25.64197167134888</v>
      </c>
      <c r="AE915">
        <f t="shared" si="341"/>
        <v>103.10079368491348</v>
      </c>
    </row>
    <row r="916" spans="5:31">
      <c r="E916">
        <f t="shared" si="332"/>
        <v>0.89600000000000068</v>
      </c>
      <c r="F916">
        <f t="shared" si="333"/>
        <v>-0.52514895406387785</v>
      </c>
      <c r="G916">
        <f t="shared" si="336"/>
        <v>-30.088818683569745</v>
      </c>
      <c r="H916">
        <f t="shared" ref="H916:H979" si="342">K916/$B$100</f>
        <v>-1.0103382325062005</v>
      </c>
      <c r="K916">
        <f t="shared" ref="K916:K979" si="343">K915+$B$20*L916</f>
        <v>-60.620293950372023</v>
      </c>
      <c r="L916">
        <f t="shared" ref="L916:L979" si="344">M916/$B$103</f>
        <v>389.943748593885</v>
      </c>
      <c r="M916">
        <f t="shared" ref="M916:M979" si="345">N916+S916/$B$100</f>
        <v>0.76290904030543427</v>
      </c>
      <c r="N916">
        <f t="shared" ref="N916:N979" si="346">$B$96*O916*$B$99</f>
        <v>0</v>
      </c>
      <c r="O916">
        <f t="shared" ref="O916:O979" si="347">IF(E916&gt;0,IF(F916&gt;$B$26,(Q916-P916)/$B$97,0),0)</f>
        <v>0</v>
      </c>
      <c r="P916">
        <f t="shared" ref="P916:P979" si="348">$B$98*K915</f>
        <v>-1.2898927411168102</v>
      </c>
      <c r="Q916">
        <f t="shared" si="334"/>
        <v>0</v>
      </c>
      <c r="S916">
        <f t="shared" si="335"/>
        <v>45.774542418326057</v>
      </c>
      <c r="T916">
        <f t="shared" ref="T916:T979" si="349">IF(U916&gt;0,U916*$B$92,0)</f>
        <v>458.61518260141543</v>
      </c>
      <c r="U916">
        <f t="shared" ref="U916:U979" si="350">V916-$B$32-$B$29</f>
        <v>0.27624052316421965</v>
      </c>
      <c r="V916">
        <f t="shared" ref="V916:V979" si="351">0.01*2.54*SQRT(($B$40-(W916))^2+($B$42-(X916))^2)</f>
        <v>0.64014643033721552</v>
      </c>
      <c r="W916">
        <f t="shared" ref="W916:W979" si="352">$B$34+COS(F916)*$B$80+SIN(F916)*$B$82</f>
        <v>27.037915873447368</v>
      </c>
      <c r="X916">
        <f t="shared" ref="X916:X979" si="353">$B$36+COS(F916)*$B$82-SIN(F916)*$B$80</f>
        <v>22.224561986620518</v>
      </c>
      <c r="Y916">
        <f t="shared" ref="Y916:Y979" si="354">ATAN2((W916-$B$40),(X916-$B$42))</f>
        <v>0.93143783535744051</v>
      </c>
      <c r="Z916">
        <f t="shared" si="337"/>
        <v>53.367456844782588</v>
      </c>
      <c r="AA916">
        <f t="shared" ref="AA916:AA979" si="355">ATAN2(W916-$B$34,X916-$B$36)</f>
        <v>0.48390100298928929</v>
      </c>
      <c r="AB916">
        <f t="shared" si="338"/>
        <v>27.725485173433711</v>
      </c>
      <c r="AC916">
        <f t="shared" si="339"/>
        <v>0.44753683236815123</v>
      </c>
      <c r="AD916">
        <f t="shared" si="340"/>
        <v>25.64197167134888</v>
      </c>
      <c r="AE916">
        <f t="shared" si="341"/>
        <v>103.10079368491348</v>
      </c>
    </row>
    <row r="917" spans="5:31">
      <c r="E917">
        <f t="shared" ref="E917:E980" si="356">E916+$B$20</f>
        <v>0.89700000000000069</v>
      </c>
      <c r="F917">
        <f t="shared" ref="F917:F980" si="357">IF(F916&gt;$B$26,F916+$B$20*H916,F916)</f>
        <v>-0.52514895406387785</v>
      </c>
      <c r="G917">
        <f t="shared" si="336"/>
        <v>-30.088818683569745</v>
      </c>
      <c r="H917">
        <f t="shared" si="342"/>
        <v>-1.0038391700296356</v>
      </c>
      <c r="K917">
        <f t="shared" si="343"/>
        <v>-60.230350201778137</v>
      </c>
      <c r="L917">
        <f t="shared" si="344"/>
        <v>389.943748593885</v>
      </c>
      <c r="M917">
        <f t="shared" si="345"/>
        <v>0.76290904030543427</v>
      </c>
      <c r="N917">
        <f t="shared" si="346"/>
        <v>0</v>
      </c>
      <c r="O917">
        <f t="shared" si="347"/>
        <v>0</v>
      </c>
      <c r="P917">
        <f t="shared" si="348"/>
        <v>-1.2816484590139123</v>
      </c>
      <c r="Q917">
        <f t="shared" ref="Q917:Q980" si="358">IF(E917&gt;0,IF(F917&gt;$B$26,-($B$105-$B$106),0),0)</f>
        <v>0</v>
      </c>
      <c r="S917">
        <f t="shared" si="335"/>
        <v>45.774542418326057</v>
      </c>
      <c r="T917">
        <f t="shared" si="349"/>
        <v>458.61518260141543</v>
      </c>
      <c r="U917">
        <f t="shared" si="350"/>
        <v>0.27624052316421965</v>
      </c>
      <c r="V917">
        <f t="shared" si="351"/>
        <v>0.64014643033721552</v>
      </c>
      <c r="W917">
        <f t="shared" si="352"/>
        <v>27.037915873447368</v>
      </c>
      <c r="X917">
        <f t="shared" si="353"/>
        <v>22.224561986620518</v>
      </c>
      <c r="Y917">
        <f t="shared" si="354"/>
        <v>0.93143783535744051</v>
      </c>
      <c r="Z917">
        <f t="shared" si="337"/>
        <v>53.367456844782588</v>
      </c>
      <c r="AA917">
        <f t="shared" si="355"/>
        <v>0.48390100298928929</v>
      </c>
      <c r="AB917">
        <f t="shared" si="338"/>
        <v>27.725485173433711</v>
      </c>
      <c r="AC917">
        <f t="shared" si="339"/>
        <v>0.44753683236815123</v>
      </c>
      <c r="AD917">
        <f t="shared" si="340"/>
        <v>25.64197167134888</v>
      </c>
      <c r="AE917">
        <f t="shared" si="341"/>
        <v>103.10079368491348</v>
      </c>
    </row>
    <row r="918" spans="5:31">
      <c r="E918">
        <f t="shared" si="356"/>
        <v>0.89800000000000069</v>
      </c>
      <c r="F918">
        <f t="shared" si="357"/>
        <v>-0.52514895406387785</v>
      </c>
      <c r="G918">
        <f t="shared" si="336"/>
        <v>-30.088818683569745</v>
      </c>
      <c r="H918">
        <f t="shared" si="342"/>
        <v>-0.9973401075530709</v>
      </c>
      <c r="K918">
        <f t="shared" si="343"/>
        <v>-59.840406453184251</v>
      </c>
      <c r="L918">
        <f t="shared" si="344"/>
        <v>389.943748593885</v>
      </c>
      <c r="M918">
        <f t="shared" si="345"/>
        <v>0.76290904030543427</v>
      </c>
      <c r="N918">
        <f t="shared" si="346"/>
        <v>0</v>
      </c>
      <c r="O918">
        <f t="shared" si="347"/>
        <v>0</v>
      </c>
      <c r="P918">
        <f t="shared" si="348"/>
        <v>-1.2734041769110145</v>
      </c>
      <c r="Q918">
        <f t="shared" si="358"/>
        <v>0</v>
      </c>
      <c r="S918">
        <f t="shared" ref="S918:S981" si="359">IF(E918&gt;0,$B$84*T918*SIN(AC918),0)</f>
        <v>45.774542418326057</v>
      </c>
      <c r="T918">
        <f t="shared" si="349"/>
        <v>458.61518260141543</v>
      </c>
      <c r="U918">
        <f t="shared" si="350"/>
        <v>0.27624052316421965</v>
      </c>
      <c r="V918">
        <f t="shared" si="351"/>
        <v>0.64014643033721552</v>
      </c>
      <c r="W918">
        <f t="shared" si="352"/>
        <v>27.037915873447368</v>
      </c>
      <c r="X918">
        <f t="shared" si="353"/>
        <v>22.224561986620518</v>
      </c>
      <c r="Y918">
        <f t="shared" si="354"/>
        <v>0.93143783535744051</v>
      </c>
      <c r="Z918">
        <f t="shared" si="337"/>
        <v>53.367456844782588</v>
      </c>
      <c r="AA918">
        <f t="shared" si="355"/>
        <v>0.48390100298928929</v>
      </c>
      <c r="AB918">
        <f t="shared" si="338"/>
        <v>27.725485173433711</v>
      </c>
      <c r="AC918">
        <f t="shared" si="339"/>
        <v>0.44753683236815123</v>
      </c>
      <c r="AD918">
        <f t="shared" si="340"/>
        <v>25.64197167134888</v>
      </c>
      <c r="AE918">
        <f t="shared" si="341"/>
        <v>103.10079368491348</v>
      </c>
    </row>
    <row r="919" spans="5:31">
      <c r="E919">
        <f t="shared" si="356"/>
        <v>0.89900000000000069</v>
      </c>
      <c r="F919">
        <f t="shared" si="357"/>
        <v>-0.52514895406387785</v>
      </c>
      <c r="G919">
        <f t="shared" si="336"/>
        <v>-30.088818683569745</v>
      </c>
      <c r="H919">
        <f t="shared" si="342"/>
        <v>-0.99084104507650606</v>
      </c>
      <c r="K919">
        <f t="shared" si="343"/>
        <v>-59.450462704590365</v>
      </c>
      <c r="L919">
        <f t="shared" si="344"/>
        <v>389.943748593885</v>
      </c>
      <c r="M919">
        <f t="shared" si="345"/>
        <v>0.76290904030543427</v>
      </c>
      <c r="N919">
        <f t="shared" si="346"/>
        <v>0</v>
      </c>
      <c r="O919">
        <f t="shared" si="347"/>
        <v>0</v>
      </c>
      <c r="P919">
        <f t="shared" si="348"/>
        <v>-1.2651598948081166</v>
      </c>
      <c r="Q919">
        <f t="shared" si="358"/>
        <v>0</v>
      </c>
      <c r="S919">
        <f t="shared" si="359"/>
        <v>45.774542418326057</v>
      </c>
      <c r="T919">
        <f t="shared" si="349"/>
        <v>458.61518260141543</v>
      </c>
      <c r="U919">
        <f t="shared" si="350"/>
        <v>0.27624052316421965</v>
      </c>
      <c r="V919">
        <f t="shared" si="351"/>
        <v>0.64014643033721552</v>
      </c>
      <c r="W919">
        <f t="shared" si="352"/>
        <v>27.037915873447368</v>
      </c>
      <c r="X919">
        <f t="shared" si="353"/>
        <v>22.224561986620518</v>
      </c>
      <c r="Y919">
        <f t="shared" si="354"/>
        <v>0.93143783535744051</v>
      </c>
      <c r="Z919">
        <f t="shared" si="337"/>
        <v>53.367456844782588</v>
      </c>
      <c r="AA919">
        <f t="shared" si="355"/>
        <v>0.48390100298928929</v>
      </c>
      <c r="AB919">
        <f t="shared" si="338"/>
        <v>27.725485173433711</v>
      </c>
      <c r="AC919">
        <f t="shared" si="339"/>
        <v>0.44753683236815123</v>
      </c>
      <c r="AD919">
        <f t="shared" si="340"/>
        <v>25.64197167134888</v>
      </c>
      <c r="AE919">
        <f t="shared" si="341"/>
        <v>103.10079368491348</v>
      </c>
    </row>
    <row r="920" spans="5:31">
      <c r="E920">
        <f t="shared" si="356"/>
        <v>0.90000000000000069</v>
      </c>
      <c r="F920">
        <f t="shared" si="357"/>
        <v>-0.52514895406387785</v>
      </c>
      <c r="G920">
        <f t="shared" si="336"/>
        <v>-30.088818683569745</v>
      </c>
      <c r="H920">
        <f t="shared" si="342"/>
        <v>-0.98434198259994132</v>
      </c>
      <c r="K920">
        <f t="shared" si="343"/>
        <v>-59.060518955996478</v>
      </c>
      <c r="L920">
        <f t="shared" si="344"/>
        <v>389.943748593885</v>
      </c>
      <c r="M920">
        <f t="shared" si="345"/>
        <v>0.76290904030543427</v>
      </c>
      <c r="N920">
        <f t="shared" si="346"/>
        <v>0</v>
      </c>
      <c r="O920">
        <f t="shared" si="347"/>
        <v>0</v>
      </c>
      <c r="P920">
        <f t="shared" si="348"/>
        <v>-1.2569156127052186</v>
      </c>
      <c r="Q920">
        <f t="shared" si="358"/>
        <v>0</v>
      </c>
      <c r="S920">
        <f t="shared" si="359"/>
        <v>45.774542418326057</v>
      </c>
      <c r="T920">
        <f t="shared" si="349"/>
        <v>458.61518260141543</v>
      </c>
      <c r="U920">
        <f t="shared" si="350"/>
        <v>0.27624052316421965</v>
      </c>
      <c r="V920">
        <f t="shared" si="351"/>
        <v>0.64014643033721552</v>
      </c>
      <c r="W920">
        <f t="shared" si="352"/>
        <v>27.037915873447368</v>
      </c>
      <c r="X920">
        <f t="shared" si="353"/>
        <v>22.224561986620518</v>
      </c>
      <c r="Y920">
        <f t="shared" si="354"/>
        <v>0.93143783535744051</v>
      </c>
      <c r="Z920">
        <f t="shared" si="337"/>
        <v>53.367456844782588</v>
      </c>
      <c r="AA920">
        <f t="shared" si="355"/>
        <v>0.48390100298928929</v>
      </c>
      <c r="AB920">
        <f t="shared" si="338"/>
        <v>27.725485173433711</v>
      </c>
      <c r="AC920">
        <f t="shared" si="339"/>
        <v>0.44753683236815123</v>
      </c>
      <c r="AD920">
        <f t="shared" si="340"/>
        <v>25.64197167134888</v>
      </c>
      <c r="AE920">
        <f t="shared" si="341"/>
        <v>103.10079368491348</v>
      </c>
    </row>
    <row r="921" spans="5:31">
      <c r="E921">
        <f t="shared" si="356"/>
        <v>0.90100000000000069</v>
      </c>
      <c r="F921">
        <f t="shared" si="357"/>
        <v>-0.52514895406387785</v>
      </c>
      <c r="G921">
        <f t="shared" si="336"/>
        <v>-30.088818683569745</v>
      </c>
      <c r="H921">
        <f t="shared" si="342"/>
        <v>-0.97784292012337659</v>
      </c>
      <c r="K921">
        <f t="shared" si="343"/>
        <v>-58.670575207402592</v>
      </c>
      <c r="L921">
        <f t="shared" si="344"/>
        <v>389.943748593885</v>
      </c>
      <c r="M921">
        <f t="shared" si="345"/>
        <v>0.76290904030543427</v>
      </c>
      <c r="N921">
        <f t="shared" si="346"/>
        <v>0</v>
      </c>
      <c r="O921">
        <f t="shared" si="347"/>
        <v>0</v>
      </c>
      <c r="P921">
        <f t="shared" si="348"/>
        <v>-1.2486713306023207</v>
      </c>
      <c r="Q921">
        <f t="shared" si="358"/>
        <v>0</v>
      </c>
      <c r="S921">
        <f t="shared" si="359"/>
        <v>45.774542418326057</v>
      </c>
      <c r="T921">
        <f t="shared" si="349"/>
        <v>458.61518260141543</v>
      </c>
      <c r="U921">
        <f t="shared" si="350"/>
        <v>0.27624052316421965</v>
      </c>
      <c r="V921">
        <f t="shared" si="351"/>
        <v>0.64014643033721552</v>
      </c>
      <c r="W921">
        <f t="shared" si="352"/>
        <v>27.037915873447368</v>
      </c>
      <c r="X921">
        <f t="shared" si="353"/>
        <v>22.224561986620518</v>
      </c>
      <c r="Y921">
        <f t="shared" si="354"/>
        <v>0.93143783535744051</v>
      </c>
      <c r="Z921">
        <f t="shared" si="337"/>
        <v>53.367456844782588</v>
      </c>
      <c r="AA921">
        <f t="shared" si="355"/>
        <v>0.48390100298928929</v>
      </c>
      <c r="AB921">
        <f t="shared" si="338"/>
        <v>27.725485173433711</v>
      </c>
      <c r="AC921">
        <f t="shared" si="339"/>
        <v>0.44753683236815123</v>
      </c>
      <c r="AD921">
        <f t="shared" si="340"/>
        <v>25.64197167134888</v>
      </c>
      <c r="AE921">
        <f t="shared" si="341"/>
        <v>103.10079368491348</v>
      </c>
    </row>
    <row r="922" spans="5:31">
      <c r="E922">
        <f t="shared" si="356"/>
        <v>0.90200000000000069</v>
      </c>
      <c r="F922">
        <f t="shared" si="357"/>
        <v>-0.52514895406387785</v>
      </c>
      <c r="G922">
        <f t="shared" si="336"/>
        <v>-30.088818683569745</v>
      </c>
      <c r="H922">
        <f t="shared" si="342"/>
        <v>-0.97134385764681175</v>
      </c>
      <c r="K922">
        <f t="shared" si="343"/>
        <v>-58.280631458808706</v>
      </c>
      <c r="L922">
        <f t="shared" si="344"/>
        <v>389.943748593885</v>
      </c>
      <c r="M922">
        <f t="shared" si="345"/>
        <v>0.76290904030543427</v>
      </c>
      <c r="N922">
        <f t="shared" si="346"/>
        <v>0</v>
      </c>
      <c r="O922">
        <f t="shared" si="347"/>
        <v>0</v>
      </c>
      <c r="P922">
        <f t="shared" si="348"/>
        <v>-1.2404270484994229</v>
      </c>
      <c r="Q922">
        <f t="shared" si="358"/>
        <v>0</v>
      </c>
      <c r="S922">
        <f t="shared" si="359"/>
        <v>45.774542418326057</v>
      </c>
      <c r="T922">
        <f t="shared" si="349"/>
        <v>458.61518260141543</v>
      </c>
      <c r="U922">
        <f t="shared" si="350"/>
        <v>0.27624052316421965</v>
      </c>
      <c r="V922">
        <f t="shared" si="351"/>
        <v>0.64014643033721552</v>
      </c>
      <c r="W922">
        <f t="shared" si="352"/>
        <v>27.037915873447368</v>
      </c>
      <c r="X922">
        <f t="shared" si="353"/>
        <v>22.224561986620518</v>
      </c>
      <c r="Y922">
        <f t="shared" si="354"/>
        <v>0.93143783535744051</v>
      </c>
      <c r="Z922">
        <f t="shared" si="337"/>
        <v>53.367456844782588</v>
      </c>
      <c r="AA922">
        <f t="shared" si="355"/>
        <v>0.48390100298928929</v>
      </c>
      <c r="AB922">
        <f t="shared" si="338"/>
        <v>27.725485173433711</v>
      </c>
      <c r="AC922">
        <f t="shared" si="339"/>
        <v>0.44753683236815123</v>
      </c>
      <c r="AD922">
        <f t="shared" si="340"/>
        <v>25.64197167134888</v>
      </c>
      <c r="AE922">
        <f t="shared" si="341"/>
        <v>103.10079368491348</v>
      </c>
    </row>
    <row r="923" spans="5:31">
      <c r="E923">
        <f t="shared" si="356"/>
        <v>0.90300000000000069</v>
      </c>
      <c r="F923">
        <f t="shared" si="357"/>
        <v>-0.52514895406387785</v>
      </c>
      <c r="G923">
        <f t="shared" si="336"/>
        <v>-30.088818683569745</v>
      </c>
      <c r="H923">
        <f t="shared" si="342"/>
        <v>-0.96484479517024702</v>
      </c>
      <c r="K923">
        <f t="shared" si="343"/>
        <v>-57.89068771021482</v>
      </c>
      <c r="L923">
        <f t="shared" si="344"/>
        <v>389.943748593885</v>
      </c>
      <c r="M923">
        <f t="shared" si="345"/>
        <v>0.76290904030543427</v>
      </c>
      <c r="N923">
        <f t="shared" si="346"/>
        <v>0</v>
      </c>
      <c r="O923">
        <f t="shared" si="347"/>
        <v>0</v>
      </c>
      <c r="P923">
        <f t="shared" si="348"/>
        <v>-1.2321827663965248</v>
      </c>
      <c r="Q923">
        <f t="shared" si="358"/>
        <v>0</v>
      </c>
      <c r="S923">
        <f t="shared" si="359"/>
        <v>45.774542418326057</v>
      </c>
      <c r="T923">
        <f t="shared" si="349"/>
        <v>458.61518260141543</v>
      </c>
      <c r="U923">
        <f t="shared" si="350"/>
        <v>0.27624052316421965</v>
      </c>
      <c r="V923">
        <f t="shared" si="351"/>
        <v>0.64014643033721552</v>
      </c>
      <c r="W923">
        <f t="shared" si="352"/>
        <v>27.037915873447368</v>
      </c>
      <c r="X923">
        <f t="shared" si="353"/>
        <v>22.224561986620518</v>
      </c>
      <c r="Y923">
        <f t="shared" si="354"/>
        <v>0.93143783535744051</v>
      </c>
      <c r="Z923">
        <f t="shared" si="337"/>
        <v>53.367456844782588</v>
      </c>
      <c r="AA923">
        <f t="shared" si="355"/>
        <v>0.48390100298928929</v>
      </c>
      <c r="AB923">
        <f t="shared" si="338"/>
        <v>27.725485173433711</v>
      </c>
      <c r="AC923">
        <f t="shared" si="339"/>
        <v>0.44753683236815123</v>
      </c>
      <c r="AD923">
        <f t="shared" si="340"/>
        <v>25.64197167134888</v>
      </c>
      <c r="AE923">
        <f t="shared" si="341"/>
        <v>103.10079368491348</v>
      </c>
    </row>
    <row r="924" spans="5:31">
      <c r="E924">
        <f t="shared" si="356"/>
        <v>0.90400000000000069</v>
      </c>
      <c r="F924">
        <f t="shared" si="357"/>
        <v>-0.52514895406387785</v>
      </c>
      <c r="G924">
        <f t="shared" si="336"/>
        <v>-30.088818683569745</v>
      </c>
      <c r="H924">
        <f t="shared" si="342"/>
        <v>-0.95834573269368228</v>
      </c>
      <c r="K924">
        <f t="shared" si="343"/>
        <v>-57.500743961620934</v>
      </c>
      <c r="L924">
        <f t="shared" si="344"/>
        <v>389.943748593885</v>
      </c>
      <c r="M924">
        <f t="shared" si="345"/>
        <v>0.76290904030543427</v>
      </c>
      <c r="N924">
        <f t="shared" si="346"/>
        <v>0</v>
      </c>
      <c r="O924">
        <f t="shared" si="347"/>
        <v>0</v>
      </c>
      <c r="P924">
        <f t="shared" si="348"/>
        <v>-1.2239384842936269</v>
      </c>
      <c r="Q924">
        <f t="shared" si="358"/>
        <v>0</v>
      </c>
      <c r="S924">
        <f t="shared" si="359"/>
        <v>45.774542418326057</v>
      </c>
      <c r="T924">
        <f t="shared" si="349"/>
        <v>458.61518260141543</v>
      </c>
      <c r="U924">
        <f t="shared" si="350"/>
        <v>0.27624052316421965</v>
      </c>
      <c r="V924">
        <f t="shared" si="351"/>
        <v>0.64014643033721552</v>
      </c>
      <c r="W924">
        <f t="shared" si="352"/>
        <v>27.037915873447368</v>
      </c>
      <c r="X924">
        <f t="shared" si="353"/>
        <v>22.224561986620518</v>
      </c>
      <c r="Y924">
        <f t="shared" si="354"/>
        <v>0.93143783535744051</v>
      </c>
      <c r="Z924">
        <f t="shared" si="337"/>
        <v>53.367456844782588</v>
      </c>
      <c r="AA924">
        <f t="shared" si="355"/>
        <v>0.48390100298928929</v>
      </c>
      <c r="AB924">
        <f t="shared" si="338"/>
        <v>27.725485173433711</v>
      </c>
      <c r="AC924">
        <f t="shared" si="339"/>
        <v>0.44753683236815123</v>
      </c>
      <c r="AD924">
        <f t="shared" si="340"/>
        <v>25.64197167134888</v>
      </c>
      <c r="AE924">
        <f t="shared" si="341"/>
        <v>103.10079368491348</v>
      </c>
    </row>
    <row r="925" spans="5:31">
      <c r="E925">
        <f t="shared" si="356"/>
        <v>0.90500000000000069</v>
      </c>
      <c r="F925">
        <f t="shared" si="357"/>
        <v>-0.52514895406387785</v>
      </c>
      <c r="G925">
        <f t="shared" si="336"/>
        <v>-30.088818683569745</v>
      </c>
      <c r="H925">
        <f t="shared" si="342"/>
        <v>-0.95184667021711744</v>
      </c>
      <c r="K925">
        <f t="shared" si="343"/>
        <v>-57.110800213027048</v>
      </c>
      <c r="L925">
        <f t="shared" si="344"/>
        <v>389.943748593885</v>
      </c>
      <c r="M925">
        <f t="shared" si="345"/>
        <v>0.76290904030543427</v>
      </c>
      <c r="N925">
        <f t="shared" si="346"/>
        <v>0</v>
      </c>
      <c r="O925">
        <f t="shared" si="347"/>
        <v>0</v>
      </c>
      <c r="P925">
        <f t="shared" si="348"/>
        <v>-1.2156942021907291</v>
      </c>
      <c r="Q925">
        <f t="shared" si="358"/>
        <v>0</v>
      </c>
      <c r="S925">
        <f t="shared" si="359"/>
        <v>45.774542418326057</v>
      </c>
      <c r="T925">
        <f t="shared" si="349"/>
        <v>458.61518260141543</v>
      </c>
      <c r="U925">
        <f t="shared" si="350"/>
        <v>0.27624052316421965</v>
      </c>
      <c r="V925">
        <f t="shared" si="351"/>
        <v>0.64014643033721552</v>
      </c>
      <c r="W925">
        <f t="shared" si="352"/>
        <v>27.037915873447368</v>
      </c>
      <c r="X925">
        <f t="shared" si="353"/>
        <v>22.224561986620518</v>
      </c>
      <c r="Y925">
        <f t="shared" si="354"/>
        <v>0.93143783535744051</v>
      </c>
      <c r="Z925">
        <f t="shared" si="337"/>
        <v>53.367456844782588</v>
      </c>
      <c r="AA925">
        <f t="shared" si="355"/>
        <v>0.48390100298928929</v>
      </c>
      <c r="AB925">
        <f t="shared" si="338"/>
        <v>27.725485173433711</v>
      </c>
      <c r="AC925">
        <f t="shared" si="339"/>
        <v>0.44753683236815123</v>
      </c>
      <c r="AD925">
        <f t="shared" si="340"/>
        <v>25.64197167134888</v>
      </c>
      <c r="AE925">
        <f t="shared" si="341"/>
        <v>103.10079368491348</v>
      </c>
    </row>
    <row r="926" spans="5:31">
      <c r="E926">
        <f t="shared" si="356"/>
        <v>0.90600000000000069</v>
      </c>
      <c r="F926">
        <f t="shared" si="357"/>
        <v>-0.52514895406387785</v>
      </c>
      <c r="G926">
        <f t="shared" si="336"/>
        <v>-30.088818683569745</v>
      </c>
      <c r="H926">
        <f t="shared" si="342"/>
        <v>-0.94534760774055271</v>
      </c>
      <c r="K926">
        <f t="shared" si="343"/>
        <v>-56.720856464433162</v>
      </c>
      <c r="L926">
        <f t="shared" si="344"/>
        <v>389.943748593885</v>
      </c>
      <c r="M926">
        <f t="shared" si="345"/>
        <v>0.76290904030543427</v>
      </c>
      <c r="N926">
        <f t="shared" si="346"/>
        <v>0</v>
      </c>
      <c r="O926">
        <f t="shared" si="347"/>
        <v>0</v>
      </c>
      <c r="P926">
        <f t="shared" si="348"/>
        <v>-1.2074499200878313</v>
      </c>
      <c r="Q926">
        <f t="shared" si="358"/>
        <v>0</v>
      </c>
      <c r="S926">
        <f t="shared" si="359"/>
        <v>45.774542418326057</v>
      </c>
      <c r="T926">
        <f t="shared" si="349"/>
        <v>458.61518260141543</v>
      </c>
      <c r="U926">
        <f t="shared" si="350"/>
        <v>0.27624052316421965</v>
      </c>
      <c r="V926">
        <f t="shared" si="351"/>
        <v>0.64014643033721552</v>
      </c>
      <c r="W926">
        <f t="shared" si="352"/>
        <v>27.037915873447368</v>
      </c>
      <c r="X926">
        <f t="shared" si="353"/>
        <v>22.224561986620518</v>
      </c>
      <c r="Y926">
        <f t="shared" si="354"/>
        <v>0.93143783535744051</v>
      </c>
      <c r="Z926">
        <f t="shared" si="337"/>
        <v>53.367456844782588</v>
      </c>
      <c r="AA926">
        <f t="shared" si="355"/>
        <v>0.48390100298928929</v>
      </c>
      <c r="AB926">
        <f t="shared" si="338"/>
        <v>27.725485173433711</v>
      </c>
      <c r="AC926">
        <f t="shared" si="339"/>
        <v>0.44753683236815123</v>
      </c>
      <c r="AD926">
        <f t="shared" si="340"/>
        <v>25.64197167134888</v>
      </c>
      <c r="AE926">
        <f t="shared" si="341"/>
        <v>103.10079368491348</v>
      </c>
    </row>
    <row r="927" spans="5:31">
      <c r="E927">
        <f t="shared" si="356"/>
        <v>0.90700000000000069</v>
      </c>
      <c r="F927">
        <f t="shared" si="357"/>
        <v>-0.52514895406387785</v>
      </c>
      <c r="G927">
        <f t="shared" si="336"/>
        <v>-30.088818683569745</v>
      </c>
      <c r="H927">
        <f t="shared" si="342"/>
        <v>-0.93884854526398798</v>
      </c>
      <c r="K927">
        <f t="shared" si="343"/>
        <v>-56.330912715839276</v>
      </c>
      <c r="L927">
        <f t="shared" si="344"/>
        <v>389.943748593885</v>
      </c>
      <c r="M927">
        <f t="shared" si="345"/>
        <v>0.76290904030543427</v>
      </c>
      <c r="N927">
        <f t="shared" si="346"/>
        <v>0</v>
      </c>
      <c r="O927">
        <f t="shared" si="347"/>
        <v>0</v>
      </c>
      <c r="P927">
        <f t="shared" si="348"/>
        <v>-1.1992056379849332</v>
      </c>
      <c r="Q927">
        <f t="shared" si="358"/>
        <v>0</v>
      </c>
      <c r="S927">
        <f t="shared" si="359"/>
        <v>45.774542418326057</v>
      </c>
      <c r="T927">
        <f t="shared" si="349"/>
        <v>458.61518260141543</v>
      </c>
      <c r="U927">
        <f t="shared" si="350"/>
        <v>0.27624052316421965</v>
      </c>
      <c r="V927">
        <f t="shared" si="351"/>
        <v>0.64014643033721552</v>
      </c>
      <c r="W927">
        <f t="shared" si="352"/>
        <v>27.037915873447368</v>
      </c>
      <c r="X927">
        <f t="shared" si="353"/>
        <v>22.224561986620518</v>
      </c>
      <c r="Y927">
        <f t="shared" si="354"/>
        <v>0.93143783535744051</v>
      </c>
      <c r="Z927">
        <f t="shared" si="337"/>
        <v>53.367456844782588</v>
      </c>
      <c r="AA927">
        <f t="shared" si="355"/>
        <v>0.48390100298928929</v>
      </c>
      <c r="AB927">
        <f t="shared" si="338"/>
        <v>27.725485173433711</v>
      </c>
      <c r="AC927">
        <f t="shared" si="339"/>
        <v>0.44753683236815123</v>
      </c>
      <c r="AD927">
        <f t="shared" si="340"/>
        <v>25.64197167134888</v>
      </c>
      <c r="AE927">
        <f t="shared" si="341"/>
        <v>103.10079368491348</v>
      </c>
    </row>
    <row r="928" spans="5:31">
      <c r="E928">
        <f t="shared" si="356"/>
        <v>0.9080000000000007</v>
      </c>
      <c r="F928">
        <f t="shared" si="357"/>
        <v>-0.52514895406387785</v>
      </c>
      <c r="G928">
        <f t="shared" si="336"/>
        <v>-30.088818683569745</v>
      </c>
      <c r="H928">
        <f t="shared" si="342"/>
        <v>-0.93234948278742313</v>
      </c>
      <c r="K928">
        <f t="shared" si="343"/>
        <v>-55.940968967245389</v>
      </c>
      <c r="L928">
        <f t="shared" si="344"/>
        <v>389.943748593885</v>
      </c>
      <c r="M928">
        <f t="shared" si="345"/>
        <v>0.76290904030543427</v>
      </c>
      <c r="N928">
        <f t="shared" si="346"/>
        <v>0</v>
      </c>
      <c r="O928">
        <f t="shared" si="347"/>
        <v>0</v>
      </c>
      <c r="P928">
        <f t="shared" si="348"/>
        <v>-1.1909613558820353</v>
      </c>
      <c r="Q928">
        <f t="shared" si="358"/>
        <v>0</v>
      </c>
      <c r="S928">
        <f t="shared" si="359"/>
        <v>45.774542418326057</v>
      </c>
      <c r="T928">
        <f t="shared" si="349"/>
        <v>458.61518260141543</v>
      </c>
      <c r="U928">
        <f t="shared" si="350"/>
        <v>0.27624052316421965</v>
      </c>
      <c r="V928">
        <f t="shared" si="351"/>
        <v>0.64014643033721552</v>
      </c>
      <c r="W928">
        <f t="shared" si="352"/>
        <v>27.037915873447368</v>
      </c>
      <c r="X928">
        <f t="shared" si="353"/>
        <v>22.224561986620518</v>
      </c>
      <c r="Y928">
        <f t="shared" si="354"/>
        <v>0.93143783535744051</v>
      </c>
      <c r="Z928">
        <f t="shared" si="337"/>
        <v>53.367456844782588</v>
      </c>
      <c r="AA928">
        <f t="shared" si="355"/>
        <v>0.48390100298928929</v>
      </c>
      <c r="AB928">
        <f t="shared" si="338"/>
        <v>27.725485173433711</v>
      </c>
      <c r="AC928">
        <f t="shared" si="339"/>
        <v>0.44753683236815123</v>
      </c>
      <c r="AD928">
        <f t="shared" si="340"/>
        <v>25.64197167134888</v>
      </c>
      <c r="AE928">
        <f t="shared" si="341"/>
        <v>103.10079368491348</v>
      </c>
    </row>
    <row r="929" spans="5:31">
      <c r="E929">
        <f t="shared" si="356"/>
        <v>0.9090000000000007</v>
      </c>
      <c r="F929">
        <f t="shared" si="357"/>
        <v>-0.52514895406387785</v>
      </c>
      <c r="G929">
        <f t="shared" si="336"/>
        <v>-30.088818683569745</v>
      </c>
      <c r="H929">
        <f t="shared" si="342"/>
        <v>-0.9258504203108584</v>
      </c>
      <c r="K929">
        <f t="shared" si="343"/>
        <v>-55.551025218651503</v>
      </c>
      <c r="L929">
        <f t="shared" si="344"/>
        <v>389.943748593885</v>
      </c>
      <c r="M929">
        <f t="shared" si="345"/>
        <v>0.76290904030543427</v>
      </c>
      <c r="N929">
        <f t="shared" si="346"/>
        <v>0</v>
      </c>
      <c r="O929">
        <f t="shared" si="347"/>
        <v>0</v>
      </c>
      <c r="P929">
        <f t="shared" si="348"/>
        <v>-1.1827170737791375</v>
      </c>
      <c r="Q929">
        <f t="shared" si="358"/>
        <v>0</v>
      </c>
      <c r="S929">
        <f t="shared" si="359"/>
        <v>45.774542418326057</v>
      </c>
      <c r="T929">
        <f t="shared" si="349"/>
        <v>458.61518260141543</v>
      </c>
      <c r="U929">
        <f t="shared" si="350"/>
        <v>0.27624052316421965</v>
      </c>
      <c r="V929">
        <f t="shared" si="351"/>
        <v>0.64014643033721552</v>
      </c>
      <c r="W929">
        <f t="shared" si="352"/>
        <v>27.037915873447368</v>
      </c>
      <c r="X929">
        <f t="shared" si="353"/>
        <v>22.224561986620518</v>
      </c>
      <c r="Y929">
        <f t="shared" si="354"/>
        <v>0.93143783535744051</v>
      </c>
      <c r="Z929">
        <f t="shared" si="337"/>
        <v>53.367456844782588</v>
      </c>
      <c r="AA929">
        <f t="shared" si="355"/>
        <v>0.48390100298928929</v>
      </c>
      <c r="AB929">
        <f t="shared" si="338"/>
        <v>27.725485173433711</v>
      </c>
      <c r="AC929">
        <f t="shared" si="339"/>
        <v>0.44753683236815123</v>
      </c>
      <c r="AD929">
        <f t="shared" si="340"/>
        <v>25.64197167134888</v>
      </c>
      <c r="AE929">
        <f t="shared" si="341"/>
        <v>103.10079368491348</v>
      </c>
    </row>
    <row r="930" spans="5:31">
      <c r="E930">
        <f t="shared" si="356"/>
        <v>0.9100000000000007</v>
      </c>
      <c r="F930">
        <f t="shared" si="357"/>
        <v>-0.52514895406387785</v>
      </c>
      <c r="G930">
        <f t="shared" si="336"/>
        <v>-30.088818683569745</v>
      </c>
      <c r="H930">
        <f t="shared" si="342"/>
        <v>-0.91935135783429367</v>
      </c>
      <c r="K930">
        <f t="shared" si="343"/>
        <v>-55.161081470057617</v>
      </c>
      <c r="L930">
        <f t="shared" si="344"/>
        <v>389.943748593885</v>
      </c>
      <c r="M930">
        <f t="shared" si="345"/>
        <v>0.76290904030543427</v>
      </c>
      <c r="N930">
        <f t="shared" si="346"/>
        <v>0</v>
      </c>
      <c r="O930">
        <f t="shared" si="347"/>
        <v>0</v>
      </c>
      <c r="P930">
        <f t="shared" si="348"/>
        <v>-1.1744727916762394</v>
      </c>
      <c r="Q930">
        <f t="shared" si="358"/>
        <v>0</v>
      </c>
      <c r="S930">
        <f t="shared" si="359"/>
        <v>45.774542418326057</v>
      </c>
      <c r="T930">
        <f t="shared" si="349"/>
        <v>458.61518260141543</v>
      </c>
      <c r="U930">
        <f t="shared" si="350"/>
        <v>0.27624052316421965</v>
      </c>
      <c r="V930">
        <f t="shared" si="351"/>
        <v>0.64014643033721552</v>
      </c>
      <c r="W930">
        <f t="shared" si="352"/>
        <v>27.037915873447368</v>
      </c>
      <c r="X930">
        <f t="shared" si="353"/>
        <v>22.224561986620518</v>
      </c>
      <c r="Y930">
        <f t="shared" si="354"/>
        <v>0.93143783535744051</v>
      </c>
      <c r="Z930">
        <f t="shared" si="337"/>
        <v>53.367456844782588</v>
      </c>
      <c r="AA930">
        <f t="shared" si="355"/>
        <v>0.48390100298928929</v>
      </c>
      <c r="AB930">
        <f t="shared" si="338"/>
        <v>27.725485173433711</v>
      </c>
      <c r="AC930">
        <f t="shared" si="339"/>
        <v>0.44753683236815123</v>
      </c>
      <c r="AD930">
        <f t="shared" si="340"/>
        <v>25.64197167134888</v>
      </c>
      <c r="AE930">
        <f t="shared" si="341"/>
        <v>103.10079368491348</v>
      </c>
    </row>
    <row r="931" spans="5:31">
      <c r="E931">
        <f t="shared" si="356"/>
        <v>0.9110000000000007</v>
      </c>
      <c r="F931">
        <f t="shared" si="357"/>
        <v>-0.52514895406387785</v>
      </c>
      <c r="G931">
        <f t="shared" si="336"/>
        <v>-30.088818683569745</v>
      </c>
      <c r="H931">
        <f t="shared" si="342"/>
        <v>-0.91285229535772883</v>
      </c>
      <c r="K931">
        <f t="shared" si="343"/>
        <v>-54.771137721463731</v>
      </c>
      <c r="L931">
        <f t="shared" si="344"/>
        <v>389.943748593885</v>
      </c>
      <c r="M931">
        <f t="shared" si="345"/>
        <v>0.76290904030543427</v>
      </c>
      <c r="N931">
        <f t="shared" si="346"/>
        <v>0</v>
      </c>
      <c r="O931">
        <f t="shared" si="347"/>
        <v>0</v>
      </c>
      <c r="P931">
        <f t="shared" si="348"/>
        <v>-1.1662285095733416</v>
      </c>
      <c r="Q931">
        <f t="shared" si="358"/>
        <v>0</v>
      </c>
      <c r="S931">
        <f t="shared" si="359"/>
        <v>45.774542418326057</v>
      </c>
      <c r="T931">
        <f t="shared" si="349"/>
        <v>458.61518260141543</v>
      </c>
      <c r="U931">
        <f t="shared" si="350"/>
        <v>0.27624052316421965</v>
      </c>
      <c r="V931">
        <f t="shared" si="351"/>
        <v>0.64014643033721552</v>
      </c>
      <c r="W931">
        <f t="shared" si="352"/>
        <v>27.037915873447368</v>
      </c>
      <c r="X931">
        <f t="shared" si="353"/>
        <v>22.224561986620518</v>
      </c>
      <c r="Y931">
        <f t="shared" si="354"/>
        <v>0.93143783535744051</v>
      </c>
      <c r="Z931">
        <f t="shared" si="337"/>
        <v>53.367456844782588</v>
      </c>
      <c r="AA931">
        <f t="shared" si="355"/>
        <v>0.48390100298928929</v>
      </c>
      <c r="AB931">
        <f t="shared" si="338"/>
        <v>27.725485173433711</v>
      </c>
      <c r="AC931">
        <f t="shared" si="339"/>
        <v>0.44753683236815123</v>
      </c>
      <c r="AD931">
        <f t="shared" si="340"/>
        <v>25.64197167134888</v>
      </c>
      <c r="AE931">
        <f t="shared" si="341"/>
        <v>103.10079368491348</v>
      </c>
    </row>
    <row r="932" spans="5:31">
      <c r="E932">
        <f t="shared" si="356"/>
        <v>0.9120000000000007</v>
      </c>
      <c r="F932">
        <f t="shared" si="357"/>
        <v>-0.52514895406387785</v>
      </c>
      <c r="G932">
        <f t="shared" si="336"/>
        <v>-30.088818683569745</v>
      </c>
      <c r="H932">
        <f t="shared" si="342"/>
        <v>-0.90635323288116409</v>
      </c>
      <c r="K932">
        <f t="shared" si="343"/>
        <v>-54.381193972869845</v>
      </c>
      <c r="L932">
        <f t="shared" si="344"/>
        <v>389.943748593885</v>
      </c>
      <c r="M932">
        <f t="shared" si="345"/>
        <v>0.76290904030543427</v>
      </c>
      <c r="N932">
        <f t="shared" si="346"/>
        <v>0</v>
      </c>
      <c r="O932">
        <f t="shared" si="347"/>
        <v>0</v>
      </c>
      <c r="P932">
        <f t="shared" si="348"/>
        <v>-1.1579842274704437</v>
      </c>
      <c r="Q932">
        <f t="shared" si="358"/>
        <v>0</v>
      </c>
      <c r="S932">
        <f t="shared" si="359"/>
        <v>45.774542418326057</v>
      </c>
      <c r="T932">
        <f t="shared" si="349"/>
        <v>458.61518260141543</v>
      </c>
      <c r="U932">
        <f t="shared" si="350"/>
        <v>0.27624052316421965</v>
      </c>
      <c r="V932">
        <f t="shared" si="351"/>
        <v>0.64014643033721552</v>
      </c>
      <c r="W932">
        <f t="shared" si="352"/>
        <v>27.037915873447368</v>
      </c>
      <c r="X932">
        <f t="shared" si="353"/>
        <v>22.224561986620518</v>
      </c>
      <c r="Y932">
        <f t="shared" si="354"/>
        <v>0.93143783535744051</v>
      </c>
      <c r="Z932">
        <f t="shared" si="337"/>
        <v>53.367456844782588</v>
      </c>
      <c r="AA932">
        <f t="shared" si="355"/>
        <v>0.48390100298928929</v>
      </c>
      <c r="AB932">
        <f t="shared" si="338"/>
        <v>27.725485173433711</v>
      </c>
      <c r="AC932">
        <f t="shared" si="339"/>
        <v>0.44753683236815123</v>
      </c>
      <c r="AD932">
        <f t="shared" si="340"/>
        <v>25.64197167134888</v>
      </c>
      <c r="AE932">
        <f t="shared" si="341"/>
        <v>103.10079368491348</v>
      </c>
    </row>
    <row r="933" spans="5:31">
      <c r="E933">
        <f t="shared" si="356"/>
        <v>0.9130000000000007</v>
      </c>
      <c r="F933">
        <f t="shared" si="357"/>
        <v>-0.52514895406387785</v>
      </c>
      <c r="G933">
        <f t="shared" si="336"/>
        <v>-30.088818683569745</v>
      </c>
      <c r="H933">
        <f t="shared" si="342"/>
        <v>-0.89985417040459936</v>
      </c>
      <c r="K933">
        <f t="shared" si="343"/>
        <v>-53.991250224275959</v>
      </c>
      <c r="L933">
        <f t="shared" si="344"/>
        <v>389.943748593885</v>
      </c>
      <c r="M933">
        <f t="shared" si="345"/>
        <v>0.76290904030543427</v>
      </c>
      <c r="N933">
        <f t="shared" si="346"/>
        <v>0</v>
      </c>
      <c r="O933">
        <f t="shared" si="347"/>
        <v>0</v>
      </c>
      <c r="P933">
        <f t="shared" si="348"/>
        <v>-1.1497399453675459</v>
      </c>
      <c r="Q933">
        <f t="shared" si="358"/>
        <v>0</v>
      </c>
      <c r="S933">
        <f t="shared" si="359"/>
        <v>45.774542418326057</v>
      </c>
      <c r="T933">
        <f t="shared" si="349"/>
        <v>458.61518260141543</v>
      </c>
      <c r="U933">
        <f t="shared" si="350"/>
        <v>0.27624052316421965</v>
      </c>
      <c r="V933">
        <f t="shared" si="351"/>
        <v>0.64014643033721552</v>
      </c>
      <c r="W933">
        <f t="shared" si="352"/>
        <v>27.037915873447368</v>
      </c>
      <c r="X933">
        <f t="shared" si="353"/>
        <v>22.224561986620518</v>
      </c>
      <c r="Y933">
        <f t="shared" si="354"/>
        <v>0.93143783535744051</v>
      </c>
      <c r="Z933">
        <f t="shared" si="337"/>
        <v>53.367456844782588</v>
      </c>
      <c r="AA933">
        <f t="shared" si="355"/>
        <v>0.48390100298928929</v>
      </c>
      <c r="AB933">
        <f t="shared" si="338"/>
        <v>27.725485173433711</v>
      </c>
      <c r="AC933">
        <f t="shared" si="339"/>
        <v>0.44753683236815123</v>
      </c>
      <c r="AD933">
        <f t="shared" si="340"/>
        <v>25.64197167134888</v>
      </c>
      <c r="AE933">
        <f t="shared" si="341"/>
        <v>103.10079368491348</v>
      </c>
    </row>
    <row r="934" spans="5:31">
      <c r="E934">
        <f t="shared" si="356"/>
        <v>0.9140000000000007</v>
      </c>
      <c r="F934">
        <f t="shared" si="357"/>
        <v>-0.52514895406387785</v>
      </c>
      <c r="G934">
        <f t="shared" si="336"/>
        <v>-30.088818683569745</v>
      </c>
      <c r="H934">
        <f t="shared" si="342"/>
        <v>-0.89335510792803452</v>
      </c>
      <c r="K934">
        <f t="shared" si="343"/>
        <v>-53.601306475682073</v>
      </c>
      <c r="L934">
        <f t="shared" si="344"/>
        <v>389.943748593885</v>
      </c>
      <c r="M934">
        <f t="shared" si="345"/>
        <v>0.76290904030543427</v>
      </c>
      <c r="N934">
        <f t="shared" si="346"/>
        <v>0</v>
      </c>
      <c r="O934">
        <f t="shared" si="347"/>
        <v>0</v>
      </c>
      <c r="P934">
        <f t="shared" si="348"/>
        <v>-1.1414956632646478</v>
      </c>
      <c r="Q934">
        <f t="shared" si="358"/>
        <v>0</v>
      </c>
      <c r="S934">
        <f t="shared" si="359"/>
        <v>45.774542418326057</v>
      </c>
      <c r="T934">
        <f t="shared" si="349"/>
        <v>458.61518260141543</v>
      </c>
      <c r="U934">
        <f t="shared" si="350"/>
        <v>0.27624052316421965</v>
      </c>
      <c r="V934">
        <f t="shared" si="351"/>
        <v>0.64014643033721552</v>
      </c>
      <c r="W934">
        <f t="shared" si="352"/>
        <v>27.037915873447368</v>
      </c>
      <c r="X934">
        <f t="shared" si="353"/>
        <v>22.224561986620518</v>
      </c>
      <c r="Y934">
        <f t="shared" si="354"/>
        <v>0.93143783535744051</v>
      </c>
      <c r="Z934">
        <f t="shared" si="337"/>
        <v>53.367456844782588</v>
      </c>
      <c r="AA934">
        <f t="shared" si="355"/>
        <v>0.48390100298928929</v>
      </c>
      <c r="AB934">
        <f t="shared" si="338"/>
        <v>27.725485173433711</v>
      </c>
      <c r="AC934">
        <f t="shared" si="339"/>
        <v>0.44753683236815123</v>
      </c>
      <c r="AD934">
        <f t="shared" si="340"/>
        <v>25.64197167134888</v>
      </c>
      <c r="AE934">
        <f t="shared" si="341"/>
        <v>103.10079368491348</v>
      </c>
    </row>
    <row r="935" spans="5:31">
      <c r="E935">
        <f t="shared" si="356"/>
        <v>0.9150000000000007</v>
      </c>
      <c r="F935">
        <f t="shared" si="357"/>
        <v>-0.52514895406387785</v>
      </c>
      <c r="G935">
        <f t="shared" si="336"/>
        <v>-30.088818683569745</v>
      </c>
      <c r="H935">
        <f t="shared" si="342"/>
        <v>-0.88685604545146979</v>
      </c>
      <c r="K935">
        <f t="shared" si="343"/>
        <v>-53.211362727088186</v>
      </c>
      <c r="L935">
        <f t="shared" si="344"/>
        <v>389.943748593885</v>
      </c>
      <c r="M935">
        <f t="shared" si="345"/>
        <v>0.76290904030543427</v>
      </c>
      <c r="N935">
        <f t="shared" si="346"/>
        <v>0</v>
      </c>
      <c r="O935">
        <f t="shared" si="347"/>
        <v>0</v>
      </c>
      <c r="P935">
        <f t="shared" si="348"/>
        <v>-1.1332513811617499</v>
      </c>
      <c r="Q935">
        <f t="shared" si="358"/>
        <v>0</v>
      </c>
      <c r="S935">
        <f t="shared" si="359"/>
        <v>45.774542418326057</v>
      </c>
      <c r="T935">
        <f t="shared" si="349"/>
        <v>458.61518260141543</v>
      </c>
      <c r="U935">
        <f t="shared" si="350"/>
        <v>0.27624052316421965</v>
      </c>
      <c r="V935">
        <f t="shared" si="351"/>
        <v>0.64014643033721552</v>
      </c>
      <c r="W935">
        <f t="shared" si="352"/>
        <v>27.037915873447368</v>
      </c>
      <c r="X935">
        <f t="shared" si="353"/>
        <v>22.224561986620518</v>
      </c>
      <c r="Y935">
        <f t="shared" si="354"/>
        <v>0.93143783535744051</v>
      </c>
      <c r="Z935">
        <f t="shared" si="337"/>
        <v>53.367456844782588</v>
      </c>
      <c r="AA935">
        <f t="shared" si="355"/>
        <v>0.48390100298928929</v>
      </c>
      <c r="AB935">
        <f t="shared" si="338"/>
        <v>27.725485173433711</v>
      </c>
      <c r="AC935">
        <f t="shared" si="339"/>
        <v>0.44753683236815123</v>
      </c>
      <c r="AD935">
        <f t="shared" si="340"/>
        <v>25.64197167134888</v>
      </c>
      <c r="AE935">
        <f t="shared" si="341"/>
        <v>103.10079368491348</v>
      </c>
    </row>
    <row r="936" spans="5:31">
      <c r="E936">
        <f t="shared" si="356"/>
        <v>0.9160000000000007</v>
      </c>
      <c r="F936">
        <f t="shared" si="357"/>
        <v>-0.52514895406387785</v>
      </c>
      <c r="G936">
        <f t="shared" si="336"/>
        <v>-30.088818683569745</v>
      </c>
      <c r="H936">
        <f t="shared" si="342"/>
        <v>-0.88035698297490506</v>
      </c>
      <c r="K936">
        <f t="shared" si="343"/>
        <v>-52.8214189784943</v>
      </c>
      <c r="L936">
        <f t="shared" si="344"/>
        <v>389.943748593885</v>
      </c>
      <c r="M936">
        <f t="shared" si="345"/>
        <v>0.76290904030543427</v>
      </c>
      <c r="N936">
        <f t="shared" si="346"/>
        <v>0</v>
      </c>
      <c r="O936">
        <f t="shared" si="347"/>
        <v>0</v>
      </c>
      <c r="P936">
        <f t="shared" si="348"/>
        <v>-1.1250070990588521</v>
      </c>
      <c r="Q936">
        <f t="shared" si="358"/>
        <v>0</v>
      </c>
      <c r="S936">
        <f t="shared" si="359"/>
        <v>45.774542418326057</v>
      </c>
      <c r="T936">
        <f t="shared" si="349"/>
        <v>458.61518260141543</v>
      </c>
      <c r="U936">
        <f t="shared" si="350"/>
        <v>0.27624052316421965</v>
      </c>
      <c r="V936">
        <f t="shared" si="351"/>
        <v>0.64014643033721552</v>
      </c>
      <c r="W936">
        <f t="shared" si="352"/>
        <v>27.037915873447368</v>
      </c>
      <c r="X936">
        <f t="shared" si="353"/>
        <v>22.224561986620518</v>
      </c>
      <c r="Y936">
        <f t="shared" si="354"/>
        <v>0.93143783535744051</v>
      </c>
      <c r="Z936">
        <f t="shared" si="337"/>
        <v>53.367456844782588</v>
      </c>
      <c r="AA936">
        <f t="shared" si="355"/>
        <v>0.48390100298928929</v>
      </c>
      <c r="AB936">
        <f t="shared" si="338"/>
        <v>27.725485173433711</v>
      </c>
      <c r="AC936">
        <f t="shared" si="339"/>
        <v>0.44753683236815123</v>
      </c>
      <c r="AD936">
        <f t="shared" si="340"/>
        <v>25.64197167134888</v>
      </c>
      <c r="AE936">
        <f t="shared" si="341"/>
        <v>103.10079368491348</v>
      </c>
    </row>
    <row r="937" spans="5:31">
      <c r="E937">
        <f t="shared" si="356"/>
        <v>0.9170000000000007</v>
      </c>
      <c r="F937">
        <f t="shared" si="357"/>
        <v>-0.52514895406387785</v>
      </c>
      <c r="G937">
        <f t="shared" si="336"/>
        <v>-30.088818683569745</v>
      </c>
      <c r="H937">
        <f t="shared" si="342"/>
        <v>-0.87385792049834021</v>
      </c>
      <c r="K937">
        <f t="shared" si="343"/>
        <v>-52.431475229900414</v>
      </c>
      <c r="L937">
        <f t="shared" si="344"/>
        <v>389.943748593885</v>
      </c>
      <c r="M937">
        <f t="shared" si="345"/>
        <v>0.76290904030543427</v>
      </c>
      <c r="N937">
        <f t="shared" si="346"/>
        <v>0</v>
      </c>
      <c r="O937">
        <f t="shared" si="347"/>
        <v>0</v>
      </c>
      <c r="P937">
        <f t="shared" si="348"/>
        <v>-1.116762816955954</v>
      </c>
      <c r="Q937">
        <f t="shared" si="358"/>
        <v>0</v>
      </c>
      <c r="S937">
        <f t="shared" si="359"/>
        <v>45.774542418326057</v>
      </c>
      <c r="T937">
        <f t="shared" si="349"/>
        <v>458.61518260141543</v>
      </c>
      <c r="U937">
        <f t="shared" si="350"/>
        <v>0.27624052316421965</v>
      </c>
      <c r="V937">
        <f t="shared" si="351"/>
        <v>0.64014643033721552</v>
      </c>
      <c r="W937">
        <f t="shared" si="352"/>
        <v>27.037915873447368</v>
      </c>
      <c r="X937">
        <f t="shared" si="353"/>
        <v>22.224561986620518</v>
      </c>
      <c r="Y937">
        <f t="shared" si="354"/>
        <v>0.93143783535744051</v>
      </c>
      <c r="Z937">
        <f t="shared" si="337"/>
        <v>53.367456844782588</v>
      </c>
      <c r="AA937">
        <f t="shared" si="355"/>
        <v>0.48390100298928929</v>
      </c>
      <c r="AB937">
        <f t="shared" si="338"/>
        <v>27.725485173433711</v>
      </c>
      <c r="AC937">
        <f t="shared" si="339"/>
        <v>0.44753683236815123</v>
      </c>
      <c r="AD937">
        <f t="shared" si="340"/>
        <v>25.64197167134888</v>
      </c>
      <c r="AE937">
        <f t="shared" si="341"/>
        <v>103.10079368491348</v>
      </c>
    </row>
    <row r="938" spans="5:31">
      <c r="E938">
        <f t="shared" si="356"/>
        <v>0.9180000000000007</v>
      </c>
      <c r="F938">
        <f t="shared" si="357"/>
        <v>-0.52514895406387785</v>
      </c>
      <c r="G938">
        <f t="shared" si="336"/>
        <v>-30.088818683569745</v>
      </c>
      <c r="H938">
        <f t="shared" si="342"/>
        <v>-0.86735885802177548</v>
      </c>
      <c r="K938">
        <f t="shared" si="343"/>
        <v>-52.041531481306528</v>
      </c>
      <c r="L938">
        <f t="shared" si="344"/>
        <v>389.943748593885</v>
      </c>
      <c r="M938">
        <f t="shared" si="345"/>
        <v>0.76290904030543427</v>
      </c>
      <c r="N938">
        <f t="shared" si="346"/>
        <v>0</v>
      </c>
      <c r="O938">
        <f t="shared" si="347"/>
        <v>0</v>
      </c>
      <c r="P938">
        <f t="shared" si="348"/>
        <v>-1.1085185348530562</v>
      </c>
      <c r="Q938">
        <f t="shared" si="358"/>
        <v>0</v>
      </c>
      <c r="S938">
        <f t="shared" si="359"/>
        <v>45.774542418326057</v>
      </c>
      <c r="T938">
        <f t="shared" si="349"/>
        <v>458.61518260141543</v>
      </c>
      <c r="U938">
        <f t="shared" si="350"/>
        <v>0.27624052316421965</v>
      </c>
      <c r="V938">
        <f t="shared" si="351"/>
        <v>0.64014643033721552</v>
      </c>
      <c r="W938">
        <f t="shared" si="352"/>
        <v>27.037915873447368</v>
      </c>
      <c r="X938">
        <f t="shared" si="353"/>
        <v>22.224561986620518</v>
      </c>
      <c r="Y938">
        <f t="shared" si="354"/>
        <v>0.93143783535744051</v>
      </c>
      <c r="Z938">
        <f t="shared" si="337"/>
        <v>53.367456844782588</v>
      </c>
      <c r="AA938">
        <f t="shared" si="355"/>
        <v>0.48390100298928929</v>
      </c>
      <c r="AB938">
        <f t="shared" si="338"/>
        <v>27.725485173433711</v>
      </c>
      <c r="AC938">
        <f t="shared" si="339"/>
        <v>0.44753683236815123</v>
      </c>
      <c r="AD938">
        <f t="shared" si="340"/>
        <v>25.64197167134888</v>
      </c>
      <c r="AE938">
        <f t="shared" si="341"/>
        <v>103.10079368491348</v>
      </c>
    </row>
    <row r="939" spans="5:31">
      <c r="E939">
        <f t="shared" si="356"/>
        <v>0.91900000000000071</v>
      </c>
      <c r="F939">
        <f t="shared" si="357"/>
        <v>-0.52514895406387785</v>
      </c>
      <c r="G939">
        <f t="shared" si="336"/>
        <v>-30.088818683569745</v>
      </c>
      <c r="H939">
        <f t="shared" si="342"/>
        <v>-0.86085979554521075</v>
      </c>
      <c r="K939">
        <f t="shared" si="343"/>
        <v>-51.651587732712642</v>
      </c>
      <c r="L939">
        <f t="shared" si="344"/>
        <v>389.943748593885</v>
      </c>
      <c r="M939">
        <f t="shared" si="345"/>
        <v>0.76290904030543427</v>
      </c>
      <c r="N939">
        <f t="shared" si="346"/>
        <v>0</v>
      </c>
      <c r="O939">
        <f t="shared" si="347"/>
        <v>0</v>
      </c>
      <c r="P939">
        <f t="shared" si="348"/>
        <v>-1.1002742527501583</v>
      </c>
      <c r="Q939">
        <f t="shared" si="358"/>
        <v>0</v>
      </c>
      <c r="S939">
        <f t="shared" si="359"/>
        <v>45.774542418326057</v>
      </c>
      <c r="T939">
        <f t="shared" si="349"/>
        <v>458.61518260141543</v>
      </c>
      <c r="U939">
        <f t="shared" si="350"/>
        <v>0.27624052316421965</v>
      </c>
      <c r="V939">
        <f t="shared" si="351"/>
        <v>0.64014643033721552</v>
      </c>
      <c r="W939">
        <f t="shared" si="352"/>
        <v>27.037915873447368</v>
      </c>
      <c r="X939">
        <f t="shared" si="353"/>
        <v>22.224561986620518</v>
      </c>
      <c r="Y939">
        <f t="shared" si="354"/>
        <v>0.93143783535744051</v>
      </c>
      <c r="Z939">
        <f t="shared" si="337"/>
        <v>53.367456844782588</v>
      </c>
      <c r="AA939">
        <f t="shared" si="355"/>
        <v>0.48390100298928929</v>
      </c>
      <c r="AB939">
        <f t="shared" si="338"/>
        <v>27.725485173433711</v>
      </c>
      <c r="AC939">
        <f t="shared" si="339"/>
        <v>0.44753683236815123</v>
      </c>
      <c r="AD939">
        <f t="shared" si="340"/>
        <v>25.64197167134888</v>
      </c>
      <c r="AE939">
        <f t="shared" si="341"/>
        <v>103.10079368491348</v>
      </c>
    </row>
    <row r="940" spans="5:31">
      <c r="E940">
        <f t="shared" si="356"/>
        <v>0.92000000000000071</v>
      </c>
      <c r="F940">
        <f t="shared" si="357"/>
        <v>-0.52514895406387785</v>
      </c>
      <c r="G940">
        <f t="shared" si="336"/>
        <v>-30.088818683569745</v>
      </c>
      <c r="H940">
        <f t="shared" si="342"/>
        <v>-0.85436073306864591</v>
      </c>
      <c r="K940">
        <f t="shared" si="343"/>
        <v>-51.261643984118756</v>
      </c>
      <c r="L940">
        <f t="shared" si="344"/>
        <v>389.943748593885</v>
      </c>
      <c r="M940">
        <f t="shared" si="345"/>
        <v>0.76290904030543427</v>
      </c>
      <c r="N940">
        <f t="shared" si="346"/>
        <v>0</v>
      </c>
      <c r="O940">
        <f t="shared" si="347"/>
        <v>0</v>
      </c>
      <c r="P940">
        <f t="shared" si="348"/>
        <v>-1.0920299706472605</v>
      </c>
      <c r="Q940">
        <f t="shared" si="358"/>
        <v>0</v>
      </c>
      <c r="S940">
        <f t="shared" si="359"/>
        <v>45.774542418326057</v>
      </c>
      <c r="T940">
        <f t="shared" si="349"/>
        <v>458.61518260141543</v>
      </c>
      <c r="U940">
        <f t="shared" si="350"/>
        <v>0.27624052316421965</v>
      </c>
      <c r="V940">
        <f t="shared" si="351"/>
        <v>0.64014643033721552</v>
      </c>
      <c r="W940">
        <f t="shared" si="352"/>
        <v>27.037915873447368</v>
      </c>
      <c r="X940">
        <f t="shared" si="353"/>
        <v>22.224561986620518</v>
      </c>
      <c r="Y940">
        <f t="shared" si="354"/>
        <v>0.93143783535744051</v>
      </c>
      <c r="Z940">
        <f t="shared" si="337"/>
        <v>53.367456844782588</v>
      </c>
      <c r="AA940">
        <f t="shared" si="355"/>
        <v>0.48390100298928929</v>
      </c>
      <c r="AB940">
        <f t="shared" si="338"/>
        <v>27.725485173433711</v>
      </c>
      <c r="AC940">
        <f t="shared" si="339"/>
        <v>0.44753683236815123</v>
      </c>
      <c r="AD940">
        <f t="shared" si="340"/>
        <v>25.64197167134888</v>
      </c>
      <c r="AE940">
        <f t="shared" si="341"/>
        <v>103.10079368491348</v>
      </c>
    </row>
    <row r="941" spans="5:31">
      <c r="E941">
        <f t="shared" si="356"/>
        <v>0.92100000000000071</v>
      </c>
      <c r="F941">
        <f t="shared" si="357"/>
        <v>-0.52514895406387785</v>
      </c>
      <c r="G941">
        <f t="shared" si="336"/>
        <v>-30.088818683569745</v>
      </c>
      <c r="H941">
        <f t="shared" si="342"/>
        <v>-0.84786167059208117</v>
      </c>
      <c r="K941">
        <f t="shared" si="343"/>
        <v>-50.87170023552487</v>
      </c>
      <c r="L941">
        <f t="shared" si="344"/>
        <v>389.943748593885</v>
      </c>
      <c r="M941">
        <f t="shared" si="345"/>
        <v>0.76290904030543427</v>
      </c>
      <c r="N941">
        <f t="shared" si="346"/>
        <v>0</v>
      </c>
      <c r="O941">
        <f t="shared" si="347"/>
        <v>0</v>
      </c>
      <c r="P941">
        <f t="shared" si="348"/>
        <v>-1.0837856885443624</v>
      </c>
      <c r="Q941">
        <f t="shared" si="358"/>
        <v>0</v>
      </c>
      <c r="S941">
        <f t="shared" si="359"/>
        <v>45.774542418326057</v>
      </c>
      <c r="T941">
        <f t="shared" si="349"/>
        <v>458.61518260141543</v>
      </c>
      <c r="U941">
        <f t="shared" si="350"/>
        <v>0.27624052316421965</v>
      </c>
      <c r="V941">
        <f t="shared" si="351"/>
        <v>0.64014643033721552</v>
      </c>
      <c r="W941">
        <f t="shared" si="352"/>
        <v>27.037915873447368</v>
      </c>
      <c r="X941">
        <f t="shared" si="353"/>
        <v>22.224561986620518</v>
      </c>
      <c r="Y941">
        <f t="shared" si="354"/>
        <v>0.93143783535744051</v>
      </c>
      <c r="Z941">
        <f t="shared" si="337"/>
        <v>53.367456844782588</v>
      </c>
      <c r="AA941">
        <f t="shared" si="355"/>
        <v>0.48390100298928929</v>
      </c>
      <c r="AB941">
        <f t="shared" si="338"/>
        <v>27.725485173433711</v>
      </c>
      <c r="AC941">
        <f t="shared" si="339"/>
        <v>0.44753683236815123</v>
      </c>
      <c r="AD941">
        <f t="shared" si="340"/>
        <v>25.64197167134888</v>
      </c>
      <c r="AE941">
        <f t="shared" si="341"/>
        <v>103.10079368491348</v>
      </c>
    </row>
    <row r="942" spans="5:31">
      <c r="E942">
        <f t="shared" si="356"/>
        <v>0.92200000000000071</v>
      </c>
      <c r="F942">
        <f t="shared" si="357"/>
        <v>-0.52514895406387785</v>
      </c>
      <c r="G942">
        <f t="shared" si="336"/>
        <v>-30.088818683569745</v>
      </c>
      <c r="H942">
        <f t="shared" si="342"/>
        <v>-0.84136260811551644</v>
      </c>
      <c r="K942">
        <f t="shared" si="343"/>
        <v>-50.481756486930983</v>
      </c>
      <c r="L942">
        <f t="shared" si="344"/>
        <v>389.943748593885</v>
      </c>
      <c r="M942">
        <f t="shared" si="345"/>
        <v>0.76290904030543427</v>
      </c>
      <c r="N942">
        <f t="shared" si="346"/>
        <v>0</v>
      </c>
      <c r="O942">
        <f t="shared" si="347"/>
        <v>0</v>
      </c>
      <c r="P942">
        <f t="shared" si="348"/>
        <v>-1.0755414064414646</v>
      </c>
      <c r="Q942">
        <f t="shared" si="358"/>
        <v>0</v>
      </c>
      <c r="S942">
        <f t="shared" si="359"/>
        <v>45.774542418326057</v>
      </c>
      <c r="T942">
        <f t="shared" si="349"/>
        <v>458.61518260141543</v>
      </c>
      <c r="U942">
        <f t="shared" si="350"/>
        <v>0.27624052316421965</v>
      </c>
      <c r="V942">
        <f t="shared" si="351"/>
        <v>0.64014643033721552</v>
      </c>
      <c r="W942">
        <f t="shared" si="352"/>
        <v>27.037915873447368</v>
      </c>
      <c r="X942">
        <f t="shared" si="353"/>
        <v>22.224561986620518</v>
      </c>
      <c r="Y942">
        <f t="shared" si="354"/>
        <v>0.93143783535744051</v>
      </c>
      <c r="Z942">
        <f t="shared" si="337"/>
        <v>53.367456844782588</v>
      </c>
      <c r="AA942">
        <f t="shared" si="355"/>
        <v>0.48390100298928929</v>
      </c>
      <c r="AB942">
        <f t="shared" si="338"/>
        <v>27.725485173433711</v>
      </c>
      <c r="AC942">
        <f t="shared" si="339"/>
        <v>0.44753683236815123</v>
      </c>
      <c r="AD942">
        <f t="shared" si="340"/>
        <v>25.64197167134888</v>
      </c>
      <c r="AE942">
        <f t="shared" si="341"/>
        <v>103.10079368491348</v>
      </c>
    </row>
    <row r="943" spans="5:31">
      <c r="E943">
        <f t="shared" si="356"/>
        <v>0.92300000000000071</v>
      </c>
      <c r="F943">
        <f t="shared" si="357"/>
        <v>-0.52514895406387785</v>
      </c>
      <c r="G943">
        <f t="shared" si="336"/>
        <v>-30.088818683569745</v>
      </c>
      <c r="H943">
        <f t="shared" si="342"/>
        <v>-0.8348635456389516</v>
      </c>
      <c r="K943">
        <f t="shared" si="343"/>
        <v>-50.091812738337097</v>
      </c>
      <c r="L943">
        <f t="shared" si="344"/>
        <v>389.943748593885</v>
      </c>
      <c r="M943">
        <f t="shared" si="345"/>
        <v>0.76290904030543427</v>
      </c>
      <c r="N943">
        <f t="shared" si="346"/>
        <v>0</v>
      </c>
      <c r="O943">
        <f t="shared" si="347"/>
        <v>0</v>
      </c>
      <c r="P943">
        <f t="shared" si="348"/>
        <v>-1.0672971243385667</v>
      </c>
      <c r="Q943">
        <f t="shared" si="358"/>
        <v>0</v>
      </c>
      <c r="S943">
        <f t="shared" si="359"/>
        <v>45.774542418326057</v>
      </c>
      <c r="T943">
        <f t="shared" si="349"/>
        <v>458.61518260141543</v>
      </c>
      <c r="U943">
        <f t="shared" si="350"/>
        <v>0.27624052316421965</v>
      </c>
      <c r="V943">
        <f t="shared" si="351"/>
        <v>0.64014643033721552</v>
      </c>
      <c r="W943">
        <f t="shared" si="352"/>
        <v>27.037915873447368</v>
      </c>
      <c r="X943">
        <f t="shared" si="353"/>
        <v>22.224561986620518</v>
      </c>
      <c r="Y943">
        <f t="shared" si="354"/>
        <v>0.93143783535744051</v>
      </c>
      <c r="Z943">
        <f t="shared" si="337"/>
        <v>53.367456844782588</v>
      </c>
      <c r="AA943">
        <f t="shared" si="355"/>
        <v>0.48390100298928929</v>
      </c>
      <c r="AB943">
        <f t="shared" si="338"/>
        <v>27.725485173433711</v>
      </c>
      <c r="AC943">
        <f t="shared" si="339"/>
        <v>0.44753683236815123</v>
      </c>
      <c r="AD943">
        <f t="shared" si="340"/>
        <v>25.64197167134888</v>
      </c>
      <c r="AE943">
        <f t="shared" si="341"/>
        <v>103.10079368491348</v>
      </c>
    </row>
    <row r="944" spans="5:31">
      <c r="E944">
        <f t="shared" si="356"/>
        <v>0.92400000000000071</v>
      </c>
      <c r="F944">
        <f t="shared" si="357"/>
        <v>-0.52514895406387785</v>
      </c>
      <c r="G944">
        <f t="shared" si="336"/>
        <v>-30.088818683569745</v>
      </c>
      <c r="H944">
        <f t="shared" si="342"/>
        <v>-0.82836448316238687</v>
      </c>
      <c r="K944">
        <f t="shared" si="343"/>
        <v>-49.701868989743211</v>
      </c>
      <c r="L944">
        <f t="shared" si="344"/>
        <v>389.943748593885</v>
      </c>
      <c r="M944">
        <f t="shared" si="345"/>
        <v>0.76290904030543427</v>
      </c>
      <c r="N944">
        <f t="shared" si="346"/>
        <v>0</v>
      </c>
      <c r="O944">
        <f t="shared" si="347"/>
        <v>0</v>
      </c>
      <c r="P944">
        <f t="shared" si="348"/>
        <v>-1.0590528422356686</v>
      </c>
      <c r="Q944">
        <f t="shared" si="358"/>
        <v>0</v>
      </c>
      <c r="S944">
        <f t="shared" si="359"/>
        <v>45.774542418326057</v>
      </c>
      <c r="T944">
        <f t="shared" si="349"/>
        <v>458.61518260141543</v>
      </c>
      <c r="U944">
        <f t="shared" si="350"/>
        <v>0.27624052316421965</v>
      </c>
      <c r="V944">
        <f t="shared" si="351"/>
        <v>0.64014643033721552</v>
      </c>
      <c r="W944">
        <f t="shared" si="352"/>
        <v>27.037915873447368</v>
      </c>
      <c r="X944">
        <f t="shared" si="353"/>
        <v>22.224561986620518</v>
      </c>
      <c r="Y944">
        <f t="shared" si="354"/>
        <v>0.93143783535744051</v>
      </c>
      <c r="Z944">
        <f t="shared" si="337"/>
        <v>53.367456844782588</v>
      </c>
      <c r="AA944">
        <f t="shared" si="355"/>
        <v>0.48390100298928929</v>
      </c>
      <c r="AB944">
        <f t="shared" si="338"/>
        <v>27.725485173433711</v>
      </c>
      <c r="AC944">
        <f t="shared" si="339"/>
        <v>0.44753683236815123</v>
      </c>
      <c r="AD944">
        <f t="shared" si="340"/>
        <v>25.64197167134888</v>
      </c>
      <c r="AE944">
        <f t="shared" si="341"/>
        <v>103.10079368491348</v>
      </c>
    </row>
    <row r="945" spans="5:31">
      <c r="E945">
        <f t="shared" si="356"/>
        <v>0.92500000000000071</v>
      </c>
      <c r="F945">
        <f t="shared" si="357"/>
        <v>-0.52514895406387785</v>
      </c>
      <c r="G945">
        <f t="shared" si="336"/>
        <v>-30.088818683569745</v>
      </c>
      <c r="H945">
        <f t="shared" si="342"/>
        <v>-0.82186542068582213</v>
      </c>
      <c r="K945">
        <f t="shared" si="343"/>
        <v>-49.311925241149325</v>
      </c>
      <c r="L945">
        <f t="shared" si="344"/>
        <v>389.943748593885</v>
      </c>
      <c r="M945">
        <f t="shared" si="345"/>
        <v>0.76290904030543427</v>
      </c>
      <c r="N945">
        <f t="shared" si="346"/>
        <v>0</v>
      </c>
      <c r="O945">
        <f t="shared" si="347"/>
        <v>0</v>
      </c>
      <c r="P945">
        <f t="shared" si="348"/>
        <v>-1.0508085601327708</v>
      </c>
      <c r="Q945">
        <f t="shared" si="358"/>
        <v>0</v>
      </c>
      <c r="S945">
        <f t="shared" si="359"/>
        <v>45.774542418326057</v>
      </c>
      <c r="T945">
        <f t="shared" si="349"/>
        <v>458.61518260141543</v>
      </c>
      <c r="U945">
        <f t="shared" si="350"/>
        <v>0.27624052316421965</v>
      </c>
      <c r="V945">
        <f t="shared" si="351"/>
        <v>0.64014643033721552</v>
      </c>
      <c r="W945">
        <f t="shared" si="352"/>
        <v>27.037915873447368</v>
      </c>
      <c r="X945">
        <f t="shared" si="353"/>
        <v>22.224561986620518</v>
      </c>
      <c r="Y945">
        <f t="shared" si="354"/>
        <v>0.93143783535744051</v>
      </c>
      <c r="Z945">
        <f t="shared" si="337"/>
        <v>53.367456844782588</v>
      </c>
      <c r="AA945">
        <f t="shared" si="355"/>
        <v>0.48390100298928929</v>
      </c>
      <c r="AB945">
        <f t="shared" si="338"/>
        <v>27.725485173433711</v>
      </c>
      <c r="AC945">
        <f t="shared" si="339"/>
        <v>0.44753683236815123</v>
      </c>
      <c r="AD945">
        <f t="shared" si="340"/>
        <v>25.64197167134888</v>
      </c>
      <c r="AE945">
        <f t="shared" si="341"/>
        <v>103.10079368491348</v>
      </c>
    </row>
    <row r="946" spans="5:31">
      <c r="E946">
        <f t="shared" si="356"/>
        <v>0.92600000000000071</v>
      </c>
      <c r="F946">
        <f t="shared" si="357"/>
        <v>-0.52514895406387785</v>
      </c>
      <c r="G946">
        <f t="shared" si="336"/>
        <v>-30.088818683569745</v>
      </c>
      <c r="H946">
        <f t="shared" si="342"/>
        <v>-0.81536635820925729</v>
      </c>
      <c r="K946">
        <f t="shared" si="343"/>
        <v>-48.921981492555439</v>
      </c>
      <c r="L946">
        <f t="shared" si="344"/>
        <v>389.943748593885</v>
      </c>
      <c r="M946">
        <f t="shared" si="345"/>
        <v>0.76290904030543427</v>
      </c>
      <c r="N946">
        <f t="shared" si="346"/>
        <v>0</v>
      </c>
      <c r="O946">
        <f t="shared" si="347"/>
        <v>0</v>
      </c>
      <c r="P946">
        <f t="shared" si="348"/>
        <v>-1.0425642780298729</v>
      </c>
      <c r="Q946">
        <f t="shared" si="358"/>
        <v>0</v>
      </c>
      <c r="S946">
        <f t="shared" si="359"/>
        <v>45.774542418326057</v>
      </c>
      <c r="T946">
        <f t="shared" si="349"/>
        <v>458.61518260141543</v>
      </c>
      <c r="U946">
        <f t="shared" si="350"/>
        <v>0.27624052316421965</v>
      </c>
      <c r="V946">
        <f t="shared" si="351"/>
        <v>0.64014643033721552</v>
      </c>
      <c r="W946">
        <f t="shared" si="352"/>
        <v>27.037915873447368</v>
      </c>
      <c r="X946">
        <f t="shared" si="353"/>
        <v>22.224561986620518</v>
      </c>
      <c r="Y946">
        <f t="shared" si="354"/>
        <v>0.93143783535744051</v>
      </c>
      <c r="Z946">
        <f t="shared" si="337"/>
        <v>53.367456844782588</v>
      </c>
      <c r="AA946">
        <f t="shared" si="355"/>
        <v>0.48390100298928929</v>
      </c>
      <c r="AB946">
        <f t="shared" si="338"/>
        <v>27.725485173433711</v>
      </c>
      <c r="AC946">
        <f t="shared" si="339"/>
        <v>0.44753683236815123</v>
      </c>
      <c r="AD946">
        <f t="shared" si="340"/>
        <v>25.64197167134888</v>
      </c>
      <c r="AE946">
        <f t="shared" si="341"/>
        <v>103.10079368491348</v>
      </c>
    </row>
    <row r="947" spans="5:31">
      <c r="E947">
        <f t="shared" si="356"/>
        <v>0.92700000000000071</v>
      </c>
      <c r="F947">
        <f t="shared" si="357"/>
        <v>-0.52514895406387785</v>
      </c>
      <c r="G947">
        <f t="shared" si="336"/>
        <v>-30.088818683569745</v>
      </c>
      <c r="H947">
        <f t="shared" si="342"/>
        <v>-0.80886729573269256</v>
      </c>
      <c r="K947">
        <f t="shared" si="343"/>
        <v>-48.532037743961553</v>
      </c>
      <c r="L947">
        <f t="shared" si="344"/>
        <v>389.943748593885</v>
      </c>
      <c r="M947">
        <f t="shared" si="345"/>
        <v>0.76290904030543427</v>
      </c>
      <c r="N947">
        <f t="shared" si="346"/>
        <v>0</v>
      </c>
      <c r="O947">
        <f t="shared" si="347"/>
        <v>0</v>
      </c>
      <c r="P947">
        <f t="shared" si="348"/>
        <v>-1.0343199959269751</v>
      </c>
      <c r="Q947">
        <f t="shared" si="358"/>
        <v>0</v>
      </c>
      <c r="S947">
        <f t="shared" si="359"/>
        <v>45.774542418326057</v>
      </c>
      <c r="T947">
        <f t="shared" si="349"/>
        <v>458.61518260141543</v>
      </c>
      <c r="U947">
        <f t="shared" si="350"/>
        <v>0.27624052316421965</v>
      </c>
      <c r="V947">
        <f t="shared" si="351"/>
        <v>0.64014643033721552</v>
      </c>
      <c r="W947">
        <f t="shared" si="352"/>
        <v>27.037915873447368</v>
      </c>
      <c r="X947">
        <f t="shared" si="353"/>
        <v>22.224561986620518</v>
      </c>
      <c r="Y947">
        <f t="shared" si="354"/>
        <v>0.93143783535744051</v>
      </c>
      <c r="Z947">
        <f t="shared" si="337"/>
        <v>53.367456844782588</v>
      </c>
      <c r="AA947">
        <f t="shared" si="355"/>
        <v>0.48390100298928929</v>
      </c>
      <c r="AB947">
        <f t="shared" si="338"/>
        <v>27.725485173433711</v>
      </c>
      <c r="AC947">
        <f t="shared" si="339"/>
        <v>0.44753683236815123</v>
      </c>
      <c r="AD947">
        <f t="shared" si="340"/>
        <v>25.64197167134888</v>
      </c>
      <c r="AE947">
        <f t="shared" si="341"/>
        <v>103.10079368491348</v>
      </c>
    </row>
    <row r="948" spans="5:31">
      <c r="E948">
        <f t="shared" si="356"/>
        <v>0.92800000000000071</v>
      </c>
      <c r="F948">
        <f t="shared" si="357"/>
        <v>-0.52514895406387785</v>
      </c>
      <c r="G948">
        <f t="shared" si="336"/>
        <v>-30.088818683569745</v>
      </c>
      <c r="H948">
        <f t="shared" si="342"/>
        <v>-0.80236823325612783</v>
      </c>
      <c r="K948">
        <f t="shared" si="343"/>
        <v>-48.142093995367667</v>
      </c>
      <c r="L948">
        <f t="shared" si="344"/>
        <v>389.943748593885</v>
      </c>
      <c r="M948">
        <f t="shared" si="345"/>
        <v>0.76290904030543427</v>
      </c>
      <c r="N948">
        <f t="shared" si="346"/>
        <v>0</v>
      </c>
      <c r="O948">
        <f t="shared" si="347"/>
        <v>0</v>
      </c>
      <c r="P948">
        <f t="shared" si="348"/>
        <v>-1.026075713824077</v>
      </c>
      <c r="Q948">
        <f t="shared" si="358"/>
        <v>0</v>
      </c>
      <c r="S948">
        <f t="shared" si="359"/>
        <v>45.774542418326057</v>
      </c>
      <c r="T948">
        <f t="shared" si="349"/>
        <v>458.61518260141543</v>
      </c>
      <c r="U948">
        <f t="shared" si="350"/>
        <v>0.27624052316421965</v>
      </c>
      <c r="V948">
        <f t="shared" si="351"/>
        <v>0.64014643033721552</v>
      </c>
      <c r="W948">
        <f t="shared" si="352"/>
        <v>27.037915873447368</v>
      </c>
      <c r="X948">
        <f t="shared" si="353"/>
        <v>22.224561986620518</v>
      </c>
      <c r="Y948">
        <f t="shared" si="354"/>
        <v>0.93143783535744051</v>
      </c>
      <c r="Z948">
        <f t="shared" si="337"/>
        <v>53.367456844782588</v>
      </c>
      <c r="AA948">
        <f t="shared" si="355"/>
        <v>0.48390100298928929</v>
      </c>
      <c r="AB948">
        <f t="shared" si="338"/>
        <v>27.725485173433711</v>
      </c>
      <c r="AC948">
        <f t="shared" si="339"/>
        <v>0.44753683236815123</v>
      </c>
      <c r="AD948">
        <f t="shared" si="340"/>
        <v>25.64197167134888</v>
      </c>
      <c r="AE948">
        <f t="shared" si="341"/>
        <v>103.10079368491348</v>
      </c>
    </row>
    <row r="949" spans="5:31">
      <c r="E949">
        <f t="shared" si="356"/>
        <v>0.92900000000000071</v>
      </c>
      <c r="F949">
        <f t="shared" si="357"/>
        <v>-0.52514895406387785</v>
      </c>
      <c r="G949">
        <f t="shared" si="336"/>
        <v>-30.088818683569745</v>
      </c>
      <c r="H949">
        <f t="shared" si="342"/>
        <v>-0.79586917077956298</v>
      </c>
      <c r="K949">
        <f t="shared" si="343"/>
        <v>-47.75215024677378</v>
      </c>
      <c r="L949">
        <f t="shared" si="344"/>
        <v>389.943748593885</v>
      </c>
      <c r="M949">
        <f t="shared" si="345"/>
        <v>0.76290904030543427</v>
      </c>
      <c r="N949">
        <f t="shared" si="346"/>
        <v>0</v>
      </c>
      <c r="O949">
        <f t="shared" si="347"/>
        <v>0</v>
      </c>
      <c r="P949">
        <f t="shared" si="348"/>
        <v>-1.0178314317211792</v>
      </c>
      <c r="Q949">
        <f t="shared" si="358"/>
        <v>0</v>
      </c>
      <c r="S949">
        <f t="shared" si="359"/>
        <v>45.774542418326057</v>
      </c>
      <c r="T949">
        <f t="shared" si="349"/>
        <v>458.61518260141543</v>
      </c>
      <c r="U949">
        <f t="shared" si="350"/>
        <v>0.27624052316421965</v>
      </c>
      <c r="V949">
        <f t="shared" si="351"/>
        <v>0.64014643033721552</v>
      </c>
      <c r="W949">
        <f t="shared" si="352"/>
        <v>27.037915873447368</v>
      </c>
      <c r="X949">
        <f t="shared" si="353"/>
        <v>22.224561986620518</v>
      </c>
      <c r="Y949">
        <f t="shared" si="354"/>
        <v>0.93143783535744051</v>
      </c>
      <c r="Z949">
        <f t="shared" si="337"/>
        <v>53.367456844782588</v>
      </c>
      <c r="AA949">
        <f t="shared" si="355"/>
        <v>0.48390100298928929</v>
      </c>
      <c r="AB949">
        <f t="shared" si="338"/>
        <v>27.725485173433711</v>
      </c>
      <c r="AC949">
        <f t="shared" si="339"/>
        <v>0.44753683236815123</v>
      </c>
      <c r="AD949">
        <f t="shared" si="340"/>
        <v>25.64197167134888</v>
      </c>
      <c r="AE949">
        <f t="shared" si="341"/>
        <v>103.10079368491348</v>
      </c>
    </row>
    <row r="950" spans="5:31">
      <c r="E950">
        <f t="shared" si="356"/>
        <v>0.93000000000000071</v>
      </c>
      <c r="F950">
        <f t="shared" si="357"/>
        <v>-0.52514895406387785</v>
      </c>
      <c r="G950">
        <f t="shared" si="336"/>
        <v>-30.088818683569745</v>
      </c>
      <c r="H950">
        <f t="shared" si="342"/>
        <v>-0.78937010830299825</v>
      </c>
      <c r="K950">
        <f t="shared" si="343"/>
        <v>-47.362206498179894</v>
      </c>
      <c r="L950">
        <f t="shared" si="344"/>
        <v>389.943748593885</v>
      </c>
      <c r="M950">
        <f t="shared" si="345"/>
        <v>0.76290904030543427</v>
      </c>
      <c r="N950">
        <f t="shared" si="346"/>
        <v>0</v>
      </c>
      <c r="O950">
        <f t="shared" si="347"/>
        <v>0</v>
      </c>
      <c r="P950">
        <f t="shared" si="348"/>
        <v>-1.0095871496182813</v>
      </c>
      <c r="Q950">
        <f t="shared" si="358"/>
        <v>0</v>
      </c>
      <c r="S950">
        <f t="shared" si="359"/>
        <v>45.774542418326057</v>
      </c>
      <c r="T950">
        <f t="shared" si="349"/>
        <v>458.61518260141543</v>
      </c>
      <c r="U950">
        <f t="shared" si="350"/>
        <v>0.27624052316421965</v>
      </c>
      <c r="V950">
        <f t="shared" si="351"/>
        <v>0.64014643033721552</v>
      </c>
      <c r="W950">
        <f t="shared" si="352"/>
        <v>27.037915873447368</v>
      </c>
      <c r="X950">
        <f t="shared" si="353"/>
        <v>22.224561986620518</v>
      </c>
      <c r="Y950">
        <f t="shared" si="354"/>
        <v>0.93143783535744051</v>
      </c>
      <c r="Z950">
        <f t="shared" si="337"/>
        <v>53.367456844782588</v>
      </c>
      <c r="AA950">
        <f t="shared" si="355"/>
        <v>0.48390100298928929</v>
      </c>
      <c r="AB950">
        <f t="shared" si="338"/>
        <v>27.725485173433711</v>
      </c>
      <c r="AC950">
        <f t="shared" si="339"/>
        <v>0.44753683236815123</v>
      </c>
      <c r="AD950">
        <f t="shared" si="340"/>
        <v>25.64197167134888</v>
      </c>
      <c r="AE950">
        <f t="shared" si="341"/>
        <v>103.10079368491348</v>
      </c>
    </row>
    <row r="951" spans="5:31">
      <c r="E951">
        <f t="shared" si="356"/>
        <v>0.93100000000000072</v>
      </c>
      <c r="F951">
        <f t="shared" si="357"/>
        <v>-0.52514895406387785</v>
      </c>
      <c r="G951">
        <f t="shared" si="336"/>
        <v>-30.088818683569745</v>
      </c>
      <c r="H951">
        <f t="shared" si="342"/>
        <v>-0.78287104582643352</v>
      </c>
      <c r="K951">
        <f t="shared" si="343"/>
        <v>-46.972262749586008</v>
      </c>
      <c r="L951">
        <f t="shared" si="344"/>
        <v>389.943748593885</v>
      </c>
      <c r="M951">
        <f t="shared" si="345"/>
        <v>0.76290904030543427</v>
      </c>
      <c r="N951">
        <f t="shared" si="346"/>
        <v>0</v>
      </c>
      <c r="O951">
        <f t="shared" si="347"/>
        <v>0</v>
      </c>
      <c r="P951">
        <f t="shared" si="348"/>
        <v>-1.0013428675153833</v>
      </c>
      <c r="Q951">
        <f t="shared" si="358"/>
        <v>0</v>
      </c>
      <c r="S951">
        <f t="shared" si="359"/>
        <v>45.774542418326057</v>
      </c>
      <c r="T951">
        <f t="shared" si="349"/>
        <v>458.61518260141543</v>
      </c>
      <c r="U951">
        <f t="shared" si="350"/>
        <v>0.27624052316421965</v>
      </c>
      <c r="V951">
        <f t="shared" si="351"/>
        <v>0.64014643033721552</v>
      </c>
      <c r="W951">
        <f t="shared" si="352"/>
        <v>27.037915873447368</v>
      </c>
      <c r="X951">
        <f t="shared" si="353"/>
        <v>22.224561986620518</v>
      </c>
      <c r="Y951">
        <f t="shared" si="354"/>
        <v>0.93143783535744051</v>
      </c>
      <c r="Z951">
        <f t="shared" si="337"/>
        <v>53.367456844782588</v>
      </c>
      <c r="AA951">
        <f t="shared" si="355"/>
        <v>0.48390100298928929</v>
      </c>
      <c r="AB951">
        <f t="shared" si="338"/>
        <v>27.725485173433711</v>
      </c>
      <c r="AC951">
        <f t="shared" si="339"/>
        <v>0.44753683236815123</v>
      </c>
      <c r="AD951">
        <f t="shared" si="340"/>
        <v>25.64197167134888</v>
      </c>
      <c r="AE951">
        <f t="shared" si="341"/>
        <v>103.10079368491348</v>
      </c>
    </row>
    <row r="952" spans="5:31">
      <c r="E952">
        <f t="shared" si="356"/>
        <v>0.93200000000000072</v>
      </c>
      <c r="F952">
        <f t="shared" si="357"/>
        <v>-0.52514895406387785</v>
      </c>
      <c r="G952">
        <f t="shared" si="336"/>
        <v>-30.088818683569745</v>
      </c>
      <c r="H952">
        <f t="shared" si="342"/>
        <v>-0.77637198334986868</v>
      </c>
      <c r="K952">
        <f t="shared" si="343"/>
        <v>-46.582319000992122</v>
      </c>
      <c r="L952">
        <f t="shared" si="344"/>
        <v>389.943748593885</v>
      </c>
      <c r="M952">
        <f t="shared" si="345"/>
        <v>0.76290904030543427</v>
      </c>
      <c r="N952">
        <f t="shared" si="346"/>
        <v>0</v>
      </c>
      <c r="O952">
        <f t="shared" si="347"/>
        <v>0</v>
      </c>
      <c r="P952">
        <f t="shared" si="348"/>
        <v>-0.99309858541248541</v>
      </c>
      <c r="Q952">
        <f t="shared" si="358"/>
        <v>0</v>
      </c>
      <c r="S952">
        <f t="shared" si="359"/>
        <v>45.774542418326057</v>
      </c>
      <c r="T952">
        <f t="shared" si="349"/>
        <v>458.61518260141543</v>
      </c>
      <c r="U952">
        <f t="shared" si="350"/>
        <v>0.27624052316421965</v>
      </c>
      <c r="V952">
        <f t="shared" si="351"/>
        <v>0.64014643033721552</v>
      </c>
      <c r="W952">
        <f t="shared" si="352"/>
        <v>27.037915873447368</v>
      </c>
      <c r="X952">
        <f t="shared" si="353"/>
        <v>22.224561986620518</v>
      </c>
      <c r="Y952">
        <f t="shared" si="354"/>
        <v>0.93143783535744051</v>
      </c>
      <c r="Z952">
        <f t="shared" si="337"/>
        <v>53.367456844782588</v>
      </c>
      <c r="AA952">
        <f t="shared" si="355"/>
        <v>0.48390100298928929</v>
      </c>
      <c r="AB952">
        <f t="shared" si="338"/>
        <v>27.725485173433711</v>
      </c>
      <c r="AC952">
        <f t="shared" si="339"/>
        <v>0.44753683236815123</v>
      </c>
      <c r="AD952">
        <f t="shared" si="340"/>
        <v>25.64197167134888</v>
      </c>
      <c r="AE952">
        <f t="shared" si="341"/>
        <v>103.10079368491348</v>
      </c>
    </row>
    <row r="953" spans="5:31">
      <c r="E953">
        <f t="shared" si="356"/>
        <v>0.93300000000000072</v>
      </c>
      <c r="F953">
        <f t="shared" si="357"/>
        <v>-0.52514895406387785</v>
      </c>
      <c r="G953">
        <f t="shared" si="336"/>
        <v>-30.088818683569745</v>
      </c>
      <c r="H953">
        <f t="shared" si="342"/>
        <v>-0.76987292087330395</v>
      </c>
      <c r="K953">
        <f t="shared" si="343"/>
        <v>-46.192375252398236</v>
      </c>
      <c r="L953">
        <f t="shared" si="344"/>
        <v>389.943748593885</v>
      </c>
      <c r="M953">
        <f t="shared" si="345"/>
        <v>0.76290904030543427</v>
      </c>
      <c r="N953">
        <f t="shared" si="346"/>
        <v>0</v>
      </c>
      <c r="O953">
        <f t="shared" si="347"/>
        <v>0</v>
      </c>
      <c r="P953">
        <f t="shared" si="348"/>
        <v>-0.98485430330958756</v>
      </c>
      <c r="Q953">
        <f t="shared" si="358"/>
        <v>0</v>
      </c>
      <c r="S953">
        <f t="shared" si="359"/>
        <v>45.774542418326057</v>
      </c>
      <c r="T953">
        <f t="shared" si="349"/>
        <v>458.61518260141543</v>
      </c>
      <c r="U953">
        <f t="shared" si="350"/>
        <v>0.27624052316421965</v>
      </c>
      <c r="V953">
        <f t="shared" si="351"/>
        <v>0.64014643033721552</v>
      </c>
      <c r="W953">
        <f t="shared" si="352"/>
        <v>27.037915873447368</v>
      </c>
      <c r="X953">
        <f t="shared" si="353"/>
        <v>22.224561986620518</v>
      </c>
      <c r="Y953">
        <f t="shared" si="354"/>
        <v>0.93143783535744051</v>
      </c>
      <c r="Z953">
        <f t="shared" si="337"/>
        <v>53.367456844782588</v>
      </c>
      <c r="AA953">
        <f t="shared" si="355"/>
        <v>0.48390100298928929</v>
      </c>
      <c r="AB953">
        <f t="shared" si="338"/>
        <v>27.725485173433711</v>
      </c>
      <c r="AC953">
        <f t="shared" si="339"/>
        <v>0.44753683236815123</v>
      </c>
      <c r="AD953">
        <f t="shared" si="340"/>
        <v>25.64197167134888</v>
      </c>
      <c r="AE953">
        <f t="shared" si="341"/>
        <v>103.10079368491348</v>
      </c>
    </row>
    <row r="954" spans="5:31">
      <c r="E954">
        <f t="shared" si="356"/>
        <v>0.93400000000000072</v>
      </c>
      <c r="F954">
        <f t="shared" si="357"/>
        <v>-0.52514895406387785</v>
      </c>
      <c r="G954">
        <f t="shared" si="336"/>
        <v>-30.088818683569745</v>
      </c>
      <c r="H954">
        <f t="shared" si="342"/>
        <v>-0.76337385839673921</v>
      </c>
      <c r="K954">
        <f t="shared" si="343"/>
        <v>-45.80243150380435</v>
      </c>
      <c r="L954">
        <f t="shared" si="344"/>
        <v>389.943748593885</v>
      </c>
      <c r="M954">
        <f t="shared" si="345"/>
        <v>0.76290904030543427</v>
      </c>
      <c r="N954">
        <f t="shared" si="346"/>
        <v>0</v>
      </c>
      <c r="O954">
        <f t="shared" si="347"/>
        <v>0</v>
      </c>
      <c r="P954">
        <f t="shared" si="348"/>
        <v>-0.9766100212066896</v>
      </c>
      <c r="Q954">
        <f t="shared" si="358"/>
        <v>0</v>
      </c>
      <c r="S954">
        <f t="shared" si="359"/>
        <v>45.774542418326057</v>
      </c>
      <c r="T954">
        <f t="shared" si="349"/>
        <v>458.61518260141543</v>
      </c>
      <c r="U954">
        <f t="shared" si="350"/>
        <v>0.27624052316421965</v>
      </c>
      <c r="V954">
        <f t="shared" si="351"/>
        <v>0.64014643033721552</v>
      </c>
      <c r="W954">
        <f t="shared" si="352"/>
        <v>27.037915873447368</v>
      </c>
      <c r="X954">
        <f t="shared" si="353"/>
        <v>22.224561986620518</v>
      </c>
      <c r="Y954">
        <f t="shared" si="354"/>
        <v>0.93143783535744051</v>
      </c>
      <c r="Z954">
        <f t="shared" si="337"/>
        <v>53.367456844782588</v>
      </c>
      <c r="AA954">
        <f t="shared" si="355"/>
        <v>0.48390100298928929</v>
      </c>
      <c r="AB954">
        <f t="shared" si="338"/>
        <v>27.725485173433711</v>
      </c>
      <c r="AC954">
        <f t="shared" si="339"/>
        <v>0.44753683236815123</v>
      </c>
      <c r="AD954">
        <f t="shared" si="340"/>
        <v>25.64197167134888</v>
      </c>
      <c r="AE954">
        <f t="shared" si="341"/>
        <v>103.10079368491348</v>
      </c>
    </row>
    <row r="955" spans="5:31">
      <c r="E955">
        <f t="shared" si="356"/>
        <v>0.93500000000000072</v>
      </c>
      <c r="F955">
        <f t="shared" si="357"/>
        <v>-0.52514895406387785</v>
      </c>
      <c r="G955">
        <f t="shared" si="336"/>
        <v>-30.088818683569745</v>
      </c>
      <c r="H955">
        <f t="shared" si="342"/>
        <v>-0.75687479592017437</v>
      </c>
      <c r="K955">
        <f t="shared" si="343"/>
        <v>-45.412487755210464</v>
      </c>
      <c r="L955">
        <f t="shared" si="344"/>
        <v>389.943748593885</v>
      </c>
      <c r="M955">
        <f t="shared" si="345"/>
        <v>0.76290904030543427</v>
      </c>
      <c r="N955">
        <f t="shared" si="346"/>
        <v>0</v>
      </c>
      <c r="O955">
        <f t="shared" si="347"/>
        <v>0</v>
      </c>
      <c r="P955">
        <f t="shared" si="348"/>
        <v>-0.96836573910379176</v>
      </c>
      <c r="Q955">
        <f t="shared" si="358"/>
        <v>0</v>
      </c>
      <c r="S955">
        <f t="shared" si="359"/>
        <v>45.774542418326057</v>
      </c>
      <c r="T955">
        <f t="shared" si="349"/>
        <v>458.61518260141543</v>
      </c>
      <c r="U955">
        <f t="shared" si="350"/>
        <v>0.27624052316421965</v>
      </c>
      <c r="V955">
        <f t="shared" si="351"/>
        <v>0.64014643033721552</v>
      </c>
      <c r="W955">
        <f t="shared" si="352"/>
        <v>27.037915873447368</v>
      </c>
      <c r="X955">
        <f t="shared" si="353"/>
        <v>22.224561986620518</v>
      </c>
      <c r="Y955">
        <f t="shared" si="354"/>
        <v>0.93143783535744051</v>
      </c>
      <c r="Z955">
        <f t="shared" si="337"/>
        <v>53.367456844782588</v>
      </c>
      <c r="AA955">
        <f t="shared" si="355"/>
        <v>0.48390100298928929</v>
      </c>
      <c r="AB955">
        <f t="shared" si="338"/>
        <v>27.725485173433711</v>
      </c>
      <c r="AC955">
        <f t="shared" si="339"/>
        <v>0.44753683236815123</v>
      </c>
      <c r="AD955">
        <f t="shared" si="340"/>
        <v>25.64197167134888</v>
      </c>
      <c r="AE955">
        <f t="shared" si="341"/>
        <v>103.10079368491348</v>
      </c>
    </row>
    <row r="956" spans="5:31">
      <c r="E956">
        <f t="shared" si="356"/>
        <v>0.93600000000000072</v>
      </c>
      <c r="F956">
        <f t="shared" si="357"/>
        <v>-0.52514895406387785</v>
      </c>
      <c r="G956">
        <f t="shared" si="336"/>
        <v>-30.088818683569745</v>
      </c>
      <c r="H956">
        <f t="shared" si="342"/>
        <v>-0.75037573344360964</v>
      </c>
      <c r="K956">
        <f t="shared" si="343"/>
        <v>-45.022544006616577</v>
      </c>
      <c r="L956">
        <f t="shared" si="344"/>
        <v>389.943748593885</v>
      </c>
      <c r="M956">
        <f t="shared" si="345"/>
        <v>0.76290904030543427</v>
      </c>
      <c r="N956">
        <f t="shared" si="346"/>
        <v>0</v>
      </c>
      <c r="O956">
        <f t="shared" si="347"/>
        <v>0</v>
      </c>
      <c r="P956">
        <f t="shared" si="348"/>
        <v>-0.9601214570008938</v>
      </c>
      <c r="Q956">
        <f t="shared" si="358"/>
        <v>0</v>
      </c>
      <c r="S956">
        <f t="shared" si="359"/>
        <v>45.774542418326057</v>
      </c>
      <c r="T956">
        <f t="shared" si="349"/>
        <v>458.61518260141543</v>
      </c>
      <c r="U956">
        <f t="shared" si="350"/>
        <v>0.27624052316421965</v>
      </c>
      <c r="V956">
        <f t="shared" si="351"/>
        <v>0.64014643033721552</v>
      </c>
      <c r="W956">
        <f t="shared" si="352"/>
        <v>27.037915873447368</v>
      </c>
      <c r="X956">
        <f t="shared" si="353"/>
        <v>22.224561986620518</v>
      </c>
      <c r="Y956">
        <f t="shared" si="354"/>
        <v>0.93143783535744051</v>
      </c>
      <c r="Z956">
        <f t="shared" si="337"/>
        <v>53.367456844782588</v>
      </c>
      <c r="AA956">
        <f t="shared" si="355"/>
        <v>0.48390100298928929</v>
      </c>
      <c r="AB956">
        <f t="shared" si="338"/>
        <v>27.725485173433711</v>
      </c>
      <c r="AC956">
        <f t="shared" si="339"/>
        <v>0.44753683236815123</v>
      </c>
      <c r="AD956">
        <f t="shared" si="340"/>
        <v>25.64197167134888</v>
      </c>
      <c r="AE956">
        <f t="shared" si="341"/>
        <v>103.10079368491348</v>
      </c>
    </row>
    <row r="957" spans="5:31">
      <c r="E957">
        <f t="shared" si="356"/>
        <v>0.93700000000000072</v>
      </c>
      <c r="F957">
        <f t="shared" si="357"/>
        <v>-0.52514895406387785</v>
      </c>
      <c r="G957">
        <f t="shared" si="336"/>
        <v>-30.088818683569745</v>
      </c>
      <c r="H957">
        <f t="shared" si="342"/>
        <v>-0.74387667096704491</v>
      </c>
      <c r="K957">
        <f t="shared" si="343"/>
        <v>-44.632600258022691</v>
      </c>
      <c r="L957">
        <f t="shared" si="344"/>
        <v>389.943748593885</v>
      </c>
      <c r="M957">
        <f t="shared" si="345"/>
        <v>0.76290904030543427</v>
      </c>
      <c r="N957">
        <f t="shared" si="346"/>
        <v>0</v>
      </c>
      <c r="O957">
        <f t="shared" si="347"/>
        <v>0</v>
      </c>
      <c r="P957">
        <f t="shared" si="348"/>
        <v>-0.95187717489799584</v>
      </c>
      <c r="Q957">
        <f t="shared" si="358"/>
        <v>0</v>
      </c>
      <c r="S957">
        <f t="shared" si="359"/>
        <v>45.774542418326057</v>
      </c>
      <c r="T957">
        <f t="shared" si="349"/>
        <v>458.61518260141543</v>
      </c>
      <c r="U957">
        <f t="shared" si="350"/>
        <v>0.27624052316421965</v>
      </c>
      <c r="V957">
        <f t="shared" si="351"/>
        <v>0.64014643033721552</v>
      </c>
      <c r="W957">
        <f t="shared" si="352"/>
        <v>27.037915873447368</v>
      </c>
      <c r="X957">
        <f t="shared" si="353"/>
        <v>22.224561986620518</v>
      </c>
      <c r="Y957">
        <f t="shared" si="354"/>
        <v>0.93143783535744051</v>
      </c>
      <c r="Z957">
        <f t="shared" si="337"/>
        <v>53.367456844782588</v>
      </c>
      <c r="AA957">
        <f t="shared" si="355"/>
        <v>0.48390100298928929</v>
      </c>
      <c r="AB957">
        <f t="shared" si="338"/>
        <v>27.725485173433711</v>
      </c>
      <c r="AC957">
        <f t="shared" si="339"/>
        <v>0.44753683236815123</v>
      </c>
      <c r="AD957">
        <f t="shared" si="340"/>
        <v>25.64197167134888</v>
      </c>
      <c r="AE957">
        <f t="shared" si="341"/>
        <v>103.10079368491348</v>
      </c>
    </row>
    <row r="958" spans="5:31">
      <c r="E958">
        <f t="shared" si="356"/>
        <v>0.93800000000000072</v>
      </c>
      <c r="F958">
        <f t="shared" si="357"/>
        <v>-0.52514895406387785</v>
      </c>
      <c r="G958">
        <f t="shared" si="336"/>
        <v>-30.088818683569745</v>
      </c>
      <c r="H958">
        <f t="shared" si="342"/>
        <v>-0.73737760849048006</v>
      </c>
      <c r="K958">
        <f t="shared" si="343"/>
        <v>-44.242656509428805</v>
      </c>
      <c r="L958">
        <f t="shared" si="344"/>
        <v>389.943748593885</v>
      </c>
      <c r="M958">
        <f t="shared" si="345"/>
        <v>0.76290904030543427</v>
      </c>
      <c r="N958">
        <f t="shared" si="346"/>
        <v>0</v>
      </c>
      <c r="O958">
        <f t="shared" si="347"/>
        <v>0</v>
      </c>
      <c r="P958">
        <f t="shared" si="348"/>
        <v>-0.94363289279509799</v>
      </c>
      <c r="Q958">
        <f t="shared" si="358"/>
        <v>0</v>
      </c>
      <c r="S958">
        <f t="shared" si="359"/>
        <v>45.774542418326057</v>
      </c>
      <c r="T958">
        <f t="shared" si="349"/>
        <v>458.61518260141543</v>
      </c>
      <c r="U958">
        <f t="shared" si="350"/>
        <v>0.27624052316421965</v>
      </c>
      <c r="V958">
        <f t="shared" si="351"/>
        <v>0.64014643033721552</v>
      </c>
      <c r="W958">
        <f t="shared" si="352"/>
        <v>27.037915873447368</v>
      </c>
      <c r="X958">
        <f t="shared" si="353"/>
        <v>22.224561986620518</v>
      </c>
      <c r="Y958">
        <f t="shared" si="354"/>
        <v>0.93143783535744051</v>
      </c>
      <c r="Z958">
        <f t="shared" si="337"/>
        <v>53.367456844782588</v>
      </c>
      <c r="AA958">
        <f t="shared" si="355"/>
        <v>0.48390100298928929</v>
      </c>
      <c r="AB958">
        <f t="shared" si="338"/>
        <v>27.725485173433711</v>
      </c>
      <c r="AC958">
        <f t="shared" si="339"/>
        <v>0.44753683236815123</v>
      </c>
      <c r="AD958">
        <f t="shared" si="340"/>
        <v>25.64197167134888</v>
      </c>
      <c r="AE958">
        <f t="shared" si="341"/>
        <v>103.10079368491348</v>
      </c>
    </row>
    <row r="959" spans="5:31">
      <c r="E959">
        <f t="shared" si="356"/>
        <v>0.93900000000000072</v>
      </c>
      <c r="F959">
        <f t="shared" si="357"/>
        <v>-0.52514895406387785</v>
      </c>
      <c r="G959">
        <f t="shared" si="336"/>
        <v>-30.088818683569745</v>
      </c>
      <c r="H959">
        <f t="shared" si="342"/>
        <v>-0.73087854601391533</v>
      </c>
      <c r="K959">
        <f t="shared" si="343"/>
        <v>-43.852712760834919</v>
      </c>
      <c r="L959">
        <f t="shared" si="344"/>
        <v>389.943748593885</v>
      </c>
      <c r="M959">
        <f t="shared" si="345"/>
        <v>0.76290904030543427</v>
      </c>
      <c r="N959">
        <f t="shared" si="346"/>
        <v>0</v>
      </c>
      <c r="O959">
        <f t="shared" si="347"/>
        <v>0</v>
      </c>
      <c r="P959">
        <f t="shared" si="348"/>
        <v>-0.93538861069220003</v>
      </c>
      <c r="Q959">
        <f t="shared" si="358"/>
        <v>0</v>
      </c>
      <c r="S959">
        <f t="shared" si="359"/>
        <v>45.774542418326057</v>
      </c>
      <c r="T959">
        <f t="shared" si="349"/>
        <v>458.61518260141543</v>
      </c>
      <c r="U959">
        <f t="shared" si="350"/>
        <v>0.27624052316421965</v>
      </c>
      <c r="V959">
        <f t="shared" si="351"/>
        <v>0.64014643033721552</v>
      </c>
      <c r="W959">
        <f t="shared" si="352"/>
        <v>27.037915873447368</v>
      </c>
      <c r="X959">
        <f t="shared" si="353"/>
        <v>22.224561986620518</v>
      </c>
      <c r="Y959">
        <f t="shared" si="354"/>
        <v>0.93143783535744051</v>
      </c>
      <c r="Z959">
        <f t="shared" si="337"/>
        <v>53.367456844782588</v>
      </c>
      <c r="AA959">
        <f t="shared" si="355"/>
        <v>0.48390100298928929</v>
      </c>
      <c r="AB959">
        <f t="shared" si="338"/>
        <v>27.725485173433711</v>
      </c>
      <c r="AC959">
        <f t="shared" si="339"/>
        <v>0.44753683236815123</v>
      </c>
      <c r="AD959">
        <f t="shared" si="340"/>
        <v>25.64197167134888</v>
      </c>
      <c r="AE959">
        <f t="shared" si="341"/>
        <v>103.10079368491348</v>
      </c>
    </row>
    <row r="960" spans="5:31">
      <c r="E960">
        <f t="shared" si="356"/>
        <v>0.94000000000000072</v>
      </c>
      <c r="F960">
        <f t="shared" si="357"/>
        <v>-0.52514895406387785</v>
      </c>
      <c r="G960">
        <f t="shared" si="336"/>
        <v>-30.088818683569745</v>
      </c>
      <c r="H960">
        <f t="shared" si="342"/>
        <v>-0.7243794835373506</v>
      </c>
      <c r="K960">
        <f t="shared" si="343"/>
        <v>-43.462769012241033</v>
      </c>
      <c r="L960">
        <f t="shared" si="344"/>
        <v>389.943748593885</v>
      </c>
      <c r="M960">
        <f t="shared" si="345"/>
        <v>0.76290904030543427</v>
      </c>
      <c r="N960">
        <f t="shared" si="346"/>
        <v>0</v>
      </c>
      <c r="O960">
        <f t="shared" si="347"/>
        <v>0</v>
      </c>
      <c r="P960">
        <f t="shared" si="348"/>
        <v>-0.92714432858930218</v>
      </c>
      <c r="Q960">
        <f t="shared" si="358"/>
        <v>0</v>
      </c>
      <c r="S960">
        <f t="shared" si="359"/>
        <v>45.774542418326057</v>
      </c>
      <c r="T960">
        <f t="shared" si="349"/>
        <v>458.61518260141543</v>
      </c>
      <c r="U960">
        <f t="shared" si="350"/>
        <v>0.27624052316421965</v>
      </c>
      <c r="V960">
        <f t="shared" si="351"/>
        <v>0.64014643033721552</v>
      </c>
      <c r="W960">
        <f t="shared" si="352"/>
        <v>27.037915873447368</v>
      </c>
      <c r="X960">
        <f t="shared" si="353"/>
        <v>22.224561986620518</v>
      </c>
      <c r="Y960">
        <f t="shared" si="354"/>
        <v>0.93143783535744051</v>
      </c>
      <c r="Z960">
        <f t="shared" si="337"/>
        <v>53.367456844782588</v>
      </c>
      <c r="AA960">
        <f t="shared" si="355"/>
        <v>0.48390100298928929</v>
      </c>
      <c r="AB960">
        <f t="shared" si="338"/>
        <v>27.725485173433711</v>
      </c>
      <c r="AC960">
        <f t="shared" si="339"/>
        <v>0.44753683236815123</v>
      </c>
      <c r="AD960">
        <f t="shared" si="340"/>
        <v>25.64197167134888</v>
      </c>
      <c r="AE960">
        <f t="shared" si="341"/>
        <v>103.10079368491348</v>
      </c>
    </row>
    <row r="961" spans="5:31">
      <c r="E961">
        <f t="shared" si="356"/>
        <v>0.94100000000000072</v>
      </c>
      <c r="F961">
        <f t="shared" si="357"/>
        <v>-0.52514895406387785</v>
      </c>
      <c r="G961">
        <f t="shared" si="336"/>
        <v>-30.088818683569745</v>
      </c>
      <c r="H961">
        <f t="shared" si="342"/>
        <v>-0.71788042106078576</v>
      </c>
      <c r="K961">
        <f t="shared" si="343"/>
        <v>-43.072825263647147</v>
      </c>
      <c r="L961">
        <f t="shared" si="344"/>
        <v>389.943748593885</v>
      </c>
      <c r="M961">
        <f t="shared" si="345"/>
        <v>0.76290904030543427</v>
      </c>
      <c r="N961">
        <f t="shared" si="346"/>
        <v>0</v>
      </c>
      <c r="O961">
        <f t="shared" si="347"/>
        <v>0</v>
      </c>
      <c r="P961">
        <f t="shared" si="348"/>
        <v>-0.91890004648640422</v>
      </c>
      <c r="Q961">
        <f t="shared" si="358"/>
        <v>0</v>
      </c>
      <c r="S961">
        <f t="shared" si="359"/>
        <v>45.774542418326057</v>
      </c>
      <c r="T961">
        <f t="shared" si="349"/>
        <v>458.61518260141543</v>
      </c>
      <c r="U961">
        <f t="shared" si="350"/>
        <v>0.27624052316421965</v>
      </c>
      <c r="V961">
        <f t="shared" si="351"/>
        <v>0.64014643033721552</v>
      </c>
      <c r="W961">
        <f t="shared" si="352"/>
        <v>27.037915873447368</v>
      </c>
      <c r="X961">
        <f t="shared" si="353"/>
        <v>22.224561986620518</v>
      </c>
      <c r="Y961">
        <f t="shared" si="354"/>
        <v>0.93143783535744051</v>
      </c>
      <c r="Z961">
        <f t="shared" si="337"/>
        <v>53.367456844782588</v>
      </c>
      <c r="AA961">
        <f t="shared" si="355"/>
        <v>0.48390100298928929</v>
      </c>
      <c r="AB961">
        <f t="shared" si="338"/>
        <v>27.725485173433711</v>
      </c>
      <c r="AC961">
        <f t="shared" si="339"/>
        <v>0.44753683236815123</v>
      </c>
      <c r="AD961">
        <f t="shared" si="340"/>
        <v>25.64197167134888</v>
      </c>
      <c r="AE961">
        <f t="shared" si="341"/>
        <v>103.10079368491348</v>
      </c>
    </row>
    <row r="962" spans="5:31">
      <c r="E962">
        <f t="shared" si="356"/>
        <v>0.94200000000000073</v>
      </c>
      <c r="F962">
        <f t="shared" si="357"/>
        <v>-0.52514895406387785</v>
      </c>
      <c r="G962">
        <f t="shared" si="336"/>
        <v>-30.088818683569745</v>
      </c>
      <c r="H962">
        <f t="shared" si="342"/>
        <v>-0.71138135858422102</v>
      </c>
      <c r="K962">
        <f t="shared" si="343"/>
        <v>-42.682881515053261</v>
      </c>
      <c r="L962">
        <f t="shared" si="344"/>
        <v>389.943748593885</v>
      </c>
      <c r="M962">
        <f t="shared" si="345"/>
        <v>0.76290904030543427</v>
      </c>
      <c r="N962">
        <f t="shared" si="346"/>
        <v>0</v>
      </c>
      <c r="O962">
        <f t="shared" si="347"/>
        <v>0</v>
      </c>
      <c r="P962">
        <f t="shared" si="348"/>
        <v>-0.91065576438350637</v>
      </c>
      <c r="Q962">
        <f t="shared" si="358"/>
        <v>0</v>
      </c>
      <c r="S962">
        <f t="shared" si="359"/>
        <v>45.774542418326057</v>
      </c>
      <c r="T962">
        <f t="shared" si="349"/>
        <v>458.61518260141543</v>
      </c>
      <c r="U962">
        <f t="shared" si="350"/>
        <v>0.27624052316421965</v>
      </c>
      <c r="V962">
        <f t="shared" si="351"/>
        <v>0.64014643033721552</v>
      </c>
      <c r="W962">
        <f t="shared" si="352"/>
        <v>27.037915873447368</v>
      </c>
      <c r="X962">
        <f t="shared" si="353"/>
        <v>22.224561986620518</v>
      </c>
      <c r="Y962">
        <f t="shared" si="354"/>
        <v>0.93143783535744051</v>
      </c>
      <c r="Z962">
        <f t="shared" si="337"/>
        <v>53.367456844782588</v>
      </c>
      <c r="AA962">
        <f t="shared" si="355"/>
        <v>0.48390100298928929</v>
      </c>
      <c r="AB962">
        <f t="shared" si="338"/>
        <v>27.725485173433711</v>
      </c>
      <c r="AC962">
        <f t="shared" si="339"/>
        <v>0.44753683236815123</v>
      </c>
      <c r="AD962">
        <f t="shared" si="340"/>
        <v>25.64197167134888</v>
      </c>
      <c r="AE962">
        <f t="shared" si="341"/>
        <v>103.10079368491348</v>
      </c>
    </row>
    <row r="963" spans="5:31">
      <c r="E963">
        <f t="shared" si="356"/>
        <v>0.94300000000000073</v>
      </c>
      <c r="F963">
        <f t="shared" si="357"/>
        <v>-0.52514895406387785</v>
      </c>
      <c r="G963">
        <f t="shared" si="336"/>
        <v>-30.088818683569745</v>
      </c>
      <c r="H963">
        <f t="shared" si="342"/>
        <v>-0.70488229610765629</v>
      </c>
      <c r="K963">
        <f t="shared" si="343"/>
        <v>-42.292937766459374</v>
      </c>
      <c r="L963">
        <f t="shared" si="344"/>
        <v>389.943748593885</v>
      </c>
      <c r="M963">
        <f t="shared" si="345"/>
        <v>0.76290904030543427</v>
      </c>
      <c r="N963">
        <f t="shared" si="346"/>
        <v>0</v>
      </c>
      <c r="O963">
        <f t="shared" si="347"/>
        <v>0</v>
      </c>
      <c r="P963">
        <f t="shared" si="348"/>
        <v>-0.90241148228060841</v>
      </c>
      <c r="Q963">
        <f t="shared" si="358"/>
        <v>0</v>
      </c>
      <c r="S963">
        <f t="shared" si="359"/>
        <v>45.774542418326057</v>
      </c>
      <c r="T963">
        <f t="shared" si="349"/>
        <v>458.61518260141543</v>
      </c>
      <c r="U963">
        <f t="shared" si="350"/>
        <v>0.27624052316421965</v>
      </c>
      <c r="V963">
        <f t="shared" si="351"/>
        <v>0.64014643033721552</v>
      </c>
      <c r="W963">
        <f t="shared" si="352"/>
        <v>27.037915873447368</v>
      </c>
      <c r="X963">
        <f t="shared" si="353"/>
        <v>22.224561986620518</v>
      </c>
      <c r="Y963">
        <f t="shared" si="354"/>
        <v>0.93143783535744051</v>
      </c>
      <c r="Z963">
        <f t="shared" si="337"/>
        <v>53.367456844782588</v>
      </c>
      <c r="AA963">
        <f t="shared" si="355"/>
        <v>0.48390100298928929</v>
      </c>
      <c r="AB963">
        <f t="shared" si="338"/>
        <v>27.725485173433711</v>
      </c>
      <c r="AC963">
        <f t="shared" si="339"/>
        <v>0.44753683236815123</v>
      </c>
      <c r="AD963">
        <f t="shared" si="340"/>
        <v>25.64197167134888</v>
      </c>
      <c r="AE963">
        <f t="shared" si="341"/>
        <v>103.10079368491348</v>
      </c>
    </row>
    <row r="964" spans="5:31">
      <c r="E964">
        <f t="shared" si="356"/>
        <v>0.94400000000000073</v>
      </c>
      <c r="F964">
        <f t="shared" si="357"/>
        <v>-0.52514895406387785</v>
      </c>
      <c r="G964">
        <f t="shared" si="336"/>
        <v>-30.088818683569745</v>
      </c>
      <c r="H964">
        <f t="shared" si="342"/>
        <v>-0.69838323363109145</v>
      </c>
      <c r="K964">
        <f t="shared" si="343"/>
        <v>-41.902994017865488</v>
      </c>
      <c r="L964">
        <f t="shared" si="344"/>
        <v>389.943748593885</v>
      </c>
      <c r="M964">
        <f t="shared" si="345"/>
        <v>0.76290904030543427</v>
      </c>
      <c r="N964">
        <f t="shared" si="346"/>
        <v>0</v>
      </c>
      <c r="O964">
        <f t="shared" si="347"/>
        <v>0</v>
      </c>
      <c r="P964">
        <f t="shared" si="348"/>
        <v>-0.89416720017771045</v>
      </c>
      <c r="Q964">
        <f t="shared" si="358"/>
        <v>0</v>
      </c>
      <c r="S964">
        <f t="shared" si="359"/>
        <v>45.774542418326057</v>
      </c>
      <c r="T964">
        <f t="shared" si="349"/>
        <v>458.61518260141543</v>
      </c>
      <c r="U964">
        <f t="shared" si="350"/>
        <v>0.27624052316421965</v>
      </c>
      <c r="V964">
        <f t="shared" si="351"/>
        <v>0.64014643033721552</v>
      </c>
      <c r="W964">
        <f t="shared" si="352"/>
        <v>27.037915873447368</v>
      </c>
      <c r="X964">
        <f t="shared" si="353"/>
        <v>22.224561986620518</v>
      </c>
      <c r="Y964">
        <f t="shared" si="354"/>
        <v>0.93143783535744051</v>
      </c>
      <c r="Z964">
        <f t="shared" si="337"/>
        <v>53.367456844782588</v>
      </c>
      <c r="AA964">
        <f t="shared" si="355"/>
        <v>0.48390100298928929</v>
      </c>
      <c r="AB964">
        <f t="shared" si="338"/>
        <v>27.725485173433711</v>
      </c>
      <c r="AC964">
        <f t="shared" si="339"/>
        <v>0.44753683236815123</v>
      </c>
      <c r="AD964">
        <f t="shared" si="340"/>
        <v>25.64197167134888</v>
      </c>
      <c r="AE964">
        <f t="shared" si="341"/>
        <v>103.10079368491348</v>
      </c>
    </row>
    <row r="965" spans="5:31">
      <c r="E965">
        <f t="shared" si="356"/>
        <v>0.94500000000000073</v>
      </c>
      <c r="F965">
        <f t="shared" si="357"/>
        <v>-0.52514895406387785</v>
      </c>
      <c r="G965">
        <f t="shared" ref="G965:G1011" si="360">F965*180/PI()</f>
        <v>-30.088818683569745</v>
      </c>
      <c r="H965">
        <f t="shared" si="342"/>
        <v>-0.69188417115452672</v>
      </c>
      <c r="K965">
        <f t="shared" si="343"/>
        <v>-41.513050269271602</v>
      </c>
      <c r="L965">
        <f t="shared" si="344"/>
        <v>389.943748593885</v>
      </c>
      <c r="M965">
        <f t="shared" si="345"/>
        <v>0.76290904030543427</v>
      </c>
      <c r="N965">
        <f t="shared" si="346"/>
        <v>0</v>
      </c>
      <c r="O965">
        <f t="shared" si="347"/>
        <v>0</v>
      </c>
      <c r="P965">
        <f t="shared" si="348"/>
        <v>-0.8859229180748126</v>
      </c>
      <c r="Q965">
        <f t="shared" si="358"/>
        <v>0</v>
      </c>
      <c r="S965">
        <f t="shared" si="359"/>
        <v>45.774542418326057</v>
      </c>
      <c r="T965">
        <f t="shared" si="349"/>
        <v>458.61518260141543</v>
      </c>
      <c r="U965">
        <f t="shared" si="350"/>
        <v>0.27624052316421965</v>
      </c>
      <c r="V965">
        <f t="shared" si="351"/>
        <v>0.64014643033721552</v>
      </c>
      <c r="W965">
        <f t="shared" si="352"/>
        <v>27.037915873447368</v>
      </c>
      <c r="X965">
        <f t="shared" si="353"/>
        <v>22.224561986620518</v>
      </c>
      <c r="Y965">
        <f t="shared" si="354"/>
        <v>0.93143783535744051</v>
      </c>
      <c r="Z965">
        <f t="shared" ref="Z965:Z1011" si="361">Y965*180/PI()</f>
        <v>53.367456844782588</v>
      </c>
      <c r="AA965">
        <f t="shared" si="355"/>
        <v>0.48390100298928929</v>
      </c>
      <c r="AB965">
        <f t="shared" ref="AB965:AB1011" si="362">AA965*180/PI()</f>
        <v>27.725485173433711</v>
      </c>
      <c r="AC965">
        <f t="shared" ref="AC965:AC1011" si="363">Y965-AA965</f>
        <v>0.44753683236815123</v>
      </c>
      <c r="AD965">
        <f t="shared" ref="AD965:AD1011" si="364">AC965*180/PI()</f>
        <v>25.64197167134888</v>
      </c>
      <c r="AE965">
        <f t="shared" ref="AE965:AE1011" si="365">T965/4.44822165</f>
        <v>103.10079368491348</v>
      </c>
    </row>
    <row r="966" spans="5:31">
      <c r="E966">
        <f t="shared" si="356"/>
        <v>0.94600000000000073</v>
      </c>
      <c r="F966">
        <f t="shared" si="357"/>
        <v>-0.52514895406387785</v>
      </c>
      <c r="G966">
        <f t="shared" si="360"/>
        <v>-30.088818683569745</v>
      </c>
      <c r="H966">
        <f t="shared" si="342"/>
        <v>-0.68538510867796199</v>
      </c>
      <c r="K966">
        <f t="shared" si="343"/>
        <v>-41.123106520677716</v>
      </c>
      <c r="L966">
        <f t="shared" si="344"/>
        <v>389.943748593885</v>
      </c>
      <c r="M966">
        <f t="shared" si="345"/>
        <v>0.76290904030543427</v>
      </c>
      <c r="N966">
        <f t="shared" si="346"/>
        <v>0</v>
      </c>
      <c r="O966">
        <f t="shared" si="347"/>
        <v>0</v>
      </c>
      <c r="P966">
        <f t="shared" si="348"/>
        <v>-0.87767863597191464</v>
      </c>
      <c r="Q966">
        <f t="shared" si="358"/>
        <v>0</v>
      </c>
      <c r="S966">
        <f t="shared" si="359"/>
        <v>45.774542418326057</v>
      </c>
      <c r="T966">
        <f t="shared" si="349"/>
        <v>458.61518260141543</v>
      </c>
      <c r="U966">
        <f t="shared" si="350"/>
        <v>0.27624052316421965</v>
      </c>
      <c r="V966">
        <f t="shared" si="351"/>
        <v>0.64014643033721552</v>
      </c>
      <c r="W966">
        <f t="shared" si="352"/>
        <v>27.037915873447368</v>
      </c>
      <c r="X966">
        <f t="shared" si="353"/>
        <v>22.224561986620518</v>
      </c>
      <c r="Y966">
        <f t="shared" si="354"/>
        <v>0.93143783535744051</v>
      </c>
      <c r="Z966">
        <f t="shared" si="361"/>
        <v>53.367456844782588</v>
      </c>
      <c r="AA966">
        <f t="shared" si="355"/>
        <v>0.48390100298928929</v>
      </c>
      <c r="AB966">
        <f t="shared" si="362"/>
        <v>27.725485173433711</v>
      </c>
      <c r="AC966">
        <f t="shared" si="363"/>
        <v>0.44753683236815123</v>
      </c>
      <c r="AD966">
        <f t="shared" si="364"/>
        <v>25.64197167134888</v>
      </c>
      <c r="AE966">
        <f t="shared" si="365"/>
        <v>103.10079368491348</v>
      </c>
    </row>
    <row r="967" spans="5:31">
      <c r="E967">
        <f t="shared" si="356"/>
        <v>0.94700000000000073</v>
      </c>
      <c r="F967">
        <f t="shared" si="357"/>
        <v>-0.52514895406387785</v>
      </c>
      <c r="G967">
        <f t="shared" si="360"/>
        <v>-30.088818683569745</v>
      </c>
      <c r="H967">
        <f t="shared" si="342"/>
        <v>-0.67888604620139714</v>
      </c>
      <c r="K967">
        <f t="shared" si="343"/>
        <v>-40.73316277208383</v>
      </c>
      <c r="L967">
        <f t="shared" si="344"/>
        <v>389.943748593885</v>
      </c>
      <c r="M967">
        <f t="shared" si="345"/>
        <v>0.76290904030543427</v>
      </c>
      <c r="N967">
        <f t="shared" si="346"/>
        <v>0</v>
      </c>
      <c r="O967">
        <f t="shared" si="347"/>
        <v>0</v>
      </c>
      <c r="P967">
        <f t="shared" si="348"/>
        <v>-0.8694343538690168</v>
      </c>
      <c r="Q967">
        <f t="shared" si="358"/>
        <v>0</v>
      </c>
      <c r="S967">
        <f t="shared" si="359"/>
        <v>45.774542418326057</v>
      </c>
      <c r="T967">
        <f t="shared" si="349"/>
        <v>458.61518260141543</v>
      </c>
      <c r="U967">
        <f t="shared" si="350"/>
        <v>0.27624052316421965</v>
      </c>
      <c r="V967">
        <f t="shared" si="351"/>
        <v>0.64014643033721552</v>
      </c>
      <c r="W967">
        <f t="shared" si="352"/>
        <v>27.037915873447368</v>
      </c>
      <c r="X967">
        <f t="shared" si="353"/>
        <v>22.224561986620518</v>
      </c>
      <c r="Y967">
        <f t="shared" si="354"/>
        <v>0.93143783535744051</v>
      </c>
      <c r="Z967">
        <f t="shared" si="361"/>
        <v>53.367456844782588</v>
      </c>
      <c r="AA967">
        <f t="shared" si="355"/>
        <v>0.48390100298928929</v>
      </c>
      <c r="AB967">
        <f t="shared" si="362"/>
        <v>27.725485173433711</v>
      </c>
      <c r="AC967">
        <f t="shared" si="363"/>
        <v>0.44753683236815123</v>
      </c>
      <c r="AD967">
        <f t="shared" si="364"/>
        <v>25.64197167134888</v>
      </c>
      <c r="AE967">
        <f t="shared" si="365"/>
        <v>103.10079368491348</v>
      </c>
    </row>
    <row r="968" spans="5:31">
      <c r="E968">
        <f t="shared" si="356"/>
        <v>0.94800000000000073</v>
      </c>
      <c r="F968">
        <f t="shared" si="357"/>
        <v>-0.52514895406387785</v>
      </c>
      <c r="G968">
        <f t="shared" si="360"/>
        <v>-30.088818683569745</v>
      </c>
      <c r="H968">
        <f t="shared" si="342"/>
        <v>-0.67238698372483241</v>
      </c>
      <c r="K968">
        <f t="shared" si="343"/>
        <v>-40.343219023489944</v>
      </c>
      <c r="L968">
        <f t="shared" si="344"/>
        <v>389.943748593885</v>
      </c>
      <c r="M968">
        <f t="shared" si="345"/>
        <v>0.76290904030543427</v>
      </c>
      <c r="N968">
        <f t="shared" si="346"/>
        <v>0</v>
      </c>
      <c r="O968">
        <f t="shared" si="347"/>
        <v>0</v>
      </c>
      <c r="P968">
        <f t="shared" si="348"/>
        <v>-0.86119007176611884</v>
      </c>
      <c r="Q968">
        <f t="shared" si="358"/>
        <v>0</v>
      </c>
      <c r="S968">
        <f t="shared" si="359"/>
        <v>45.774542418326057</v>
      </c>
      <c r="T968">
        <f t="shared" si="349"/>
        <v>458.61518260141543</v>
      </c>
      <c r="U968">
        <f t="shared" si="350"/>
        <v>0.27624052316421965</v>
      </c>
      <c r="V968">
        <f t="shared" si="351"/>
        <v>0.64014643033721552</v>
      </c>
      <c r="W968">
        <f t="shared" si="352"/>
        <v>27.037915873447368</v>
      </c>
      <c r="X968">
        <f t="shared" si="353"/>
        <v>22.224561986620518</v>
      </c>
      <c r="Y968">
        <f t="shared" si="354"/>
        <v>0.93143783535744051</v>
      </c>
      <c r="Z968">
        <f t="shared" si="361"/>
        <v>53.367456844782588</v>
      </c>
      <c r="AA968">
        <f t="shared" si="355"/>
        <v>0.48390100298928929</v>
      </c>
      <c r="AB968">
        <f t="shared" si="362"/>
        <v>27.725485173433711</v>
      </c>
      <c r="AC968">
        <f t="shared" si="363"/>
        <v>0.44753683236815123</v>
      </c>
      <c r="AD968">
        <f t="shared" si="364"/>
        <v>25.64197167134888</v>
      </c>
      <c r="AE968">
        <f t="shared" si="365"/>
        <v>103.10079368491348</v>
      </c>
    </row>
    <row r="969" spans="5:31">
      <c r="E969">
        <f t="shared" si="356"/>
        <v>0.94900000000000073</v>
      </c>
      <c r="F969">
        <f t="shared" si="357"/>
        <v>-0.52514895406387785</v>
      </c>
      <c r="G969">
        <f t="shared" si="360"/>
        <v>-30.088818683569745</v>
      </c>
      <c r="H969">
        <f t="shared" si="342"/>
        <v>-0.66588792124826768</v>
      </c>
      <c r="K969">
        <f t="shared" si="343"/>
        <v>-39.953275274896058</v>
      </c>
      <c r="L969">
        <f t="shared" si="344"/>
        <v>389.943748593885</v>
      </c>
      <c r="M969">
        <f t="shared" si="345"/>
        <v>0.76290904030543427</v>
      </c>
      <c r="N969">
        <f t="shared" si="346"/>
        <v>0</v>
      </c>
      <c r="O969">
        <f t="shared" si="347"/>
        <v>0</v>
      </c>
      <c r="P969">
        <f t="shared" si="348"/>
        <v>-0.85294578966322099</v>
      </c>
      <c r="Q969">
        <f t="shared" si="358"/>
        <v>0</v>
      </c>
      <c r="S969">
        <f t="shared" si="359"/>
        <v>45.774542418326057</v>
      </c>
      <c r="T969">
        <f t="shared" si="349"/>
        <v>458.61518260141543</v>
      </c>
      <c r="U969">
        <f t="shared" si="350"/>
        <v>0.27624052316421965</v>
      </c>
      <c r="V969">
        <f t="shared" si="351"/>
        <v>0.64014643033721552</v>
      </c>
      <c r="W969">
        <f t="shared" si="352"/>
        <v>27.037915873447368</v>
      </c>
      <c r="X969">
        <f t="shared" si="353"/>
        <v>22.224561986620518</v>
      </c>
      <c r="Y969">
        <f t="shared" si="354"/>
        <v>0.93143783535744051</v>
      </c>
      <c r="Z969">
        <f t="shared" si="361"/>
        <v>53.367456844782588</v>
      </c>
      <c r="AA969">
        <f t="shared" si="355"/>
        <v>0.48390100298928929</v>
      </c>
      <c r="AB969">
        <f t="shared" si="362"/>
        <v>27.725485173433711</v>
      </c>
      <c r="AC969">
        <f t="shared" si="363"/>
        <v>0.44753683236815123</v>
      </c>
      <c r="AD969">
        <f t="shared" si="364"/>
        <v>25.64197167134888</v>
      </c>
      <c r="AE969">
        <f t="shared" si="365"/>
        <v>103.10079368491348</v>
      </c>
    </row>
    <row r="970" spans="5:31">
      <c r="E970">
        <f t="shared" si="356"/>
        <v>0.95000000000000073</v>
      </c>
      <c r="F970">
        <f t="shared" si="357"/>
        <v>-0.52514895406387785</v>
      </c>
      <c r="G970">
        <f t="shared" si="360"/>
        <v>-30.088818683569745</v>
      </c>
      <c r="H970">
        <f t="shared" si="342"/>
        <v>-0.65938885877170283</v>
      </c>
      <c r="K970">
        <f t="shared" si="343"/>
        <v>-39.563331526302171</v>
      </c>
      <c r="L970">
        <f t="shared" si="344"/>
        <v>389.943748593885</v>
      </c>
      <c r="M970">
        <f t="shared" si="345"/>
        <v>0.76290904030543427</v>
      </c>
      <c r="N970">
        <f t="shared" si="346"/>
        <v>0</v>
      </c>
      <c r="O970">
        <f t="shared" si="347"/>
        <v>0</v>
      </c>
      <c r="P970">
        <f t="shared" si="348"/>
        <v>-0.84470150756032303</v>
      </c>
      <c r="Q970">
        <f t="shared" si="358"/>
        <v>0</v>
      </c>
      <c r="S970">
        <f t="shared" si="359"/>
        <v>45.774542418326057</v>
      </c>
      <c r="T970">
        <f t="shared" si="349"/>
        <v>458.61518260141543</v>
      </c>
      <c r="U970">
        <f t="shared" si="350"/>
        <v>0.27624052316421965</v>
      </c>
      <c r="V970">
        <f t="shared" si="351"/>
        <v>0.64014643033721552</v>
      </c>
      <c r="W970">
        <f t="shared" si="352"/>
        <v>27.037915873447368</v>
      </c>
      <c r="X970">
        <f t="shared" si="353"/>
        <v>22.224561986620518</v>
      </c>
      <c r="Y970">
        <f t="shared" si="354"/>
        <v>0.93143783535744051</v>
      </c>
      <c r="Z970">
        <f t="shared" si="361"/>
        <v>53.367456844782588</v>
      </c>
      <c r="AA970">
        <f t="shared" si="355"/>
        <v>0.48390100298928929</v>
      </c>
      <c r="AB970">
        <f t="shared" si="362"/>
        <v>27.725485173433711</v>
      </c>
      <c r="AC970">
        <f t="shared" si="363"/>
        <v>0.44753683236815123</v>
      </c>
      <c r="AD970">
        <f t="shared" si="364"/>
        <v>25.64197167134888</v>
      </c>
      <c r="AE970">
        <f t="shared" si="365"/>
        <v>103.10079368491348</v>
      </c>
    </row>
    <row r="971" spans="5:31">
      <c r="E971">
        <f t="shared" si="356"/>
        <v>0.95100000000000073</v>
      </c>
      <c r="F971">
        <f t="shared" si="357"/>
        <v>-0.52514895406387785</v>
      </c>
      <c r="G971">
        <f t="shared" si="360"/>
        <v>-30.088818683569745</v>
      </c>
      <c r="H971">
        <f t="shared" si="342"/>
        <v>-0.6528897962951381</v>
      </c>
      <c r="K971">
        <f t="shared" si="343"/>
        <v>-39.173387777708285</v>
      </c>
      <c r="L971">
        <f t="shared" si="344"/>
        <v>389.943748593885</v>
      </c>
      <c r="M971">
        <f t="shared" si="345"/>
        <v>0.76290904030543427</v>
      </c>
      <c r="N971">
        <f t="shared" si="346"/>
        <v>0</v>
      </c>
      <c r="O971">
        <f t="shared" si="347"/>
        <v>0</v>
      </c>
      <c r="P971">
        <f t="shared" si="348"/>
        <v>-0.83645722545742507</v>
      </c>
      <c r="Q971">
        <f t="shared" si="358"/>
        <v>0</v>
      </c>
      <c r="S971">
        <f t="shared" si="359"/>
        <v>45.774542418326057</v>
      </c>
      <c r="T971">
        <f t="shared" si="349"/>
        <v>458.61518260141543</v>
      </c>
      <c r="U971">
        <f t="shared" si="350"/>
        <v>0.27624052316421965</v>
      </c>
      <c r="V971">
        <f t="shared" si="351"/>
        <v>0.64014643033721552</v>
      </c>
      <c r="W971">
        <f t="shared" si="352"/>
        <v>27.037915873447368</v>
      </c>
      <c r="X971">
        <f t="shared" si="353"/>
        <v>22.224561986620518</v>
      </c>
      <c r="Y971">
        <f t="shared" si="354"/>
        <v>0.93143783535744051</v>
      </c>
      <c r="Z971">
        <f t="shared" si="361"/>
        <v>53.367456844782588</v>
      </c>
      <c r="AA971">
        <f t="shared" si="355"/>
        <v>0.48390100298928929</v>
      </c>
      <c r="AB971">
        <f t="shared" si="362"/>
        <v>27.725485173433711</v>
      </c>
      <c r="AC971">
        <f t="shared" si="363"/>
        <v>0.44753683236815123</v>
      </c>
      <c r="AD971">
        <f t="shared" si="364"/>
        <v>25.64197167134888</v>
      </c>
      <c r="AE971">
        <f t="shared" si="365"/>
        <v>103.10079368491348</v>
      </c>
    </row>
    <row r="972" spans="5:31">
      <c r="E972">
        <f t="shared" si="356"/>
        <v>0.95200000000000073</v>
      </c>
      <c r="F972">
        <f t="shared" si="357"/>
        <v>-0.52514895406387785</v>
      </c>
      <c r="G972">
        <f t="shared" si="360"/>
        <v>-30.088818683569745</v>
      </c>
      <c r="H972">
        <f t="shared" si="342"/>
        <v>-0.64639073381857337</v>
      </c>
      <c r="K972">
        <f t="shared" si="343"/>
        <v>-38.783444029114399</v>
      </c>
      <c r="L972">
        <f t="shared" si="344"/>
        <v>389.943748593885</v>
      </c>
      <c r="M972">
        <f t="shared" si="345"/>
        <v>0.76290904030543427</v>
      </c>
      <c r="N972">
        <f t="shared" si="346"/>
        <v>0</v>
      </c>
      <c r="O972">
        <f t="shared" si="347"/>
        <v>0</v>
      </c>
      <c r="P972">
        <f t="shared" si="348"/>
        <v>-0.82821294335452722</v>
      </c>
      <c r="Q972">
        <f t="shared" si="358"/>
        <v>0</v>
      </c>
      <c r="S972">
        <f t="shared" si="359"/>
        <v>45.774542418326057</v>
      </c>
      <c r="T972">
        <f t="shared" si="349"/>
        <v>458.61518260141543</v>
      </c>
      <c r="U972">
        <f t="shared" si="350"/>
        <v>0.27624052316421965</v>
      </c>
      <c r="V972">
        <f t="shared" si="351"/>
        <v>0.64014643033721552</v>
      </c>
      <c r="W972">
        <f t="shared" si="352"/>
        <v>27.037915873447368</v>
      </c>
      <c r="X972">
        <f t="shared" si="353"/>
        <v>22.224561986620518</v>
      </c>
      <c r="Y972">
        <f t="shared" si="354"/>
        <v>0.93143783535744051</v>
      </c>
      <c r="Z972">
        <f t="shared" si="361"/>
        <v>53.367456844782588</v>
      </c>
      <c r="AA972">
        <f t="shared" si="355"/>
        <v>0.48390100298928929</v>
      </c>
      <c r="AB972">
        <f t="shared" si="362"/>
        <v>27.725485173433711</v>
      </c>
      <c r="AC972">
        <f t="shared" si="363"/>
        <v>0.44753683236815123</v>
      </c>
      <c r="AD972">
        <f t="shared" si="364"/>
        <v>25.64197167134888</v>
      </c>
      <c r="AE972">
        <f t="shared" si="365"/>
        <v>103.10079368491348</v>
      </c>
    </row>
    <row r="973" spans="5:31">
      <c r="E973">
        <f t="shared" si="356"/>
        <v>0.95300000000000074</v>
      </c>
      <c r="F973">
        <f t="shared" si="357"/>
        <v>-0.52514895406387785</v>
      </c>
      <c r="G973">
        <f t="shared" si="360"/>
        <v>-30.088818683569745</v>
      </c>
      <c r="H973">
        <f t="shared" si="342"/>
        <v>-0.63989167134200853</v>
      </c>
      <c r="K973">
        <f t="shared" si="343"/>
        <v>-38.393500280520513</v>
      </c>
      <c r="L973">
        <f t="shared" si="344"/>
        <v>389.943748593885</v>
      </c>
      <c r="M973">
        <f t="shared" si="345"/>
        <v>0.76290904030543427</v>
      </c>
      <c r="N973">
        <f t="shared" si="346"/>
        <v>0</v>
      </c>
      <c r="O973">
        <f t="shared" si="347"/>
        <v>0</v>
      </c>
      <c r="P973">
        <f t="shared" si="348"/>
        <v>-0.81996866125162926</v>
      </c>
      <c r="Q973">
        <f t="shared" si="358"/>
        <v>0</v>
      </c>
      <c r="S973">
        <f t="shared" si="359"/>
        <v>45.774542418326057</v>
      </c>
      <c r="T973">
        <f t="shared" si="349"/>
        <v>458.61518260141543</v>
      </c>
      <c r="U973">
        <f t="shared" si="350"/>
        <v>0.27624052316421965</v>
      </c>
      <c r="V973">
        <f t="shared" si="351"/>
        <v>0.64014643033721552</v>
      </c>
      <c r="W973">
        <f t="shared" si="352"/>
        <v>27.037915873447368</v>
      </c>
      <c r="X973">
        <f t="shared" si="353"/>
        <v>22.224561986620518</v>
      </c>
      <c r="Y973">
        <f t="shared" si="354"/>
        <v>0.93143783535744051</v>
      </c>
      <c r="Z973">
        <f t="shared" si="361"/>
        <v>53.367456844782588</v>
      </c>
      <c r="AA973">
        <f t="shared" si="355"/>
        <v>0.48390100298928929</v>
      </c>
      <c r="AB973">
        <f t="shared" si="362"/>
        <v>27.725485173433711</v>
      </c>
      <c r="AC973">
        <f t="shared" si="363"/>
        <v>0.44753683236815123</v>
      </c>
      <c r="AD973">
        <f t="shared" si="364"/>
        <v>25.64197167134888</v>
      </c>
      <c r="AE973">
        <f t="shared" si="365"/>
        <v>103.10079368491348</v>
      </c>
    </row>
    <row r="974" spans="5:31">
      <c r="E974">
        <f t="shared" si="356"/>
        <v>0.95400000000000074</v>
      </c>
      <c r="F974">
        <f t="shared" si="357"/>
        <v>-0.52514895406387785</v>
      </c>
      <c r="G974">
        <f t="shared" si="360"/>
        <v>-30.088818683569745</v>
      </c>
      <c r="H974">
        <f t="shared" si="342"/>
        <v>-0.6333926088654438</v>
      </c>
      <c r="K974">
        <f t="shared" si="343"/>
        <v>-38.003556531926627</v>
      </c>
      <c r="L974">
        <f t="shared" si="344"/>
        <v>389.943748593885</v>
      </c>
      <c r="M974">
        <f t="shared" si="345"/>
        <v>0.76290904030543427</v>
      </c>
      <c r="N974">
        <f t="shared" si="346"/>
        <v>0</v>
      </c>
      <c r="O974">
        <f t="shared" si="347"/>
        <v>0</v>
      </c>
      <c r="P974">
        <f t="shared" si="348"/>
        <v>-0.81172437914873141</v>
      </c>
      <c r="Q974">
        <f t="shared" si="358"/>
        <v>0</v>
      </c>
      <c r="S974">
        <f t="shared" si="359"/>
        <v>45.774542418326057</v>
      </c>
      <c r="T974">
        <f t="shared" si="349"/>
        <v>458.61518260141543</v>
      </c>
      <c r="U974">
        <f t="shared" si="350"/>
        <v>0.27624052316421965</v>
      </c>
      <c r="V974">
        <f t="shared" si="351"/>
        <v>0.64014643033721552</v>
      </c>
      <c r="W974">
        <f t="shared" si="352"/>
        <v>27.037915873447368</v>
      </c>
      <c r="X974">
        <f t="shared" si="353"/>
        <v>22.224561986620518</v>
      </c>
      <c r="Y974">
        <f t="shared" si="354"/>
        <v>0.93143783535744051</v>
      </c>
      <c r="Z974">
        <f t="shared" si="361"/>
        <v>53.367456844782588</v>
      </c>
      <c r="AA974">
        <f t="shared" si="355"/>
        <v>0.48390100298928929</v>
      </c>
      <c r="AB974">
        <f t="shared" si="362"/>
        <v>27.725485173433711</v>
      </c>
      <c r="AC974">
        <f t="shared" si="363"/>
        <v>0.44753683236815123</v>
      </c>
      <c r="AD974">
        <f t="shared" si="364"/>
        <v>25.64197167134888</v>
      </c>
      <c r="AE974">
        <f t="shared" si="365"/>
        <v>103.10079368491348</v>
      </c>
    </row>
    <row r="975" spans="5:31">
      <c r="E975">
        <f t="shared" si="356"/>
        <v>0.95500000000000074</v>
      </c>
      <c r="F975">
        <f t="shared" si="357"/>
        <v>-0.52514895406387785</v>
      </c>
      <c r="G975">
        <f t="shared" si="360"/>
        <v>-30.088818683569745</v>
      </c>
      <c r="H975">
        <f t="shared" si="342"/>
        <v>-0.62689354638887906</v>
      </c>
      <c r="K975">
        <f t="shared" si="343"/>
        <v>-37.613612783332741</v>
      </c>
      <c r="L975">
        <f t="shared" si="344"/>
        <v>389.943748593885</v>
      </c>
      <c r="M975">
        <f t="shared" si="345"/>
        <v>0.76290904030543427</v>
      </c>
      <c r="N975">
        <f t="shared" si="346"/>
        <v>0</v>
      </c>
      <c r="O975">
        <f t="shared" si="347"/>
        <v>0</v>
      </c>
      <c r="P975">
        <f t="shared" si="348"/>
        <v>-0.80348009704583345</v>
      </c>
      <c r="Q975">
        <f t="shared" si="358"/>
        <v>0</v>
      </c>
      <c r="S975">
        <f t="shared" si="359"/>
        <v>45.774542418326057</v>
      </c>
      <c r="T975">
        <f t="shared" si="349"/>
        <v>458.61518260141543</v>
      </c>
      <c r="U975">
        <f t="shared" si="350"/>
        <v>0.27624052316421965</v>
      </c>
      <c r="V975">
        <f t="shared" si="351"/>
        <v>0.64014643033721552</v>
      </c>
      <c r="W975">
        <f t="shared" si="352"/>
        <v>27.037915873447368</v>
      </c>
      <c r="X975">
        <f t="shared" si="353"/>
        <v>22.224561986620518</v>
      </c>
      <c r="Y975">
        <f t="shared" si="354"/>
        <v>0.93143783535744051</v>
      </c>
      <c r="Z975">
        <f t="shared" si="361"/>
        <v>53.367456844782588</v>
      </c>
      <c r="AA975">
        <f t="shared" si="355"/>
        <v>0.48390100298928929</v>
      </c>
      <c r="AB975">
        <f t="shared" si="362"/>
        <v>27.725485173433711</v>
      </c>
      <c r="AC975">
        <f t="shared" si="363"/>
        <v>0.44753683236815123</v>
      </c>
      <c r="AD975">
        <f t="shared" si="364"/>
        <v>25.64197167134888</v>
      </c>
      <c r="AE975">
        <f t="shared" si="365"/>
        <v>103.10079368491348</v>
      </c>
    </row>
    <row r="976" spans="5:31">
      <c r="E976">
        <f t="shared" si="356"/>
        <v>0.95600000000000074</v>
      </c>
      <c r="F976">
        <f t="shared" si="357"/>
        <v>-0.52514895406387785</v>
      </c>
      <c r="G976">
        <f t="shared" si="360"/>
        <v>-30.088818683569745</v>
      </c>
      <c r="H976">
        <f t="shared" si="342"/>
        <v>-0.62039448391231422</v>
      </c>
      <c r="K976">
        <f t="shared" si="343"/>
        <v>-37.223669034738855</v>
      </c>
      <c r="L976">
        <f t="shared" si="344"/>
        <v>389.943748593885</v>
      </c>
      <c r="M976">
        <f t="shared" si="345"/>
        <v>0.76290904030543427</v>
      </c>
      <c r="N976">
        <f t="shared" si="346"/>
        <v>0</v>
      </c>
      <c r="O976">
        <f t="shared" si="347"/>
        <v>0</v>
      </c>
      <c r="P976">
        <f t="shared" si="348"/>
        <v>-0.7952358149429356</v>
      </c>
      <c r="Q976">
        <f t="shared" si="358"/>
        <v>0</v>
      </c>
      <c r="S976">
        <f t="shared" si="359"/>
        <v>45.774542418326057</v>
      </c>
      <c r="T976">
        <f t="shared" si="349"/>
        <v>458.61518260141543</v>
      </c>
      <c r="U976">
        <f t="shared" si="350"/>
        <v>0.27624052316421965</v>
      </c>
      <c r="V976">
        <f t="shared" si="351"/>
        <v>0.64014643033721552</v>
      </c>
      <c r="W976">
        <f t="shared" si="352"/>
        <v>27.037915873447368</v>
      </c>
      <c r="X976">
        <f t="shared" si="353"/>
        <v>22.224561986620518</v>
      </c>
      <c r="Y976">
        <f t="shared" si="354"/>
        <v>0.93143783535744051</v>
      </c>
      <c r="Z976">
        <f t="shared" si="361"/>
        <v>53.367456844782588</v>
      </c>
      <c r="AA976">
        <f t="shared" si="355"/>
        <v>0.48390100298928929</v>
      </c>
      <c r="AB976">
        <f t="shared" si="362"/>
        <v>27.725485173433711</v>
      </c>
      <c r="AC976">
        <f t="shared" si="363"/>
        <v>0.44753683236815123</v>
      </c>
      <c r="AD976">
        <f t="shared" si="364"/>
        <v>25.64197167134888</v>
      </c>
      <c r="AE976">
        <f t="shared" si="365"/>
        <v>103.10079368491348</v>
      </c>
    </row>
    <row r="977" spans="5:31">
      <c r="E977">
        <f t="shared" si="356"/>
        <v>0.95700000000000074</v>
      </c>
      <c r="F977">
        <f t="shared" si="357"/>
        <v>-0.52514895406387785</v>
      </c>
      <c r="G977">
        <f t="shared" si="360"/>
        <v>-30.088818683569745</v>
      </c>
      <c r="H977">
        <f t="shared" si="342"/>
        <v>-0.61389542143574949</v>
      </c>
      <c r="K977">
        <f t="shared" si="343"/>
        <v>-36.833725286144968</v>
      </c>
      <c r="L977">
        <f t="shared" si="344"/>
        <v>389.943748593885</v>
      </c>
      <c r="M977">
        <f t="shared" si="345"/>
        <v>0.76290904030543427</v>
      </c>
      <c r="N977">
        <f t="shared" si="346"/>
        <v>0</v>
      </c>
      <c r="O977">
        <f t="shared" si="347"/>
        <v>0</v>
      </c>
      <c r="P977">
        <f t="shared" si="348"/>
        <v>-0.78699153284003764</v>
      </c>
      <c r="Q977">
        <f t="shared" si="358"/>
        <v>0</v>
      </c>
      <c r="S977">
        <f t="shared" si="359"/>
        <v>45.774542418326057</v>
      </c>
      <c r="T977">
        <f t="shared" si="349"/>
        <v>458.61518260141543</v>
      </c>
      <c r="U977">
        <f t="shared" si="350"/>
        <v>0.27624052316421965</v>
      </c>
      <c r="V977">
        <f t="shared" si="351"/>
        <v>0.64014643033721552</v>
      </c>
      <c r="W977">
        <f t="shared" si="352"/>
        <v>27.037915873447368</v>
      </c>
      <c r="X977">
        <f t="shared" si="353"/>
        <v>22.224561986620518</v>
      </c>
      <c r="Y977">
        <f t="shared" si="354"/>
        <v>0.93143783535744051</v>
      </c>
      <c r="Z977">
        <f t="shared" si="361"/>
        <v>53.367456844782588</v>
      </c>
      <c r="AA977">
        <f t="shared" si="355"/>
        <v>0.48390100298928929</v>
      </c>
      <c r="AB977">
        <f t="shared" si="362"/>
        <v>27.725485173433711</v>
      </c>
      <c r="AC977">
        <f t="shared" si="363"/>
        <v>0.44753683236815123</v>
      </c>
      <c r="AD977">
        <f t="shared" si="364"/>
        <v>25.64197167134888</v>
      </c>
      <c r="AE977">
        <f t="shared" si="365"/>
        <v>103.10079368491348</v>
      </c>
    </row>
    <row r="978" spans="5:31">
      <c r="E978">
        <f t="shared" si="356"/>
        <v>0.95800000000000074</v>
      </c>
      <c r="F978">
        <f t="shared" si="357"/>
        <v>-0.52514895406387785</v>
      </c>
      <c r="G978">
        <f t="shared" si="360"/>
        <v>-30.088818683569745</v>
      </c>
      <c r="H978">
        <f t="shared" si="342"/>
        <v>-0.60739635895918476</v>
      </c>
      <c r="K978">
        <f t="shared" si="343"/>
        <v>-36.443781537551082</v>
      </c>
      <c r="L978">
        <f t="shared" si="344"/>
        <v>389.943748593885</v>
      </c>
      <c r="M978">
        <f t="shared" si="345"/>
        <v>0.76290904030543427</v>
      </c>
      <c r="N978">
        <f t="shared" si="346"/>
        <v>0</v>
      </c>
      <c r="O978">
        <f t="shared" si="347"/>
        <v>0</v>
      </c>
      <c r="P978">
        <f t="shared" si="348"/>
        <v>-0.7787472507371398</v>
      </c>
      <c r="Q978">
        <f t="shared" si="358"/>
        <v>0</v>
      </c>
      <c r="S978">
        <f t="shared" si="359"/>
        <v>45.774542418326057</v>
      </c>
      <c r="T978">
        <f t="shared" si="349"/>
        <v>458.61518260141543</v>
      </c>
      <c r="U978">
        <f t="shared" si="350"/>
        <v>0.27624052316421965</v>
      </c>
      <c r="V978">
        <f t="shared" si="351"/>
        <v>0.64014643033721552</v>
      </c>
      <c r="W978">
        <f t="shared" si="352"/>
        <v>27.037915873447368</v>
      </c>
      <c r="X978">
        <f t="shared" si="353"/>
        <v>22.224561986620518</v>
      </c>
      <c r="Y978">
        <f t="shared" si="354"/>
        <v>0.93143783535744051</v>
      </c>
      <c r="Z978">
        <f t="shared" si="361"/>
        <v>53.367456844782588</v>
      </c>
      <c r="AA978">
        <f t="shared" si="355"/>
        <v>0.48390100298928929</v>
      </c>
      <c r="AB978">
        <f t="shared" si="362"/>
        <v>27.725485173433711</v>
      </c>
      <c r="AC978">
        <f t="shared" si="363"/>
        <v>0.44753683236815123</v>
      </c>
      <c r="AD978">
        <f t="shared" si="364"/>
        <v>25.64197167134888</v>
      </c>
      <c r="AE978">
        <f t="shared" si="365"/>
        <v>103.10079368491348</v>
      </c>
    </row>
    <row r="979" spans="5:31">
      <c r="E979">
        <f t="shared" si="356"/>
        <v>0.95900000000000074</v>
      </c>
      <c r="F979">
        <f t="shared" si="357"/>
        <v>-0.52514895406387785</v>
      </c>
      <c r="G979">
        <f t="shared" si="360"/>
        <v>-30.088818683569745</v>
      </c>
      <c r="H979">
        <f t="shared" si="342"/>
        <v>-0.60089729648261991</v>
      </c>
      <c r="K979">
        <f t="shared" si="343"/>
        <v>-36.053837788957196</v>
      </c>
      <c r="L979">
        <f t="shared" si="344"/>
        <v>389.943748593885</v>
      </c>
      <c r="M979">
        <f t="shared" si="345"/>
        <v>0.76290904030543427</v>
      </c>
      <c r="N979">
        <f t="shared" si="346"/>
        <v>0</v>
      </c>
      <c r="O979">
        <f t="shared" si="347"/>
        <v>0</v>
      </c>
      <c r="P979">
        <f t="shared" si="348"/>
        <v>-0.77050296863424184</v>
      </c>
      <c r="Q979">
        <f t="shared" si="358"/>
        <v>0</v>
      </c>
      <c r="S979">
        <f t="shared" si="359"/>
        <v>45.774542418326057</v>
      </c>
      <c r="T979">
        <f t="shared" si="349"/>
        <v>458.61518260141543</v>
      </c>
      <c r="U979">
        <f t="shared" si="350"/>
        <v>0.27624052316421965</v>
      </c>
      <c r="V979">
        <f t="shared" si="351"/>
        <v>0.64014643033721552</v>
      </c>
      <c r="W979">
        <f t="shared" si="352"/>
        <v>27.037915873447368</v>
      </c>
      <c r="X979">
        <f t="shared" si="353"/>
        <v>22.224561986620518</v>
      </c>
      <c r="Y979">
        <f t="shared" si="354"/>
        <v>0.93143783535744051</v>
      </c>
      <c r="Z979">
        <f t="shared" si="361"/>
        <v>53.367456844782588</v>
      </c>
      <c r="AA979">
        <f t="shared" si="355"/>
        <v>0.48390100298928929</v>
      </c>
      <c r="AB979">
        <f t="shared" si="362"/>
        <v>27.725485173433711</v>
      </c>
      <c r="AC979">
        <f t="shared" si="363"/>
        <v>0.44753683236815123</v>
      </c>
      <c r="AD979">
        <f t="shared" si="364"/>
        <v>25.64197167134888</v>
      </c>
      <c r="AE979">
        <f t="shared" si="365"/>
        <v>103.10079368491348</v>
      </c>
    </row>
    <row r="980" spans="5:31">
      <c r="E980">
        <f t="shared" si="356"/>
        <v>0.96000000000000074</v>
      </c>
      <c r="F980">
        <f t="shared" si="357"/>
        <v>-0.52514895406387785</v>
      </c>
      <c r="G980">
        <f t="shared" si="360"/>
        <v>-30.088818683569745</v>
      </c>
      <c r="H980">
        <f t="shared" ref="H980:H1043" si="366">K980/$B$100</f>
        <v>-0.59439823400605518</v>
      </c>
      <c r="K980">
        <f t="shared" ref="K980:K1043" si="367">K979+$B$20*L980</f>
        <v>-35.66389404036331</v>
      </c>
      <c r="L980">
        <f t="shared" ref="L980:L1043" si="368">M980/$B$103</f>
        <v>389.943748593885</v>
      </c>
      <c r="M980">
        <f t="shared" ref="M980:M1043" si="369">N980+S980/$B$100</f>
        <v>0.76290904030543427</v>
      </c>
      <c r="N980">
        <f t="shared" ref="N980:N1043" si="370">$B$96*O980*$B$99</f>
        <v>0</v>
      </c>
      <c r="O980">
        <f t="shared" ref="O980:O1043" si="371">IF(E980&gt;0,IF(F980&gt;$B$26,(Q980-P980)/$B$97,0),0)</f>
        <v>0</v>
      </c>
      <c r="P980">
        <f t="shared" ref="P980:P1043" si="372">$B$98*K979</f>
        <v>-0.76225868653134388</v>
      </c>
      <c r="Q980">
        <f t="shared" si="358"/>
        <v>0</v>
      </c>
      <c r="S980">
        <f t="shared" si="359"/>
        <v>45.774542418326057</v>
      </c>
      <c r="T980">
        <f t="shared" ref="T980:T1043" si="373">IF(U980&gt;0,U980*$B$92,0)</f>
        <v>458.61518260141543</v>
      </c>
      <c r="U980">
        <f t="shared" ref="U980:U1043" si="374">V980-$B$32-$B$29</f>
        <v>0.27624052316421965</v>
      </c>
      <c r="V980">
        <f t="shared" ref="V980:V1043" si="375">0.01*2.54*SQRT(($B$40-(W980))^2+($B$42-(X980))^2)</f>
        <v>0.64014643033721552</v>
      </c>
      <c r="W980">
        <f t="shared" ref="W980:W1043" si="376">$B$34+COS(F980)*$B$80+SIN(F980)*$B$82</f>
        <v>27.037915873447368</v>
      </c>
      <c r="X980">
        <f t="shared" ref="X980:X1043" si="377">$B$36+COS(F980)*$B$82-SIN(F980)*$B$80</f>
        <v>22.224561986620518</v>
      </c>
      <c r="Y980">
        <f t="shared" ref="Y980:Y1043" si="378">ATAN2((W980-$B$40),(X980-$B$42))</f>
        <v>0.93143783535744051</v>
      </c>
      <c r="Z980">
        <f t="shared" si="361"/>
        <v>53.367456844782588</v>
      </c>
      <c r="AA980">
        <f t="shared" ref="AA980:AA1043" si="379">ATAN2(W980-$B$34,X980-$B$36)</f>
        <v>0.48390100298928929</v>
      </c>
      <c r="AB980">
        <f t="shared" si="362"/>
        <v>27.725485173433711</v>
      </c>
      <c r="AC980">
        <f t="shared" si="363"/>
        <v>0.44753683236815123</v>
      </c>
      <c r="AD980">
        <f t="shared" si="364"/>
        <v>25.64197167134888</v>
      </c>
      <c r="AE980">
        <f t="shared" si="365"/>
        <v>103.10079368491348</v>
      </c>
    </row>
    <row r="981" spans="5:31">
      <c r="E981">
        <f t="shared" ref="E981:E1044" si="380">E980+$B$20</f>
        <v>0.96100000000000074</v>
      </c>
      <c r="F981">
        <f t="shared" ref="F981:F1044" si="381">IF(F980&gt;$B$26,F980+$B$20*H980,F980)</f>
        <v>-0.52514895406387785</v>
      </c>
      <c r="G981">
        <f t="shared" si="360"/>
        <v>-30.088818683569745</v>
      </c>
      <c r="H981">
        <f t="shared" si="366"/>
        <v>-0.58789917152949045</v>
      </c>
      <c r="K981">
        <f t="shared" si="367"/>
        <v>-35.273950291769424</v>
      </c>
      <c r="L981">
        <f t="shared" si="368"/>
        <v>389.943748593885</v>
      </c>
      <c r="M981">
        <f t="shared" si="369"/>
        <v>0.76290904030543427</v>
      </c>
      <c r="N981">
        <f t="shared" si="370"/>
        <v>0</v>
      </c>
      <c r="O981">
        <f t="shared" si="371"/>
        <v>0</v>
      </c>
      <c r="P981">
        <f t="shared" si="372"/>
        <v>-0.75401440442844603</v>
      </c>
      <c r="Q981">
        <f t="shared" ref="Q981:Q1044" si="382">IF(E981&gt;0,IF(F981&gt;$B$26,-($B$105-$B$106),0),0)</f>
        <v>0</v>
      </c>
      <c r="S981">
        <f t="shared" si="359"/>
        <v>45.774542418326057</v>
      </c>
      <c r="T981">
        <f t="shared" si="373"/>
        <v>458.61518260141543</v>
      </c>
      <c r="U981">
        <f t="shared" si="374"/>
        <v>0.27624052316421965</v>
      </c>
      <c r="V981">
        <f t="shared" si="375"/>
        <v>0.64014643033721552</v>
      </c>
      <c r="W981">
        <f t="shared" si="376"/>
        <v>27.037915873447368</v>
      </c>
      <c r="X981">
        <f t="shared" si="377"/>
        <v>22.224561986620518</v>
      </c>
      <c r="Y981">
        <f t="shared" si="378"/>
        <v>0.93143783535744051</v>
      </c>
      <c r="Z981">
        <f t="shared" si="361"/>
        <v>53.367456844782588</v>
      </c>
      <c r="AA981">
        <f t="shared" si="379"/>
        <v>0.48390100298928929</v>
      </c>
      <c r="AB981">
        <f t="shared" si="362"/>
        <v>27.725485173433711</v>
      </c>
      <c r="AC981">
        <f t="shared" si="363"/>
        <v>0.44753683236815123</v>
      </c>
      <c r="AD981">
        <f t="shared" si="364"/>
        <v>25.64197167134888</v>
      </c>
      <c r="AE981">
        <f t="shared" si="365"/>
        <v>103.10079368491348</v>
      </c>
    </row>
    <row r="982" spans="5:31">
      <c r="E982">
        <f t="shared" si="380"/>
        <v>0.96200000000000074</v>
      </c>
      <c r="F982">
        <f t="shared" si="381"/>
        <v>-0.52514895406387785</v>
      </c>
      <c r="G982">
        <f t="shared" si="360"/>
        <v>-30.088818683569745</v>
      </c>
      <c r="H982">
        <f t="shared" si="366"/>
        <v>-0.58140010905292561</v>
      </c>
      <c r="K982">
        <f t="shared" si="367"/>
        <v>-34.884006543175538</v>
      </c>
      <c r="L982">
        <f t="shared" si="368"/>
        <v>389.943748593885</v>
      </c>
      <c r="M982">
        <f t="shared" si="369"/>
        <v>0.76290904030543427</v>
      </c>
      <c r="N982">
        <f t="shared" si="370"/>
        <v>0</v>
      </c>
      <c r="O982">
        <f t="shared" si="371"/>
        <v>0</v>
      </c>
      <c r="P982">
        <f t="shared" si="372"/>
        <v>-0.74577012232554807</v>
      </c>
      <c r="Q982">
        <f t="shared" si="382"/>
        <v>0</v>
      </c>
      <c r="S982">
        <f t="shared" ref="S982:S1045" si="383">IF(E982&gt;0,$B$84*T982*SIN(AC982),0)</f>
        <v>45.774542418326057</v>
      </c>
      <c r="T982">
        <f t="shared" si="373"/>
        <v>458.61518260141543</v>
      </c>
      <c r="U982">
        <f t="shared" si="374"/>
        <v>0.27624052316421965</v>
      </c>
      <c r="V982">
        <f t="shared" si="375"/>
        <v>0.64014643033721552</v>
      </c>
      <c r="W982">
        <f t="shared" si="376"/>
        <v>27.037915873447368</v>
      </c>
      <c r="X982">
        <f t="shared" si="377"/>
        <v>22.224561986620518</v>
      </c>
      <c r="Y982">
        <f t="shared" si="378"/>
        <v>0.93143783535744051</v>
      </c>
      <c r="Z982">
        <f t="shared" si="361"/>
        <v>53.367456844782588</v>
      </c>
      <c r="AA982">
        <f t="shared" si="379"/>
        <v>0.48390100298928929</v>
      </c>
      <c r="AB982">
        <f t="shared" si="362"/>
        <v>27.725485173433711</v>
      </c>
      <c r="AC982">
        <f t="shared" si="363"/>
        <v>0.44753683236815123</v>
      </c>
      <c r="AD982">
        <f t="shared" si="364"/>
        <v>25.64197167134888</v>
      </c>
      <c r="AE982">
        <f t="shared" si="365"/>
        <v>103.10079368491348</v>
      </c>
    </row>
    <row r="983" spans="5:31">
      <c r="E983">
        <f t="shared" si="380"/>
        <v>0.96300000000000074</v>
      </c>
      <c r="F983">
        <f t="shared" si="381"/>
        <v>-0.52514895406387785</v>
      </c>
      <c r="G983">
        <f t="shared" si="360"/>
        <v>-30.088818683569745</v>
      </c>
      <c r="H983">
        <f t="shared" si="366"/>
        <v>-0.57490104657636087</v>
      </c>
      <c r="K983">
        <f t="shared" si="367"/>
        <v>-34.494062794581652</v>
      </c>
      <c r="L983">
        <f t="shared" si="368"/>
        <v>389.943748593885</v>
      </c>
      <c r="M983">
        <f t="shared" si="369"/>
        <v>0.76290904030543427</v>
      </c>
      <c r="N983">
        <f t="shared" si="370"/>
        <v>0</v>
      </c>
      <c r="O983">
        <f t="shared" si="371"/>
        <v>0</v>
      </c>
      <c r="P983">
        <f t="shared" si="372"/>
        <v>-0.73752584022265022</v>
      </c>
      <c r="Q983">
        <f t="shared" si="382"/>
        <v>0</v>
      </c>
      <c r="S983">
        <f t="shared" si="383"/>
        <v>45.774542418326057</v>
      </c>
      <c r="T983">
        <f t="shared" si="373"/>
        <v>458.61518260141543</v>
      </c>
      <c r="U983">
        <f t="shared" si="374"/>
        <v>0.27624052316421965</v>
      </c>
      <c r="V983">
        <f t="shared" si="375"/>
        <v>0.64014643033721552</v>
      </c>
      <c r="W983">
        <f t="shared" si="376"/>
        <v>27.037915873447368</v>
      </c>
      <c r="X983">
        <f t="shared" si="377"/>
        <v>22.224561986620518</v>
      </c>
      <c r="Y983">
        <f t="shared" si="378"/>
        <v>0.93143783535744051</v>
      </c>
      <c r="Z983">
        <f t="shared" si="361"/>
        <v>53.367456844782588</v>
      </c>
      <c r="AA983">
        <f t="shared" si="379"/>
        <v>0.48390100298928929</v>
      </c>
      <c r="AB983">
        <f t="shared" si="362"/>
        <v>27.725485173433711</v>
      </c>
      <c r="AC983">
        <f t="shared" si="363"/>
        <v>0.44753683236815123</v>
      </c>
      <c r="AD983">
        <f t="shared" si="364"/>
        <v>25.64197167134888</v>
      </c>
      <c r="AE983">
        <f t="shared" si="365"/>
        <v>103.10079368491348</v>
      </c>
    </row>
    <row r="984" spans="5:31">
      <c r="E984">
        <f t="shared" si="380"/>
        <v>0.96400000000000075</v>
      </c>
      <c r="F984">
        <f t="shared" si="381"/>
        <v>-0.52514895406387785</v>
      </c>
      <c r="G984">
        <f t="shared" si="360"/>
        <v>-30.088818683569745</v>
      </c>
      <c r="H984">
        <f t="shared" si="366"/>
        <v>-0.56840198409979614</v>
      </c>
      <c r="K984">
        <f t="shared" si="367"/>
        <v>-34.104119045987765</v>
      </c>
      <c r="L984">
        <f t="shared" si="368"/>
        <v>389.943748593885</v>
      </c>
      <c r="M984">
        <f t="shared" si="369"/>
        <v>0.76290904030543427</v>
      </c>
      <c r="N984">
        <f t="shared" si="370"/>
        <v>0</v>
      </c>
      <c r="O984">
        <f t="shared" si="371"/>
        <v>0</v>
      </c>
      <c r="P984">
        <f t="shared" si="372"/>
        <v>-0.72928155811975226</v>
      </c>
      <c r="Q984">
        <f t="shared" si="382"/>
        <v>0</v>
      </c>
      <c r="S984">
        <f t="shared" si="383"/>
        <v>45.774542418326057</v>
      </c>
      <c r="T984">
        <f t="shared" si="373"/>
        <v>458.61518260141543</v>
      </c>
      <c r="U984">
        <f t="shared" si="374"/>
        <v>0.27624052316421965</v>
      </c>
      <c r="V984">
        <f t="shared" si="375"/>
        <v>0.64014643033721552</v>
      </c>
      <c r="W984">
        <f t="shared" si="376"/>
        <v>27.037915873447368</v>
      </c>
      <c r="X984">
        <f t="shared" si="377"/>
        <v>22.224561986620518</v>
      </c>
      <c r="Y984">
        <f t="shared" si="378"/>
        <v>0.93143783535744051</v>
      </c>
      <c r="Z984">
        <f t="shared" si="361"/>
        <v>53.367456844782588</v>
      </c>
      <c r="AA984">
        <f t="shared" si="379"/>
        <v>0.48390100298928929</v>
      </c>
      <c r="AB984">
        <f t="shared" si="362"/>
        <v>27.725485173433711</v>
      </c>
      <c r="AC984">
        <f t="shared" si="363"/>
        <v>0.44753683236815123</v>
      </c>
      <c r="AD984">
        <f t="shared" si="364"/>
        <v>25.64197167134888</v>
      </c>
      <c r="AE984">
        <f t="shared" si="365"/>
        <v>103.10079368491348</v>
      </c>
    </row>
    <row r="985" spans="5:31">
      <c r="E985">
        <f t="shared" si="380"/>
        <v>0.96500000000000075</v>
      </c>
      <c r="F985">
        <f t="shared" si="381"/>
        <v>-0.52514895406387785</v>
      </c>
      <c r="G985">
        <f t="shared" si="360"/>
        <v>-30.088818683569745</v>
      </c>
      <c r="H985">
        <f t="shared" si="366"/>
        <v>-0.5619029216232313</v>
      </c>
      <c r="K985">
        <f t="shared" si="367"/>
        <v>-33.714175297393879</v>
      </c>
      <c r="L985">
        <f t="shared" si="368"/>
        <v>389.943748593885</v>
      </c>
      <c r="M985">
        <f t="shared" si="369"/>
        <v>0.76290904030543427</v>
      </c>
      <c r="N985">
        <f t="shared" si="370"/>
        <v>0</v>
      </c>
      <c r="O985">
        <f t="shared" si="371"/>
        <v>0</v>
      </c>
      <c r="P985">
        <f t="shared" si="372"/>
        <v>-0.72103727601685441</v>
      </c>
      <c r="Q985">
        <f t="shared" si="382"/>
        <v>0</v>
      </c>
      <c r="S985">
        <f t="shared" si="383"/>
        <v>45.774542418326057</v>
      </c>
      <c r="T985">
        <f t="shared" si="373"/>
        <v>458.61518260141543</v>
      </c>
      <c r="U985">
        <f t="shared" si="374"/>
        <v>0.27624052316421965</v>
      </c>
      <c r="V985">
        <f t="shared" si="375"/>
        <v>0.64014643033721552</v>
      </c>
      <c r="W985">
        <f t="shared" si="376"/>
        <v>27.037915873447368</v>
      </c>
      <c r="X985">
        <f t="shared" si="377"/>
        <v>22.224561986620518</v>
      </c>
      <c r="Y985">
        <f t="shared" si="378"/>
        <v>0.93143783535744051</v>
      </c>
      <c r="Z985">
        <f t="shared" si="361"/>
        <v>53.367456844782588</v>
      </c>
      <c r="AA985">
        <f t="shared" si="379"/>
        <v>0.48390100298928929</v>
      </c>
      <c r="AB985">
        <f t="shared" si="362"/>
        <v>27.725485173433711</v>
      </c>
      <c r="AC985">
        <f t="shared" si="363"/>
        <v>0.44753683236815123</v>
      </c>
      <c r="AD985">
        <f t="shared" si="364"/>
        <v>25.64197167134888</v>
      </c>
      <c r="AE985">
        <f t="shared" si="365"/>
        <v>103.10079368491348</v>
      </c>
    </row>
    <row r="986" spans="5:31">
      <c r="E986">
        <f t="shared" si="380"/>
        <v>0.96600000000000075</v>
      </c>
      <c r="F986">
        <f t="shared" si="381"/>
        <v>-0.52514895406387785</v>
      </c>
      <c r="G986">
        <f t="shared" si="360"/>
        <v>-30.088818683569745</v>
      </c>
      <c r="H986">
        <f t="shared" si="366"/>
        <v>-0.55540385914666657</v>
      </c>
      <c r="K986">
        <f t="shared" si="367"/>
        <v>-33.324231548799993</v>
      </c>
      <c r="L986">
        <f t="shared" si="368"/>
        <v>389.943748593885</v>
      </c>
      <c r="M986">
        <f t="shared" si="369"/>
        <v>0.76290904030543427</v>
      </c>
      <c r="N986">
        <f t="shared" si="370"/>
        <v>0</v>
      </c>
      <c r="O986">
        <f t="shared" si="371"/>
        <v>0</v>
      </c>
      <c r="P986">
        <f t="shared" si="372"/>
        <v>-0.71279299391395645</v>
      </c>
      <c r="Q986">
        <f t="shared" si="382"/>
        <v>0</v>
      </c>
      <c r="S986">
        <f t="shared" si="383"/>
        <v>45.774542418326057</v>
      </c>
      <c r="T986">
        <f t="shared" si="373"/>
        <v>458.61518260141543</v>
      </c>
      <c r="U986">
        <f t="shared" si="374"/>
        <v>0.27624052316421965</v>
      </c>
      <c r="V986">
        <f t="shared" si="375"/>
        <v>0.64014643033721552</v>
      </c>
      <c r="W986">
        <f t="shared" si="376"/>
        <v>27.037915873447368</v>
      </c>
      <c r="X986">
        <f t="shared" si="377"/>
        <v>22.224561986620518</v>
      </c>
      <c r="Y986">
        <f t="shared" si="378"/>
        <v>0.93143783535744051</v>
      </c>
      <c r="Z986">
        <f t="shared" si="361"/>
        <v>53.367456844782588</v>
      </c>
      <c r="AA986">
        <f t="shared" si="379"/>
        <v>0.48390100298928929</v>
      </c>
      <c r="AB986">
        <f t="shared" si="362"/>
        <v>27.725485173433711</v>
      </c>
      <c r="AC986">
        <f t="shared" si="363"/>
        <v>0.44753683236815123</v>
      </c>
      <c r="AD986">
        <f t="shared" si="364"/>
        <v>25.64197167134888</v>
      </c>
      <c r="AE986">
        <f t="shared" si="365"/>
        <v>103.10079368491348</v>
      </c>
    </row>
    <row r="987" spans="5:31">
      <c r="E987">
        <f t="shared" si="380"/>
        <v>0.96700000000000075</v>
      </c>
      <c r="F987">
        <f t="shared" si="381"/>
        <v>-0.52514895406387785</v>
      </c>
      <c r="G987">
        <f t="shared" si="360"/>
        <v>-30.088818683569745</v>
      </c>
      <c r="H987">
        <f t="shared" si="366"/>
        <v>-0.54890479667010184</v>
      </c>
      <c r="K987">
        <f t="shared" si="367"/>
        <v>-32.934287800206107</v>
      </c>
      <c r="L987">
        <f t="shared" si="368"/>
        <v>389.943748593885</v>
      </c>
      <c r="M987">
        <f t="shared" si="369"/>
        <v>0.76290904030543427</v>
      </c>
      <c r="N987">
        <f t="shared" si="370"/>
        <v>0</v>
      </c>
      <c r="O987">
        <f t="shared" si="371"/>
        <v>0</v>
      </c>
      <c r="P987">
        <f t="shared" si="372"/>
        <v>-0.70454871181105849</v>
      </c>
      <c r="Q987">
        <f t="shared" si="382"/>
        <v>0</v>
      </c>
      <c r="S987">
        <f t="shared" si="383"/>
        <v>45.774542418326057</v>
      </c>
      <c r="T987">
        <f t="shared" si="373"/>
        <v>458.61518260141543</v>
      </c>
      <c r="U987">
        <f t="shared" si="374"/>
        <v>0.27624052316421965</v>
      </c>
      <c r="V987">
        <f t="shared" si="375"/>
        <v>0.64014643033721552</v>
      </c>
      <c r="W987">
        <f t="shared" si="376"/>
        <v>27.037915873447368</v>
      </c>
      <c r="X987">
        <f t="shared" si="377"/>
        <v>22.224561986620518</v>
      </c>
      <c r="Y987">
        <f t="shared" si="378"/>
        <v>0.93143783535744051</v>
      </c>
      <c r="Z987">
        <f t="shared" si="361"/>
        <v>53.367456844782588</v>
      </c>
      <c r="AA987">
        <f t="shared" si="379"/>
        <v>0.48390100298928929</v>
      </c>
      <c r="AB987">
        <f t="shared" si="362"/>
        <v>27.725485173433711</v>
      </c>
      <c r="AC987">
        <f t="shared" si="363"/>
        <v>0.44753683236815123</v>
      </c>
      <c r="AD987">
        <f t="shared" si="364"/>
        <v>25.64197167134888</v>
      </c>
      <c r="AE987">
        <f t="shared" si="365"/>
        <v>103.10079368491348</v>
      </c>
    </row>
    <row r="988" spans="5:31">
      <c r="E988">
        <f t="shared" si="380"/>
        <v>0.96800000000000075</v>
      </c>
      <c r="F988">
        <f t="shared" si="381"/>
        <v>-0.52514895406387785</v>
      </c>
      <c r="G988">
        <f t="shared" si="360"/>
        <v>-30.088818683569745</v>
      </c>
      <c r="H988">
        <f t="shared" si="366"/>
        <v>-0.54240573419353699</v>
      </c>
      <c r="K988">
        <f t="shared" si="367"/>
        <v>-32.544344051612221</v>
      </c>
      <c r="L988">
        <f t="shared" si="368"/>
        <v>389.943748593885</v>
      </c>
      <c r="M988">
        <f t="shared" si="369"/>
        <v>0.76290904030543427</v>
      </c>
      <c r="N988">
        <f t="shared" si="370"/>
        <v>0</v>
      </c>
      <c r="O988">
        <f t="shared" si="371"/>
        <v>0</v>
      </c>
      <c r="P988">
        <f t="shared" si="372"/>
        <v>-0.69630442970816064</v>
      </c>
      <c r="Q988">
        <f t="shared" si="382"/>
        <v>0</v>
      </c>
      <c r="S988">
        <f t="shared" si="383"/>
        <v>45.774542418326057</v>
      </c>
      <c r="T988">
        <f t="shared" si="373"/>
        <v>458.61518260141543</v>
      </c>
      <c r="U988">
        <f t="shared" si="374"/>
        <v>0.27624052316421965</v>
      </c>
      <c r="V988">
        <f t="shared" si="375"/>
        <v>0.64014643033721552</v>
      </c>
      <c r="W988">
        <f t="shared" si="376"/>
        <v>27.037915873447368</v>
      </c>
      <c r="X988">
        <f t="shared" si="377"/>
        <v>22.224561986620518</v>
      </c>
      <c r="Y988">
        <f t="shared" si="378"/>
        <v>0.93143783535744051</v>
      </c>
      <c r="Z988">
        <f t="shared" si="361"/>
        <v>53.367456844782588</v>
      </c>
      <c r="AA988">
        <f t="shared" si="379"/>
        <v>0.48390100298928929</v>
      </c>
      <c r="AB988">
        <f t="shared" si="362"/>
        <v>27.725485173433711</v>
      </c>
      <c r="AC988">
        <f t="shared" si="363"/>
        <v>0.44753683236815123</v>
      </c>
      <c r="AD988">
        <f t="shared" si="364"/>
        <v>25.64197167134888</v>
      </c>
      <c r="AE988">
        <f t="shared" si="365"/>
        <v>103.10079368491348</v>
      </c>
    </row>
    <row r="989" spans="5:31">
      <c r="E989">
        <f t="shared" si="380"/>
        <v>0.96900000000000075</v>
      </c>
      <c r="F989">
        <f t="shared" si="381"/>
        <v>-0.52514895406387785</v>
      </c>
      <c r="G989">
        <f t="shared" si="360"/>
        <v>-30.088818683569745</v>
      </c>
      <c r="H989">
        <f t="shared" si="366"/>
        <v>-0.53590667171697226</v>
      </c>
      <c r="K989">
        <f t="shared" si="367"/>
        <v>-32.154400303018335</v>
      </c>
      <c r="L989">
        <f t="shared" si="368"/>
        <v>389.943748593885</v>
      </c>
      <c r="M989">
        <f t="shared" si="369"/>
        <v>0.76290904030543427</v>
      </c>
      <c r="N989">
        <f t="shared" si="370"/>
        <v>0</v>
      </c>
      <c r="O989">
        <f t="shared" si="371"/>
        <v>0</v>
      </c>
      <c r="P989">
        <f t="shared" si="372"/>
        <v>-0.68806014760526268</v>
      </c>
      <c r="Q989">
        <f t="shared" si="382"/>
        <v>0</v>
      </c>
      <c r="S989">
        <f t="shared" si="383"/>
        <v>45.774542418326057</v>
      </c>
      <c r="T989">
        <f t="shared" si="373"/>
        <v>458.61518260141543</v>
      </c>
      <c r="U989">
        <f t="shared" si="374"/>
        <v>0.27624052316421965</v>
      </c>
      <c r="V989">
        <f t="shared" si="375"/>
        <v>0.64014643033721552</v>
      </c>
      <c r="W989">
        <f t="shared" si="376"/>
        <v>27.037915873447368</v>
      </c>
      <c r="X989">
        <f t="shared" si="377"/>
        <v>22.224561986620518</v>
      </c>
      <c r="Y989">
        <f t="shared" si="378"/>
        <v>0.93143783535744051</v>
      </c>
      <c r="Z989">
        <f t="shared" si="361"/>
        <v>53.367456844782588</v>
      </c>
      <c r="AA989">
        <f t="shared" si="379"/>
        <v>0.48390100298928929</v>
      </c>
      <c r="AB989">
        <f t="shared" si="362"/>
        <v>27.725485173433711</v>
      </c>
      <c r="AC989">
        <f t="shared" si="363"/>
        <v>0.44753683236815123</v>
      </c>
      <c r="AD989">
        <f t="shared" si="364"/>
        <v>25.64197167134888</v>
      </c>
      <c r="AE989">
        <f t="shared" si="365"/>
        <v>103.10079368491348</v>
      </c>
    </row>
    <row r="990" spans="5:31">
      <c r="E990">
        <f t="shared" si="380"/>
        <v>0.97000000000000075</v>
      </c>
      <c r="F990">
        <f t="shared" si="381"/>
        <v>-0.52514895406387785</v>
      </c>
      <c r="G990">
        <f t="shared" si="360"/>
        <v>-30.088818683569745</v>
      </c>
      <c r="H990">
        <f t="shared" si="366"/>
        <v>-0.52940760924040753</v>
      </c>
      <c r="K990">
        <f t="shared" si="367"/>
        <v>-31.764456554424449</v>
      </c>
      <c r="L990">
        <f t="shared" si="368"/>
        <v>389.943748593885</v>
      </c>
      <c r="M990">
        <f t="shared" si="369"/>
        <v>0.76290904030543427</v>
      </c>
      <c r="N990">
        <f t="shared" si="370"/>
        <v>0</v>
      </c>
      <c r="O990">
        <f t="shared" si="371"/>
        <v>0</v>
      </c>
      <c r="P990">
        <f t="shared" si="372"/>
        <v>-0.67981586550236484</v>
      </c>
      <c r="Q990">
        <f t="shared" si="382"/>
        <v>0</v>
      </c>
      <c r="S990">
        <f t="shared" si="383"/>
        <v>45.774542418326057</v>
      </c>
      <c r="T990">
        <f t="shared" si="373"/>
        <v>458.61518260141543</v>
      </c>
      <c r="U990">
        <f t="shared" si="374"/>
        <v>0.27624052316421965</v>
      </c>
      <c r="V990">
        <f t="shared" si="375"/>
        <v>0.64014643033721552</v>
      </c>
      <c r="W990">
        <f t="shared" si="376"/>
        <v>27.037915873447368</v>
      </c>
      <c r="X990">
        <f t="shared" si="377"/>
        <v>22.224561986620518</v>
      </c>
      <c r="Y990">
        <f t="shared" si="378"/>
        <v>0.93143783535744051</v>
      </c>
      <c r="Z990">
        <f t="shared" si="361"/>
        <v>53.367456844782588</v>
      </c>
      <c r="AA990">
        <f t="shared" si="379"/>
        <v>0.48390100298928929</v>
      </c>
      <c r="AB990">
        <f t="shared" si="362"/>
        <v>27.725485173433711</v>
      </c>
      <c r="AC990">
        <f t="shared" si="363"/>
        <v>0.44753683236815123</v>
      </c>
      <c r="AD990">
        <f t="shared" si="364"/>
        <v>25.64197167134888</v>
      </c>
      <c r="AE990">
        <f t="shared" si="365"/>
        <v>103.10079368491348</v>
      </c>
    </row>
    <row r="991" spans="5:31">
      <c r="E991">
        <f t="shared" si="380"/>
        <v>0.97100000000000075</v>
      </c>
      <c r="F991">
        <f t="shared" si="381"/>
        <v>-0.52514895406387785</v>
      </c>
      <c r="G991">
        <f t="shared" si="360"/>
        <v>-30.088818683569745</v>
      </c>
      <c r="H991">
        <f t="shared" si="366"/>
        <v>-0.52290854676384269</v>
      </c>
      <c r="K991">
        <f t="shared" si="367"/>
        <v>-31.374512805830562</v>
      </c>
      <c r="L991">
        <f t="shared" si="368"/>
        <v>389.943748593885</v>
      </c>
      <c r="M991">
        <f t="shared" si="369"/>
        <v>0.76290904030543427</v>
      </c>
      <c r="N991">
        <f t="shared" si="370"/>
        <v>0</v>
      </c>
      <c r="O991">
        <f t="shared" si="371"/>
        <v>0</v>
      </c>
      <c r="P991">
        <f t="shared" si="372"/>
        <v>-0.67157158339946688</v>
      </c>
      <c r="Q991">
        <f t="shared" si="382"/>
        <v>0</v>
      </c>
      <c r="S991">
        <f t="shared" si="383"/>
        <v>45.774542418326057</v>
      </c>
      <c r="T991">
        <f t="shared" si="373"/>
        <v>458.61518260141543</v>
      </c>
      <c r="U991">
        <f t="shared" si="374"/>
        <v>0.27624052316421965</v>
      </c>
      <c r="V991">
        <f t="shared" si="375"/>
        <v>0.64014643033721552</v>
      </c>
      <c r="W991">
        <f t="shared" si="376"/>
        <v>27.037915873447368</v>
      </c>
      <c r="X991">
        <f t="shared" si="377"/>
        <v>22.224561986620518</v>
      </c>
      <c r="Y991">
        <f t="shared" si="378"/>
        <v>0.93143783535744051</v>
      </c>
      <c r="Z991">
        <f t="shared" si="361"/>
        <v>53.367456844782588</v>
      </c>
      <c r="AA991">
        <f t="shared" si="379"/>
        <v>0.48390100298928929</v>
      </c>
      <c r="AB991">
        <f t="shared" si="362"/>
        <v>27.725485173433711</v>
      </c>
      <c r="AC991">
        <f t="shared" si="363"/>
        <v>0.44753683236815123</v>
      </c>
      <c r="AD991">
        <f t="shared" si="364"/>
        <v>25.64197167134888</v>
      </c>
      <c r="AE991">
        <f t="shared" si="365"/>
        <v>103.10079368491348</v>
      </c>
    </row>
    <row r="992" spans="5:31">
      <c r="E992">
        <f t="shared" si="380"/>
        <v>0.97200000000000075</v>
      </c>
      <c r="F992">
        <f t="shared" si="381"/>
        <v>-0.52514895406387785</v>
      </c>
      <c r="G992">
        <f t="shared" si="360"/>
        <v>-30.088818683569745</v>
      </c>
      <c r="H992">
        <f t="shared" si="366"/>
        <v>-0.51640948428727795</v>
      </c>
      <c r="K992">
        <f t="shared" si="367"/>
        <v>-30.984569057236676</v>
      </c>
      <c r="L992">
        <f t="shared" si="368"/>
        <v>389.943748593885</v>
      </c>
      <c r="M992">
        <f t="shared" si="369"/>
        <v>0.76290904030543427</v>
      </c>
      <c r="N992">
        <f t="shared" si="370"/>
        <v>0</v>
      </c>
      <c r="O992">
        <f t="shared" si="371"/>
        <v>0</v>
      </c>
      <c r="P992">
        <f t="shared" si="372"/>
        <v>-0.66332730129656903</v>
      </c>
      <c r="Q992">
        <f t="shared" si="382"/>
        <v>0</v>
      </c>
      <c r="S992">
        <f t="shared" si="383"/>
        <v>45.774542418326057</v>
      </c>
      <c r="T992">
        <f t="shared" si="373"/>
        <v>458.61518260141543</v>
      </c>
      <c r="U992">
        <f t="shared" si="374"/>
        <v>0.27624052316421965</v>
      </c>
      <c r="V992">
        <f t="shared" si="375"/>
        <v>0.64014643033721552</v>
      </c>
      <c r="W992">
        <f t="shared" si="376"/>
        <v>27.037915873447368</v>
      </c>
      <c r="X992">
        <f t="shared" si="377"/>
        <v>22.224561986620518</v>
      </c>
      <c r="Y992">
        <f t="shared" si="378"/>
        <v>0.93143783535744051</v>
      </c>
      <c r="Z992">
        <f t="shared" si="361"/>
        <v>53.367456844782588</v>
      </c>
      <c r="AA992">
        <f t="shared" si="379"/>
        <v>0.48390100298928929</v>
      </c>
      <c r="AB992">
        <f t="shared" si="362"/>
        <v>27.725485173433711</v>
      </c>
      <c r="AC992">
        <f t="shared" si="363"/>
        <v>0.44753683236815123</v>
      </c>
      <c r="AD992">
        <f t="shared" si="364"/>
        <v>25.64197167134888</v>
      </c>
      <c r="AE992">
        <f t="shared" si="365"/>
        <v>103.10079368491348</v>
      </c>
    </row>
    <row r="993" spans="5:31">
      <c r="E993">
        <f t="shared" si="380"/>
        <v>0.97300000000000075</v>
      </c>
      <c r="F993">
        <f t="shared" si="381"/>
        <v>-0.52514895406387785</v>
      </c>
      <c r="G993">
        <f t="shared" si="360"/>
        <v>-30.088818683569745</v>
      </c>
      <c r="H993">
        <f t="shared" si="366"/>
        <v>-0.50991042181071322</v>
      </c>
      <c r="K993">
        <f t="shared" si="367"/>
        <v>-30.59462530864279</v>
      </c>
      <c r="L993">
        <f t="shared" si="368"/>
        <v>389.943748593885</v>
      </c>
      <c r="M993">
        <f t="shared" si="369"/>
        <v>0.76290904030543427</v>
      </c>
      <c r="N993">
        <f t="shared" si="370"/>
        <v>0</v>
      </c>
      <c r="O993">
        <f t="shared" si="371"/>
        <v>0</v>
      </c>
      <c r="P993">
        <f t="shared" si="372"/>
        <v>-0.65508301919367107</v>
      </c>
      <c r="Q993">
        <f t="shared" si="382"/>
        <v>0</v>
      </c>
      <c r="S993">
        <f t="shared" si="383"/>
        <v>45.774542418326057</v>
      </c>
      <c r="T993">
        <f t="shared" si="373"/>
        <v>458.61518260141543</v>
      </c>
      <c r="U993">
        <f t="shared" si="374"/>
        <v>0.27624052316421965</v>
      </c>
      <c r="V993">
        <f t="shared" si="375"/>
        <v>0.64014643033721552</v>
      </c>
      <c r="W993">
        <f t="shared" si="376"/>
        <v>27.037915873447368</v>
      </c>
      <c r="X993">
        <f t="shared" si="377"/>
        <v>22.224561986620518</v>
      </c>
      <c r="Y993">
        <f t="shared" si="378"/>
        <v>0.93143783535744051</v>
      </c>
      <c r="Z993">
        <f t="shared" si="361"/>
        <v>53.367456844782588</v>
      </c>
      <c r="AA993">
        <f t="shared" si="379"/>
        <v>0.48390100298928929</v>
      </c>
      <c r="AB993">
        <f t="shared" si="362"/>
        <v>27.725485173433711</v>
      </c>
      <c r="AC993">
        <f t="shared" si="363"/>
        <v>0.44753683236815123</v>
      </c>
      <c r="AD993">
        <f t="shared" si="364"/>
        <v>25.64197167134888</v>
      </c>
      <c r="AE993">
        <f t="shared" si="365"/>
        <v>103.10079368491348</v>
      </c>
    </row>
    <row r="994" spans="5:31">
      <c r="E994">
        <f t="shared" si="380"/>
        <v>0.97400000000000075</v>
      </c>
      <c r="F994">
        <f t="shared" si="381"/>
        <v>-0.52514895406387785</v>
      </c>
      <c r="G994">
        <f t="shared" si="360"/>
        <v>-30.088818683569745</v>
      </c>
      <c r="H994">
        <f t="shared" si="366"/>
        <v>-0.50341135933414838</v>
      </c>
      <c r="K994">
        <f t="shared" si="367"/>
        <v>-30.204681560048904</v>
      </c>
      <c r="L994">
        <f t="shared" si="368"/>
        <v>389.943748593885</v>
      </c>
      <c r="M994">
        <f t="shared" si="369"/>
        <v>0.76290904030543427</v>
      </c>
      <c r="N994">
        <f t="shared" si="370"/>
        <v>0</v>
      </c>
      <c r="O994">
        <f t="shared" si="371"/>
        <v>0</v>
      </c>
      <c r="P994">
        <f t="shared" si="372"/>
        <v>-0.64683873709077311</v>
      </c>
      <c r="Q994">
        <f t="shared" si="382"/>
        <v>0</v>
      </c>
      <c r="S994">
        <f t="shared" si="383"/>
        <v>45.774542418326057</v>
      </c>
      <c r="T994">
        <f t="shared" si="373"/>
        <v>458.61518260141543</v>
      </c>
      <c r="U994">
        <f t="shared" si="374"/>
        <v>0.27624052316421965</v>
      </c>
      <c r="V994">
        <f t="shared" si="375"/>
        <v>0.64014643033721552</v>
      </c>
      <c r="W994">
        <f t="shared" si="376"/>
        <v>27.037915873447368</v>
      </c>
      <c r="X994">
        <f t="shared" si="377"/>
        <v>22.224561986620518</v>
      </c>
      <c r="Y994">
        <f t="shared" si="378"/>
        <v>0.93143783535744051</v>
      </c>
      <c r="Z994">
        <f t="shared" si="361"/>
        <v>53.367456844782588</v>
      </c>
      <c r="AA994">
        <f t="shared" si="379"/>
        <v>0.48390100298928929</v>
      </c>
      <c r="AB994">
        <f t="shared" si="362"/>
        <v>27.725485173433711</v>
      </c>
      <c r="AC994">
        <f t="shared" si="363"/>
        <v>0.44753683236815123</v>
      </c>
      <c r="AD994">
        <f t="shared" si="364"/>
        <v>25.64197167134888</v>
      </c>
      <c r="AE994">
        <f t="shared" si="365"/>
        <v>103.10079368491348</v>
      </c>
    </row>
    <row r="995" spans="5:31">
      <c r="E995">
        <f t="shared" si="380"/>
        <v>0.97500000000000075</v>
      </c>
      <c r="F995">
        <f t="shared" si="381"/>
        <v>-0.52514895406387785</v>
      </c>
      <c r="G995">
        <f t="shared" si="360"/>
        <v>-30.088818683569745</v>
      </c>
      <c r="H995">
        <f t="shared" si="366"/>
        <v>-0.49691229685758365</v>
      </c>
      <c r="K995">
        <f t="shared" si="367"/>
        <v>-29.814737811455018</v>
      </c>
      <c r="L995">
        <f t="shared" si="368"/>
        <v>389.943748593885</v>
      </c>
      <c r="M995">
        <f t="shared" si="369"/>
        <v>0.76290904030543427</v>
      </c>
      <c r="N995">
        <f t="shared" si="370"/>
        <v>0</v>
      </c>
      <c r="O995">
        <f t="shared" si="371"/>
        <v>0</v>
      </c>
      <c r="P995">
        <f t="shared" si="372"/>
        <v>-0.63859445498787526</v>
      </c>
      <c r="Q995">
        <f t="shared" si="382"/>
        <v>0</v>
      </c>
      <c r="S995">
        <f t="shared" si="383"/>
        <v>45.774542418326057</v>
      </c>
      <c r="T995">
        <f t="shared" si="373"/>
        <v>458.61518260141543</v>
      </c>
      <c r="U995">
        <f t="shared" si="374"/>
        <v>0.27624052316421965</v>
      </c>
      <c r="V995">
        <f t="shared" si="375"/>
        <v>0.64014643033721552</v>
      </c>
      <c r="W995">
        <f t="shared" si="376"/>
        <v>27.037915873447368</v>
      </c>
      <c r="X995">
        <f t="shared" si="377"/>
        <v>22.224561986620518</v>
      </c>
      <c r="Y995">
        <f t="shared" si="378"/>
        <v>0.93143783535744051</v>
      </c>
      <c r="Z995">
        <f t="shared" si="361"/>
        <v>53.367456844782588</v>
      </c>
      <c r="AA995">
        <f t="shared" si="379"/>
        <v>0.48390100298928929</v>
      </c>
      <c r="AB995">
        <f t="shared" si="362"/>
        <v>27.725485173433711</v>
      </c>
      <c r="AC995">
        <f t="shared" si="363"/>
        <v>0.44753683236815123</v>
      </c>
      <c r="AD995">
        <f t="shared" si="364"/>
        <v>25.64197167134888</v>
      </c>
      <c r="AE995">
        <f t="shared" si="365"/>
        <v>103.10079368491348</v>
      </c>
    </row>
    <row r="996" spans="5:31">
      <c r="E996">
        <f t="shared" si="380"/>
        <v>0.97600000000000076</v>
      </c>
      <c r="F996">
        <f t="shared" si="381"/>
        <v>-0.52514895406387785</v>
      </c>
      <c r="G996">
        <f t="shared" si="360"/>
        <v>-30.088818683569745</v>
      </c>
      <c r="H996">
        <f t="shared" si="366"/>
        <v>-0.49041323438101886</v>
      </c>
      <c r="K996">
        <f t="shared" si="367"/>
        <v>-29.424794062861132</v>
      </c>
      <c r="L996">
        <f t="shared" si="368"/>
        <v>389.943748593885</v>
      </c>
      <c r="M996">
        <f t="shared" si="369"/>
        <v>0.76290904030543427</v>
      </c>
      <c r="N996">
        <f t="shared" si="370"/>
        <v>0</v>
      </c>
      <c r="O996">
        <f t="shared" si="371"/>
        <v>0</v>
      </c>
      <c r="P996">
        <f t="shared" si="372"/>
        <v>-0.6303501728849773</v>
      </c>
      <c r="Q996">
        <f t="shared" si="382"/>
        <v>0</v>
      </c>
      <c r="S996">
        <f t="shared" si="383"/>
        <v>45.774542418326057</v>
      </c>
      <c r="T996">
        <f t="shared" si="373"/>
        <v>458.61518260141543</v>
      </c>
      <c r="U996">
        <f t="shared" si="374"/>
        <v>0.27624052316421965</v>
      </c>
      <c r="V996">
        <f t="shared" si="375"/>
        <v>0.64014643033721552</v>
      </c>
      <c r="W996">
        <f t="shared" si="376"/>
        <v>27.037915873447368</v>
      </c>
      <c r="X996">
        <f t="shared" si="377"/>
        <v>22.224561986620518</v>
      </c>
      <c r="Y996">
        <f t="shared" si="378"/>
        <v>0.93143783535744051</v>
      </c>
      <c r="Z996">
        <f t="shared" si="361"/>
        <v>53.367456844782588</v>
      </c>
      <c r="AA996">
        <f t="shared" si="379"/>
        <v>0.48390100298928929</v>
      </c>
      <c r="AB996">
        <f t="shared" si="362"/>
        <v>27.725485173433711</v>
      </c>
      <c r="AC996">
        <f t="shared" si="363"/>
        <v>0.44753683236815123</v>
      </c>
      <c r="AD996">
        <f t="shared" si="364"/>
        <v>25.64197167134888</v>
      </c>
      <c r="AE996">
        <f t="shared" si="365"/>
        <v>103.10079368491348</v>
      </c>
    </row>
    <row r="997" spans="5:31">
      <c r="E997">
        <f t="shared" si="380"/>
        <v>0.97700000000000076</v>
      </c>
      <c r="F997">
        <f t="shared" si="381"/>
        <v>-0.52514895406387785</v>
      </c>
      <c r="G997">
        <f t="shared" si="360"/>
        <v>-30.088818683569745</v>
      </c>
      <c r="H997">
        <f t="shared" si="366"/>
        <v>-0.48391417190445407</v>
      </c>
      <c r="K997">
        <f t="shared" si="367"/>
        <v>-29.034850314267246</v>
      </c>
      <c r="L997">
        <f t="shared" si="368"/>
        <v>389.943748593885</v>
      </c>
      <c r="M997">
        <f t="shared" si="369"/>
        <v>0.76290904030543427</v>
      </c>
      <c r="N997">
        <f t="shared" si="370"/>
        <v>0</v>
      </c>
      <c r="O997">
        <f t="shared" si="371"/>
        <v>0</v>
      </c>
      <c r="P997">
        <f t="shared" si="372"/>
        <v>-0.62210589078207945</v>
      </c>
      <c r="Q997">
        <f t="shared" si="382"/>
        <v>0</v>
      </c>
      <c r="S997">
        <f t="shared" si="383"/>
        <v>45.774542418326057</v>
      </c>
      <c r="T997">
        <f t="shared" si="373"/>
        <v>458.61518260141543</v>
      </c>
      <c r="U997">
        <f t="shared" si="374"/>
        <v>0.27624052316421965</v>
      </c>
      <c r="V997">
        <f t="shared" si="375"/>
        <v>0.64014643033721552</v>
      </c>
      <c r="W997">
        <f t="shared" si="376"/>
        <v>27.037915873447368</v>
      </c>
      <c r="X997">
        <f t="shared" si="377"/>
        <v>22.224561986620518</v>
      </c>
      <c r="Y997">
        <f t="shared" si="378"/>
        <v>0.93143783535744051</v>
      </c>
      <c r="Z997">
        <f t="shared" si="361"/>
        <v>53.367456844782588</v>
      </c>
      <c r="AA997">
        <f t="shared" si="379"/>
        <v>0.48390100298928929</v>
      </c>
      <c r="AB997">
        <f t="shared" si="362"/>
        <v>27.725485173433711</v>
      </c>
      <c r="AC997">
        <f t="shared" si="363"/>
        <v>0.44753683236815123</v>
      </c>
      <c r="AD997">
        <f t="shared" si="364"/>
        <v>25.64197167134888</v>
      </c>
      <c r="AE997">
        <f t="shared" si="365"/>
        <v>103.10079368491348</v>
      </c>
    </row>
    <row r="998" spans="5:31">
      <c r="E998">
        <f t="shared" si="380"/>
        <v>0.97800000000000076</v>
      </c>
      <c r="F998">
        <f t="shared" si="381"/>
        <v>-0.52514895406387785</v>
      </c>
      <c r="G998">
        <f t="shared" si="360"/>
        <v>-30.088818683569745</v>
      </c>
      <c r="H998">
        <f t="shared" si="366"/>
        <v>-0.47741510942788934</v>
      </c>
      <c r="K998">
        <f t="shared" si="367"/>
        <v>-28.644906565673359</v>
      </c>
      <c r="L998">
        <f t="shared" si="368"/>
        <v>389.943748593885</v>
      </c>
      <c r="M998">
        <f t="shared" si="369"/>
        <v>0.76290904030543427</v>
      </c>
      <c r="N998">
        <f t="shared" si="370"/>
        <v>0</v>
      </c>
      <c r="O998">
        <f t="shared" si="371"/>
        <v>0</v>
      </c>
      <c r="P998">
        <f t="shared" si="372"/>
        <v>-0.61386160867918149</v>
      </c>
      <c r="Q998">
        <f t="shared" si="382"/>
        <v>0</v>
      </c>
      <c r="S998">
        <f t="shared" si="383"/>
        <v>45.774542418326057</v>
      </c>
      <c r="T998">
        <f t="shared" si="373"/>
        <v>458.61518260141543</v>
      </c>
      <c r="U998">
        <f t="shared" si="374"/>
        <v>0.27624052316421965</v>
      </c>
      <c r="V998">
        <f t="shared" si="375"/>
        <v>0.64014643033721552</v>
      </c>
      <c r="W998">
        <f t="shared" si="376"/>
        <v>27.037915873447368</v>
      </c>
      <c r="X998">
        <f t="shared" si="377"/>
        <v>22.224561986620518</v>
      </c>
      <c r="Y998">
        <f t="shared" si="378"/>
        <v>0.93143783535744051</v>
      </c>
      <c r="Z998">
        <f t="shared" si="361"/>
        <v>53.367456844782588</v>
      </c>
      <c r="AA998">
        <f t="shared" si="379"/>
        <v>0.48390100298928929</v>
      </c>
      <c r="AB998">
        <f t="shared" si="362"/>
        <v>27.725485173433711</v>
      </c>
      <c r="AC998">
        <f t="shared" si="363"/>
        <v>0.44753683236815123</v>
      </c>
      <c r="AD998">
        <f t="shared" si="364"/>
        <v>25.64197167134888</v>
      </c>
      <c r="AE998">
        <f t="shared" si="365"/>
        <v>103.10079368491348</v>
      </c>
    </row>
    <row r="999" spans="5:31">
      <c r="E999">
        <f t="shared" si="380"/>
        <v>0.97900000000000076</v>
      </c>
      <c r="F999">
        <f t="shared" si="381"/>
        <v>-0.52514895406387785</v>
      </c>
      <c r="G999">
        <f t="shared" si="360"/>
        <v>-30.088818683569745</v>
      </c>
      <c r="H999">
        <f t="shared" si="366"/>
        <v>-0.47091604695132455</v>
      </c>
      <c r="K999">
        <f t="shared" si="367"/>
        <v>-28.254962817079473</v>
      </c>
      <c r="L999">
        <f t="shared" si="368"/>
        <v>389.943748593885</v>
      </c>
      <c r="M999">
        <f t="shared" si="369"/>
        <v>0.76290904030543427</v>
      </c>
      <c r="N999">
        <f t="shared" si="370"/>
        <v>0</v>
      </c>
      <c r="O999">
        <f t="shared" si="371"/>
        <v>0</v>
      </c>
      <c r="P999">
        <f t="shared" si="372"/>
        <v>-0.60561732657628364</v>
      </c>
      <c r="Q999">
        <f t="shared" si="382"/>
        <v>0</v>
      </c>
      <c r="S999">
        <f t="shared" si="383"/>
        <v>45.774542418326057</v>
      </c>
      <c r="T999">
        <f t="shared" si="373"/>
        <v>458.61518260141543</v>
      </c>
      <c r="U999">
        <f t="shared" si="374"/>
        <v>0.27624052316421965</v>
      </c>
      <c r="V999">
        <f t="shared" si="375"/>
        <v>0.64014643033721552</v>
      </c>
      <c r="W999">
        <f t="shared" si="376"/>
        <v>27.037915873447368</v>
      </c>
      <c r="X999">
        <f t="shared" si="377"/>
        <v>22.224561986620518</v>
      </c>
      <c r="Y999">
        <f t="shared" si="378"/>
        <v>0.93143783535744051</v>
      </c>
      <c r="Z999">
        <f t="shared" si="361"/>
        <v>53.367456844782588</v>
      </c>
      <c r="AA999">
        <f t="shared" si="379"/>
        <v>0.48390100298928929</v>
      </c>
      <c r="AB999">
        <f t="shared" si="362"/>
        <v>27.725485173433711</v>
      </c>
      <c r="AC999">
        <f t="shared" si="363"/>
        <v>0.44753683236815123</v>
      </c>
      <c r="AD999">
        <f t="shared" si="364"/>
        <v>25.64197167134888</v>
      </c>
      <c r="AE999">
        <f t="shared" si="365"/>
        <v>103.10079368491348</v>
      </c>
    </row>
    <row r="1000" spans="5:31">
      <c r="E1000">
        <f t="shared" si="380"/>
        <v>0.98000000000000076</v>
      </c>
      <c r="F1000">
        <f t="shared" si="381"/>
        <v>-0.52514895406387785</v>
      </c>
      <c r="G1000">
        <f t="shared" si="360"/>
        <v>-30.088818683569745</v>
      </c>
      <c r="H1000">
        <f t="shared" si="366"/>
        <v>-0.46441698447475976</v>
      </c>
      <c r="K1000">
        <f t="shared" si="367"/>
        <v>-27.865019068485587</v>
      </c>
      <c r="L1000">
        <f t="shared" si="368"/>
        <v>389.943748593885</v>
      </c>
      <c r="M1000">
        <f t="shared" si="369"/>
        <v>0.76290904030543427</v>
      </c>
      <c r="N1000">
        <f t="shared" si="370"/>
        <v>0</v>
      </c>
      <c r="O1000">
        <f t="shared" si="371"/>
        <v>0</v>
      </c>
      <c r="P1000">
        <f t="shared" si="372"/>
        <v>-0.59737304447338568</v>
      </c>
      <c r="Q1000">
        <f t="shared" si="382"/>
        <v>0</v>
      </c>
      <c r="S1000">
        <f t="shared" si="383"/>
        <v>45.774542418326057</v>
      </c>
      <c r="T1000">
        <f t="shared" si="373"/>
        <v>458.61518260141543</v>
      </c>
      <c r="U1000">
        <f t="shared" si="374"/>
        <v>0.27624052316421965</v>
      </c>
      <c r="V1000">
        <f t="shared" si="375"/>
        <v>0.64014643033721552</v>
      </c>
      <c r="W1000">
        <f t="shared" si="376"/>
        <v>27.037915873447368</v>
      </c>
      <c r="X1000">
        <f t="shared" si="377"/>
        <v>22.224561986620518</v>
      </c>
      <c r="Y1000">
        <f t="shared" si="378"/>
        <v>0.93143783535744051</v>
      </c>
      <c r="Z1000">
        <f t="shared" si="361"/>
        <v>53.367456844782588</v>
      </c>
      <c r="AA1000">
        <f t="shared" si="379"/>
        <v>0.48390100298928929</v>
      </c>
      <c r="AB1000">
        <f t="shared" si="362"/>
        <v>27.725485173433711</v>
      </c>
      <c r="AC1000">
        <f t="shared" si="363"/>
        <v>0.44753683236815123</v>
      </c>
      <c r="AD1000">
        <f t="shared" si="364"/>
        <v>25.64197167134888</v>
      </c>
      <c r="AE1000">
        <f t="shared" si="365"/>
        <v>103.10079368491348</v>
      </c>
    </row>
    <row r="1001" spans="5:31">
      <c r="E1001">
        <f t="shared" si="380"/>
        <v>0.98100000000000076</v>
      </c>
      <c r="F1001">
        <f t="shared" si="381"/>
        <v>-0.52514895406387785</v>
      </c>
      <c r="G1001">
        <f t="shared" si="360"/>
        <v>-30.088818683569745</v>
      </c>
      <c r="H1001">
        <f t="shared" si="366"/>
        <v>-0.45791792199819503</v>
      </c>
      <c r="K1001">
        <f t="shared" si="367"/>
        <v>-27.475075319891701</v>
      </c>
      <c r="L1001">
        <f t="shared" si="368"/>
        <v>389.943748593885</v>
      </c>
      <c r="M1001">
        <f t="shared" si="369"/>
        <v>0.76290904030543427</v>
      </c>
      <c r="N1001">
        <f t="shared" si="370"/>
        <v>0</v>
      </c>
      <c r="O1001">
        <f t="shared" si="371"/>
        <v>0</v>
      </c>
      <c r="P1001">
        <f t="shared" si="372"/>
        <v>-0.58912876237048772</v>
      </c>
      <c r="Q1001">
        <f t="shared" si="382"/>
        <v>0</v>
      </c>
      <c r="S1001">
        <f t="shared" si="383"/>
        <v>45.774542418326057</v>
      </c>
      <c r="T1001">
        <f t="shared" si="373"/>
        <v>458.61518260141543</v>
      </c>
      <c r="U1001">
        <f t="shared" si="374"/>
        <v>0.27624052316421965</v>
      </c>
      <c r="V1001">
        <f t="shared" si="375"/>
        <v>0.64014643033721552</v>
      </c>
      <c r="W1001">
        <f t="shared" si="376"/>
        <v>27.037915873447368</v>
      </c>
      <c r="X1001">
        <f t="shared" si="377"/>
        <v>22.224561986620518</v>
      </c>
      <c r="Y1001">
        <f t="shared" si="378"/>
        <v>0.93143783535744051</v>
      </c>
      <c r="Z1001">
        <f t="shared" si="361"/>
        <v>53.367456844782588</v>
      </c>
      <c r="AA1001">
        <f t="shared" si="379"/>
        <v>0.48390100298928929</v>
      </c>
      <c r="AB1001">
        <f t="shared" si="362"/>
        <v>27.725485173433711</v>
      </c>
      <c r="AC1001">
        <f t="shared" si="363"/>
        <v>0.44753683236815123</v>
      </c>
      <c r="AD1001">
        <f t="shared" si="364"/>
        <v>25.64197167134888</v>
      </c>
      <c r="AE1001">
        <f t="shared" si="365"/>
        <v>103.10079368491348</v>
      </c>
    </row>
    <row r="1002" spans="5:31">
      <c r="E1002">
        <f t="shared" si="380"/>
        <v>0.98200000000000076</v>
      </c>
      <c r="F1002">
        <f t="shared" si="381"/>
        <v>-0.52514895406387785</v>
      </c>
      <c r="G1002">
        <f t="shared" si="360"/>
        <v>-30.088818683569745</v>
      </c>
      <c r="H1002">
        <f t="shared" si="366"/>
        <v>-0.45141885952163024</v>
      </c>
      <c r="K1002">
        <f t="shared" si="367"/>
        <v>-27.085131571297815</v>
      </c>
      <c r="L1002">
        <f t="shared" si="368"/>
        <v>389.943748593885</v>
      </c>
      <c r="M1002">
        <f t="shared" si="369"/>
        <v>0.76290904030543427</v>
      </c>
      <c r="N1002">
        <f t="shared" si="370"/>
        <v>0</v>
      </c>
      <c r="O1002">
        <f t="shared" si="371"/>
        <v>0</v>
      </c>
      <c r="P1002">
        <f t="shared" si="372"/>
        <v>-0.58088448026758988</v>
      </c>
      <c r="Q1002">
        <f t="shared" si="382"/>
        <v>0</v>
      </c>
      <c r="S1002">
        <f t="shared" si="383"/>
        <v>45.774542418326057</v>
      </c>
      <c r="T1002">
        <f t="shared" si="373"/>
        <v>458.61518260141543</v>
      </c>
      <c r="U1002">
        <f t="shared" si="374"/>
        <v>0.27624052316421965</v>
      </c>
      <c r="V1002">
        <f t="shared" si="375"/>
        <v>0.64014643033721552</v>
      </c>
      <c r="W1002">
        <f t="shared" si="376"/>
        <v>27.037915873447368</v>
      </c>
      <c r="X1002">
        <f t="shared" si="377"/>
        <v>22.224561986620518</v>
      </c>
      <c r="Y1002">
        <f t="shared" si="378"/>
        <v>0.93143783535744051</v>
      </c>
      <c r="Z1002">
        <f t="shared" si="361"/>
        <v>53.367456844782588</v>
      </c>
      <c r="AA1002">
        <f t="shared" si="379"/>
        <v>0.48390100298928929</v>
      </c>
      <c r="AB1002">
        <f t="shared" si="362"/>
        <v>27.725485173433711</v>
      </c>
      <c r="AC1002">
        <f t="shared" si="363"/>
        <v>0.44753683236815123</v>
      </c>
      <c r="AD1002">
        <f t="shared" si="364"/>
        <v>25.64197167134888</v>
      </c>
      <c r="AE1002">
        <f t="shared" si="365"/>
        <v>103.10079368491348</v>
      </c>
    </row>
    <row r="1003" spans="5:31">
      <c r="E1003">
        <f t="shared" si="380"/>
        <v>0.98300000000000076</v>
      </c>
      <c r="F1003">
        <f t="shared" si="381"/>
        <v>-0.52514895406387785</v>
      </c>
      <c r="G1003">
        <f t="shared" si="360"/>
        <v>-30.088818683569745</v>
      </c>
      <c r="H1003">
        <f t="shared" si="366"/>
        <v>-0.44491979704506546</v>
      </c>
      <c r="K1003">
        <f t="shared" si="367"/>
        <v>-26.695187822703929</v>
      </c>
      <c r="L1003">
        <f t="shared" si="368"/>
        <v>389.943748593885</v>
      </c>
      <c r="M1003">
        <f t="shared" si="369"/>
        <v>0.76290904030543427</v>
      </c>
      <c r="N1003">
        <f t="shared" si="370"/>
        <v>0</v>
      </c>
      <c r="O1003">
        <f t="shared" si="371"/>
        <v>0</v>
      </c>
      <c r="P1003">
        <f t="shared" si="372"/>
        <v>-0.57264019816469192</v>
      </c>
      <c r="Q1003">
        <f t="shared" si="382"/>
        <v>0</v>
      </c>
      <c r="S1003">
        <f t="shared" si="383"/>
        <v>45.774542418326057</v>
      </c>
      <c r="T1003">
        <f t="shared" si="373"/>
        <v>458.61518260141543</v>
      </c>
      <c r="U1003">
        <f t="shared" si="374"/>
        <v>0.27624052316421965</v>
      </c>
      <c r="V1003">
        <f t="shared" si="375"/>
        <v>0.64014643033721552</v>
      </c>
      <c r="W1003">
        <f t="shared" si="376"/>
        <v>27.037915873447368</v>
      </c>
      <c r="X1003">
        <f t="shared" si="377"/>
        <v>22.224561986620518</v>
      </c>
      <c r="Y1003">
        <f t="shared" si="378"/>
        <v>0.93143783535744051</v>
      </c>
      <c r="Z1003">
        <f t="shared" si="361"/>
        <v>53.367456844782588</v>
      </c>
      <c r="AA1003">
        <f t="shared" si="379"/>
        <v>0.48390100298928929</v>
      </c>
      <c r="AB1003">
        <f t="shared" si="362"/>
        <v>27.725485173433711</v>
      </c>
      <c r="AC1003">
        <f t="shared" si="363"/>
        <v>0.44753683236815123</v>
      </c>
      <c r="AD1003">
        <f t="shared" si="364"/>
        <v>25.64197167134888</v>
      </c>
      <c r="AE1003">
        <f t="shared" si="365"/>
        <v>103.10079368491348</v>
      </c>
    </row>
    <row r="1004" spans="5:31">
      <c r="E1004">
        <f t="shared" si="380"/>
        <v>0.98400000000000076</v>
      </c>
      <c r="F1004">
        <f t="shared" si="381"/>
        <v>-0.52514895406387785</v>
      </c>
      <c r="G1004">
        <f t="shared" si="360"/>
        <v>-30.088818683569745</v>
      </c>
      <c r="H1004">
        <f t="shared" si="366"/>
        <v>-0.43842073456850073</v>
      </c>
      <c r="K1004">
        <f t="shared" si="367"/>
        <v>-26.305244074110043</v>
      </c>
      <c r="L1004">
        <f t="shared" si="368"/>
        <v>389.943748593885</v>
      </c>
      <c r="M1004">
        <f t="shared" si="369"/>
        <v>0.76290904030543427</v>
      </c>
      <c r="N1004">
        <f t="shared" si="370"/>
        <v>0</v>
      </c>
      <c r="O1004">
        <f t="shared" si="371"/>
        <v>0</v>
      </c>
      <c r="P1004">
        <f t="shared" si="372"/>
        <v>-0.56439591606179407</v>
      </c>
      <c r="Q1004">
        <f t="shared" si="382"/>
        <v>0</v>
      </c>
      <c r="S1004">
        <f t="shared" si="383"/>
        <v>45.774542418326057</v>
      </c>
      <c r="T1004">
        <f t="shared" si="373"/>
        <v>458.61518260141543</v>
      </c>
      <c r="U1004">
        <f t="shared" si="374"/>
        <v>0.27624052316421965</v>
      </c>
      <c r="V1004">
        <f t="shared" si="375"/>
        <v>0.64014643033721552</v>
      </c>
      <c r="W1004">
        <f t="shared" si="376"/>
        <v>27.037915873447368</v>
      </c>
      <c r="X1004">
        <f t="shared" si="377"/>
        <v>22.224561986620518</v>
      </c>
      <c r="Y1004">
        <f t="shared" si="378"/>
        <v>0.93143783535744051</v>
      </c>
      <c r="Z1004">
        <f t="shared" si="361"/>
        <v>53.367456844782588</v>
      </c>
      <c r="AA1004">
        <f t="shared" si="379"/>
        <v>0.48390100298928929</v>
      </c>
      <c r="AB1004">
        <f t="shared" si="362"/>
        <v>27.725485173433711</v>
      </c>
      <c r="AC1004">
        <f t="shared" si="363"/>
        <v>0.44753683236815123</v>
      </c>
      <c r="AD1004">
        <f t="shared" si="364"/>
        <v>25.64197167134888</v>
      </c>
      <c r="AE1004">
        <f t="shared" si="365"/>
        <v>103.10079368491348</v>
      </c>
    </row>
    <row r="1005" spans="5:31">
      <c r="E1005">
        <f t="shared" si="380"/>
        <v>0.98500000000000076</v>
      </c>
      <c r="F1005">
        <f t="shared" si="381"/>
        <v>-0.52514895406387785</v>
      </c>
      <c r="G1005">
        <f t="shared" si="360"/>
        <v>-30.088818683569745</v>
      </c>
      <c r="H1005">
        <f t="shared" si="366"/>
        <v>-0.43192167209193594</v>
      </c>
      <c r="K1005">
        <f t="shared" si="367"/>
        <v>-25.915300325516156</v>
      </c>
      <c r="L1005">
        <f t="shared" si="368"/>
        <v>389.943748593885</v>
      </c>
      <c r="M1005">
        <f t="shared" si="369"/>
        <v>0.76290904030543427</v>
      </c>
      <c r="N1005">
        <f t="shared" si="370"/>
        <v>0</v>
      </c>
      <c r="O1005">
        <f t="shared" si="371"/>
        <v>0</v>
      </c>
      <c r="P1005">
        <f t="shared" si="372"/>
        <v>-0.55615163395889611</v>
      </c>
      <c r="Q1005">
        <f t="shared" si="382"/>
        <v>0</v>
      </c>
      <c r="S1005">
        <f t="shared" si="383"/>
        <v>45.774542418326057</v>
      </c>
      <c r="T1005">
        <f t="shared" si="373"/>
        <v>458.61518260141543</v>
      </c>
      <c r="U1005">
        <f t="shared" si="374"/>
        <v>0.27624052316421965</v>
      </c>
      <c r="V1005">
        <f t="shared" si="375"/>
        <v>0.64014643033721552</v>
      </c>
      <c r="W1005">
        <f t="shared" si="376"/>
        <v>27.037915873447368</v>
      </c>
      <c r="X1005">
        <f t="shared" si="377"/>
        <v>22.224561986620518</v>
      </c>
      <c r="Y1005">
        <f t="shared" si="378"/>
        <v>0.93143783535744051</v>
      </c>
      <c r="Z1005">
        <f t="shared" si="361"/>
        <v>53.367456844782588</v>
      </c>
      <c r="AA1005">
        <f t="shared" si="379"/>
        <v>0.48390100298928929</v>
      </c>
      <c r="AB1005">
        <f t="shared" si="362"/>
        <v>27.725485173433711</v>
      </c>
      <c r="AC1005">
        <f t="shared" si="363"/>
        <v>0.44753683236815123</v>
      </c>
      <c r="AD1005">
        <f t="shared" si="364"/>
        <v>25.64197167134888</v>
      </c>
      <c r="AE1005">
        <f t="shared" si="365"/>
        <v>103.10079368491348</v>
      </c>
    </row>
    <row r="1006" spans="5:31">
      <c r="E1006">
        <f t="shared" si="380"/>
        <v>0.98600000000000076</v>
      </c>
      <c r="F1006">
        <f t="shared" si="381"/>
        <v>-0.52514895406387785</v>
      </c>
      <c r="G1006">
        <f t="shared" si="360"/>
        <v>-30.088818683569745</v>
      </c>
      <c r="H1006">
        <f t="shared" si="366"/>
        <v>-0.42542260961537115</v>
      </c>
      <c r="K1006">
        <f t="shared" si="367"/>
        <v>-25.52535657692227</v>
      </c>
      <c r="L1006">
        <f t="shared" si="368"/>
        <v>389.943748593885</v>
      </c>
      <c r="M1006">
        <f t="shared" si="369"/>
        <v>0.76290904030543427</v>
      </c>
      <c r="N1006">
        <f t="shared" si="370"/>
        <v>0</v>
      </c>
      <c r="O1006">
        <f t="shared" si="371"/>
        <v>0</v>
      </c>
      <c r="P1006">
        <f t="shared" si="372"/>
        <v>-0.54790735185599826</v>
      </c>
      <c r="Q1006">
        <f t="shared" si="382"/>
        <v>0</v>
      </c>
      <c r="S1006">
        <f t="shared" si="383"/>
        <v>45.774542418326057</v>
      </c>
      <c r="T1006">
        <f t="shared" si="373"/>
        <v>458.61518260141543</v>
      </c>
      <c r="U1006">
        <f t="shared" si="374"/>
        <v>0.27624052316421965</v>
      </c>
      <c r="V1006">
        <f t="shared" si="375"/>
        <v>0.64014643033721552</v>
      </c>
      <c r="W1006">
        <f t="shared" si="376"/>
        <v>27.037915873447368</v>
      </c>
      <c r="X1006">
        <f t="shared" si="377"/>
        <v>22.224561986620518</v>
      </c>
      <c r="Y1006">
        <f t="shared" si="378"/>
        <v>0.93143783535744051</v>
      </c>
      <c r="Z1006">
        <f t="shared" si="361"/>
        <v>53.367456844782588</v>
      </c>
      <c r="AA1006">
        <f t="shared" si="379"/>
        <v>0.48390100298928929</v>
      </c>
      <c r="AB1006">
        <f t="shared" si="362"/>
        <v>27.725485173433711</v>
      </c>
      <c r="AC1006">
        <f t="shared" si="363"/>
        <v>0.44753683236815123</v>
      </c>
      <c r="AD1006">
        <f t="shared" si="364"/>
        <v>25.64197167134888</v>
      </c>
      <c r="AE1006">
        <f t="shared" si="365"/>
        <v>103.10079368491348</v>
      </c>
    </row>
    <row r="1007" spans="5:31">
      <c r="E1007">
        <f t="shared" si="380"/>
        <v>0.98700000000000077</v>
      </c>
      <c r="F1007">
        <f t="shared" si="381"/>
        <v>-0.52514895406387785</v>
      </c>
      <c r="G1007">
        <f t="shared" si="360"/>
        <v>-30.088818683569745</v>
      </c>
      <c r="H1007">
        <f t="shared" si="366"/>
        <v>-0.41892354713880642</v>
      </c>
      <c r="K1007">
        <f t="shared" si="367"/>
        <v>-25.135412828328384</v>
      </c>
      <c r="L1007">
        <f t="shared" si="368"/>
        <v>389.943748593885</v>
      </c>
      <c r="M1007">
        <f t="shared" si="369"/>
        <v>0.76290904030543427</v>
      </c>
      <c r="N1007">
        <f t="shared" si="370"/>
        <v>0</v>
      </c>
      <c r="O1007">
        <f t="shared" si="371"/>
        <v>0</v>
      </c>
      <c r="P1007">
        <f t="shared" si="372"/>
        <v>-0.5396630697531003</v>
      </c>
      <c r="Q1007">
        <f t="shared" si="382"/>
        <v>0</v>
      </c>
      <c r="S1007">
        <f t="shared" si="383"/>
        <v>45.774542418326057</v>
      </c>
      <c r="T1007">
        <f t="shared" si="373"/>
        <v>458.61518260141543</v>
      </c>
      <c r="U1007">
        <f t="shared" si="374"/>
        <v>0.27624052316421965</v>
      </c>
      <c r="V1007">
        <f t="shared" si="375"/>
        <v>0.64014643033721552</v>
      </c>
      <c r="W1007">
        <f t="shared" si="376"/>
        <v>27.037915873447368</v>
      </c>
      <c r="X1007">
        <f t="shared" si="377"/>
        <v>22.224561986620518</v>
      </c>
      <c r="Y1007">
        <f t="shared" si="378"/>
        <v>0.93143783535744051</v>
      </c>
      <c r="Z1007">
        <f t="shared" si="361"/>
        <v>53.367456844782588</v>
      </c>
      <c r="AA1007">
        <f t="shared" si="379"/>
        <v>0.48390100298928929</v>
      </c>
      <c r="AB1007">
        <f t="shared" si="362"/>
        <v>27.725485173433711</v>
      </c>
      <c r="AC1007">
        <f t="shared" si="363"/>
        <v>0.44753683236815123</v>
      </c>
      <c r="AD1007">
        <f t="shared" si="364"/>
        <v>25.64197167134888</v>
      </c>
      <c r="AE1007">
        <f t="shared" si="365"/>
        <v>103.10079368491348</v>
      </c>
    </row>
    <row r="1008" spans="5:31">
      <c r="E1008">
        <f t="shared" si="380"/>
        <v>0.98800000000000077</v>
      </c>
      <c r="F1008">
        <f t="shared" si="381"/>
        <v>-0.52514895406387785</v>
      </c>
      <c r="G1008">
        <f t="shared" si="360"/>
        <v>-30.088818683569745</v>
      </c>
      <c r="H1008">
        <f t="shared" si="366"/>
        <v>-0.41242448466224163</v>
      </c>
      <c r="K1008">
        <f t="shared" si="367"/>
        <v>-24.745469079734498</v>
      </c>
      <c r="L1008">
        <f t="shared" si="368"/>
        <v>389.943748593885</v>
      </c>
      <c r="M1008">
        <f t="shared" si="369"/>
        <v>0.76290904030543427</v>
      </c>
      <c r="N1008">
        <f t="shared" si="370"/>
        <v>0</v>
      </c>
      <c r="O1008">
        <f t="shared" si="371"/>
        <v>0</v>
      </c>
      <c r="P1008">
        <f t="shared" si="372"/>
        <v>-0.53141878765020234</v>
      </c>
      <c r="Q1008">
        <f t="shared" si="382"/>
        <v>0</v>
      </c>
      <c r="S1008">
        <f t="shared" si="383"/>
        <v>45.774542418326057</v>
      </c>
      <c r="T1008">
        <f t="shared" si="373"/>
        <v>458.61518260141543</v>
      </c>
      <c r="U1008">
        <f t="shared" si="374"/>
        <v>0.27624052316421965</v>
      </c>
      <c r="V1008">
        <f t="shared" si="375"/>
        <v>0.64014643033721552</v>
      </c>
      <c r="W1008">
        <f t="shared" si="376"/>
        <v>27.037915873447368</v>
      </c>
      <c r="X1008">
        <f t="shared" si="377"/>
        <v>22.224561986620518</v>
      </c>
      <c r="Y1008">
        <f t="shared" si="378"/>
        <v>0.93143783535744051</v>
      </c>
      <c r="Z1008">
        <f t="shared" si="361"/>
        <v>53.367456844782588</v>
      </c>
      <c r="AA1008">
        <f t="shared" si="379"/>
        <v>0.48390100298928929</v>
      </c>
      <c r="AB1008">
        <f t="shared" si="362"/>
        <v>27.725485173433711</v>
      </c>
      <c r="AC1008">
        <f t="shared" si="363"/>
        <v>0.44753683236815123</v>
      </c>
      <c r="AD1008">
        <f t="shared" si="364"/>
        <v>25.64197167134888</v>
      </c>
      <c r="AE1008">
        <f t="shared" si="365"/>
        <v>103.10079368491348</v>
      </c>
    </row>
    <row r="1009" spans="5:31">
      <c r="E1009">
        <f t="shared" si="380"/>
        <v>0.98900000000000077</v>
      </c>
      <c r="F1009">
        <f t="shared" si="381"/>
        <v>-0.52514895406387785</v>
      </c>
      <c r="G1009">
        <f t="shared" si="360"/>
        <v>-30.088818683569745</v>
      </c>
      <c r="H1009">
        <f t="shared" si="366"/>
        <v>-0.40592542218567684</v>
      </c>
      <c r="K1009">
        <f t="shared" si="367"/>
        <v>-24.355525331140612</v>
      </c>
      <c r="L1009">
        <f t="shared" si="368"/>
        <v>389.943748593885</v>
      </c>
      <c r="M1009">
        <f t="shared" si="369"/>
        <v>0.76290904030543427</v>
      </c>
      <c r="N1009">
        <f t="shared" si="370"/>
        <v>0</v>
      </c>
      <c r="O1009">
        <f t="shared" si="371"/>
        <v>0</v>
      </c>
      <c r="P1009">
        <f t="shared" si="372"/>
        <v>-0.52317450554730449</v>
      </c>
      <c r="Q1009">
        <f t="shared" si="382"/>
        <v>0</v>
      </c>
      <c r="S1009">
        <f t="shared" si="383"/>
        <v>45.774542418326057</v>
      </c>
      <c r="T1009">
        <f t="shared" si="373"/>
        <v>458.61518260141543</v>
      </c>
      <c r="U1009">
        <f t="shared" si="374"/>
        <v>0.27624052316421965</v>
      </c>
      <c r="V1009">
        <f t="shared" si="375"/>
        <v>0.64014643033721552</v>
      </c>
      <c r="W1009">
        <f t="shared" si="376"/>
        <v>27.037915873447368</v>
      </c>
      <c r="X1009">
        <f t="shared" si="377"/>
        <v>22.224561986620518</v>
      </c>
      <c r="Y1009">
        <f t="shared" si="378"/>
        <v>0.93143783535744051</v>
      </c>
      <c r="Z1009">
        <f t="shared" si="361"/>
        <v>53.367456844782588</v>
      </c>
      <c r="AA1009">
        <f t="shared" si="379"/>
        <v>0.48390100298928929</v>
      </c>
      <c r="AB1009">
        <f t="shared" si="362"/>
        <v>27.725485173433711</v>
      </c>
      <c r="AC1009">
        <f t="shared" si="363"/>
        <v>0.44753683236815123</v>
      </c>
      <c r="AD1009">
        <f t="shared" si="364"/>
        <v>25.64197167134888</v>
      </c>
      <c r="AE1009">
        <f t="shared" si="365"/>
        <v>103.10079368491348</v>
      </c>
    </row>
    <row r="1010" spans="5:31">
      <c r="E1010">
        <f t="shared" si="380"/>
        <v>0.99000000000000077</v>
      </c>
      <c r="F1010">
        <f t="shared" si="381"/>
        <v>-0.52514895406387785</v>
      </c>
      <c r="G1010">
        <f t="shared" si="360"/>
        <v>-30.088818683569745</v>
      </c>
      <c r="H1010">
        <f t="shared" si="366"/>
        <v>-0.39942635970911211</v>
      </c>
      <c r="K1010">
        <f t="shared" si="367"/>
        <v>-23.965581582546726</v>
      </c>
      <c r="L1010">
        <f t="shared" si="368"/>
        <v>389.943748593885</v>
      </c>
      <c r="M1010">
        <f t="shared" si="369"/>
        <v>0.76290904030543427</v>
      </c>
      <c r="N1010">
        <f t="shared" si="370"/>
        <v>0</v>
      </c>
      <c r="O1010">
        <f t="shared" si="371"/>
        <v>0</v>
      </c>
      <c r="P1010">
        <f t="shared" si="372"/>
        <v>-0.51493022344440653</v>
      </c>
      <c r="Q1010">
        <f t="shared" si="382"/>
        <v>0</v>
      </c>
      <c r="S1010">
        <f t="shared" si="383"/>
        <v>45.774542418326057</v>
      </c>
      <c r="T1010">
        <f t="shared" si="373"/>
        <v>458.61518260141543</v>
      </c>
      <c r="U1010">
        <f t="shared" si="374"/>
        <v>0.27624052316421965</v>
      </c>
      <c r="V1010">
        <f t="shared" si="375"/>
        <v>0.64014643033721552</v>
      </c>
      <c r="W1010">
        <f t="shared" si="376"/>
        <v>27.037915873447368</v>
      </c>
      <c r="X1010">
        <f t="shared" si="377"/>
        <v>22.224561986620518</v>
      </c>
      <c r="Y1010">
        <f t="shared" si="378"/>
        <v>0.93143783535744051</v>
      </c>
      <c r="Z1010">
        <f t="shared" si="361"/>
        <v>53.367456844782588</v>
      </c>
      <c r="AA1010">
        <f t="shared" si="379"/>
        <v>0.48390100298928929</v>
      </c>
      <c r="AB1010">
        <f t="shared" si="362"/>
        <v>27.725485173433711</v>
      </c>
      <c r="AC1010">
        <f t="shared" si="363"/>
        <v>0.44753683236815123</v>
      </c>
      <c r="AD1010">
        <f t="shared" si="364"/>
        <v>25.64197167134888</v>
      </c>
      <c r="AE1010">
        <f t="shared" si="365"/>
        <v>103.10079368491348</v>
      </c>
    </row>
    <row r="1011" spans="5:31">
      <c r="E1011">
        <f t="shared" si="380"/>
        <v>0.99100000000000077</v>
      </c>
      <c r="F1011">
        <f t="shared" si="381"/>
        <v>-0.52514895406387785</v>
      </c>
      <c r="G1011">
        <f t="shared" si="360"/>
        <v>-30.088818683569745</v>
      </c>
      <c r="H1011">
        <f t="shared" si="366"/>
        <v>-0.39292729723254732</v>
      </c>
      <c r="K1011">
        <f t="shared" si="367"/>
        <v>-23.57563783395284</v>
      </c>
      <c r="L1011">
        <f t="shared" si="368"/>
        <v>389.943748593885</v>
      </c>
      <c r="M1011">
        <f t="shared" si="369"/>
        <v>0.76290904030543427</v>
      </c>
      <c r="N1011">
        <f t="shared" si="370"/>
        <v>0</v>
      </c>
      <c r="O1011">
        <f t="shared" si="371"/>
        <v>0</v>
      </c>
      <c r="P1011">
        <f t="shared" si="372"/>
        <v>-0.50668594134150868</v>
      </c>
      <c r="Q1011">
        <f t="shared" si="382"/>
        <v>0</v>
      </c>
      <c r="S1011">
        <f t="shared" si="383"/>
        <v>45.774542418326057</v>
      </c>
      <c r="T1011">
        <f t="shared" si="373"/>
        <v>458.61518260141543</v>
      </c>
      <c r="U1011">
        <f t="shared" si="374"/>
        <v>0.27624052316421965</v>
      </c>
      <c r="V1011">
        <f t="shared" si="375"/>
        <v>0.64014643033721552</v>
      </c>
      <c r="W1011">
        <f t="shared" si="376"/>
        <v>27.037915873447368</v>
      </c>
      <c r="X1011">
        <f t="shared" si="377"/>
        <v>22.224561986620518</v>
      </c>
      <c r="Y1011">
        <f t="shared" si="378"/>
        <v>0.93143783535744051</v>
      </c>
      <c r="Z1011">
        <f t="shared" si="361"/>
        <v>53.367456844782588</v>
      </c>
      <c r="AA1011">
        <f t="shared" si="379"/>
        <v>0.48390100298928929</v>
      </c>
      <c r="AB1011">
        <f t="shared" si="362"/>
        <v>27.725485173433711</v>
      </c>
      <c r="AC1011">
        <f t="shared" si="363"/>
        <v>0.44753683236815123</v>
      </c>
      <c r="AD1011">
        <f t="shared" si="364"/>
        <v>25.64197167134888</v>
      </c>
      <c r="AE1011">
        <f t="shared" si="365"/>
        <v>103.10079368491348</v>
      </c>
    </row>
    <row r="1012" spans="5:31">
      <c r="E1012">
        <f t="shared" si="380"/>
        <v>0.99200000000000077</v>
      </c>
      <c r="F1012">
        <f t="shared" si="381"/>
        <v>-0.52514895406387785</v>
      </c>
      <c r="G1012">
        <f t="shared" ref="G1012:G1075" si="384">F1012*180/PI()</f>
        <v>-30.088818683569745</v>
      </c>
      <c r="H1012">
        <f t="shared" si="366"/>
        <v>-0.38642823475598254</v>
      </c>
      <c r="K1012">
        <f t="shared" si="367"/>
        <v>-23.185694085358953</v>
      </c>
      <c r="L1012">
        <f t="shared" si="368"/>
        <v>389.943748593885</v>
      </c>
      <c r="M1012">
        <f t="shared" si="369"/>
        <v>0.76290904030543427</v>
      </c>
      <c r="N1012">
        <f t="shared" si="370"/>
        <v>0</v>
      </c>
      <c r="O1012">
        <f t="shared" si="371"/>
        <v>0</v>
      </c>
      <c r="P1012">
        <f t="shared" si="372"/>
        <v>-0.49844165923861072</v>
      </c>
      <c r="Q1012">
        <f t="shared" si="382"/>
        <v>0</v>
      </c>
      <c r="S1012">
        <f t="shared" si="383"/>
        <v>45.774542418326057</v>
      </c>
      <c r="T1012">
        <f t="shared" si="373"/>
        <v>458.61518260141543</v>
      </c>
      <c r="U1012">
        <f t="shared" si="374"/>
        <v>0.27624052316421965</v>
      </c>
      <c r="V1012">
        <f t="shared" si="375"/>
        <v>0.64014643033721552</v>
      </c>
      <c r="W1012">
        <f t="shared" si="376"/>
        <v>27.037915873447368</v>
      </c>
      <c r="X1012">
        <f t="shared" si="377"/>
        <v>22.224561986620518</v>
      </c>
      <c r="Y1012">
        <f t="shared" si="378"/>
        <v>0.93143783535744051</v>
      </c>
      <c r="Z1012">
        <f t="shared" ref="Z1012:Z1075" si="385">Y1012*180/PI()</f>
        <v>53.367456844782588</v>
      </c>
      <c r="AA1012">
        <f t="shared" si="379"/>
        <v>0.48390100298928929</v>
      </c>
      <c r="AB1012">
        <f t="shared" ref="AB1012:AB1075" si="386">AA1012*180/PI()</f>
        <v>27.725485173433711</v>
      </c>
      <c r="AC1012">
        <f t="shared" ref="AC1012:AC1075" si="387">Y1012-AA1012</f>
        <v>0.44753683236815123</v>
      </c>
      <c r="AD1012">
        <f t="shared" ref="AD1012:AD1075" si="388">AC1012*180/PI()</f>
        <v>25.64197167134888</v>
      </c>
      <c r="AE1012">
        <f t="shared" ref="AE1012:AE1075" si="389">T1012/4.44822165</f>
        <v>103.10079368491348</v>
      </c>
    </row>
    <row r="1013" spans="5:31">
      <c r="E1013">
        <f t="shared" si="380"/>
        <v>0.99300000000000077</v>
      </c>
      <c r="F1013">
        <f t="shared" si="381"/>
        <v>-0.52514895406387785</v>
      </c>
      <c r="G1013">
        <f t="shared" si="384"/>
        <v>-30.088818683569745</v>
      </c>
      <c r="H1013">
        <f t="shared" si="366"/>
        <v>-0.3799291722794178</v>
      </c>
      <c r="K1013">
        <f t="shared" si="367"/>
        <v>-22.795750336765067</v>
      </c>
      <c r="L1013">
        <f t="shared" si="368"/>
        <v>389.943748593885</v>
      </c>
      <c r="M1013">
        <f t="shared" si="369"/>
        <v>0.76290904030543427</v>
      </c>
      <c r="N1013">
        <f t="shared" si="370"/>
        <v>0</v>
      </c>
      <c r="O1013">
        <f t="shared" si="371"/>
        <v>0</v>
      </c>
      <c r="P1013">
        <f t="shared" si="372"/>
        <v>-0.49019737713571282</v>
      </c>
      <c r="Q1013">
        <f t="shared" si="382"/>
        <v>0</v>
      </c>
      <c r="S1013">
        <f t="shared" si="383"/>
        <v>45.774542418326057</v>
      </c>
      <c r="T1013">
        <f t="shared" si="373"/>
        <v>458.61518260141543</v>
      </c>
      <c r="U1013">
        <f t="shared" si="374"/>
        <v>0.27624052316421965</v>
      </c>
      <c r="V1013">
        <f t="shared" si="375"/>
        <v>0.64014643033721552</v>
      </c>
      <c r="W1013">
        <f t="shared" si="376"/>
        <v>27.037915873447368</v>
      </c>
      <c r="X1013">
        <f t="shared" si="377"/>
        <v>22.224561986620518</v>
      </c>
      <c r="Y1013">
        <f t="shared" si="378"/>
        <v>0.93143783535744051</v>
      </c>
      <c r="Z1013">
        <f t="shared" si="385"/>
        <v>53.367456844782588</v>
      </c>
      <c r="AA1013">
        <f t="shared" si="379"/>
        <v>0.48390100298928929</v>
      </c>
      <c r="AB1013">
        <f t="shared" si="386"/>
        <v>27.725485173433711</v>
      </c>
      <c r="AC1013">
        <f t="shared" si="387"/>
        <v>0.44753683236815123</v>
      </c>
      <c r="AD1013">
        <f t="shared" si="388"/>
        <v>25.64197167134888</v>
      </c>
      <c r="AE1013">
        <f t="shared" si="389"/>
        <v>103.10079368491348</v>
      </c>
    </row>
    <row r="1014" spans="5:31">
      <c r="E1014">
        <f t="shared" si="380"/>
        <v>0.99400000000000077</v>
      </c>
      <c r="F1014">
        <f t="shared" si="381"/>
        <v>-0.52514895406387785</v>
      </c>
      <c r="G1014">
        <f t="shared" si="384"/>
        <v>-30.088818683569745</v>
      </c>
      <c r="H1014">
        <f t="shared" si="366"/>
        <v>-0.37343010980285302</v>
      </c>
      <c r="K1014">
        <f t="shared" si="367"/>
        <v>-22.405806588171181</v>
      </c>
      <c r="L1014">
        <f t="shared" si="368"/>
        <v>389.943748593885</v>
      </c>
      <c r="M1014">
        <f t="shared" si="369"/>
        <v>0.76290904030543427</v>
      </c>
      <c r="N1014">
        <f t="shared" si="370"/>
        <v>0</v>
      </c>
      <c r="O1014">
        <f t="shared" si="371"/>
        <v>0</v>
      </c>
      <c r="P1014">
        <f t="shared" si="372"/>
        <v>-0.48195309503281492</v>
      </c>
      <c r="Q1014">
        <f t="shared" si="382"/>
        <v>0</v>
      </c>
      <c r="S1014">
        <f t="shared" si="383"/>
        <v>45.774542418326057</v>
      </c>
      <c r="T1014">
        <f t="shared" si="373"/>
        <v>458.61518260141543</v>
      </c>
      <c r="U1014">
        <f t="shared" si="374"/>
        <v>0.27624052316421965</v>
      </c>
      <c r="V1014">
        <f t="shared" si="375"/>
        <v>0.64014643033721552</v>
      </c>
      <c r="W1014">
        <f t="shared" si="376"/>
        <v>27.037915873447368</v>
      </c>
      <c r="X1014">
        <f t="shared" si="377"/>
        <v>22.224561986620518</v>
      </c>
      <c r="Y1014">
        <f t="shared" si="378"/>
        <v>0.93143783535744051</v>
      </c>
      <c r="Z1014">
        <f t="shared" si="385"/>
        <v>53.367456844782588</v>
      </c>
      <c r="AA1014">
        <f t="shared" si="379"/>
        <v>0.48390100298928929</v>
      </c>
      <c r="AB1014">
        <f t="shared" si="386"/>
        <v>27.725485173433711</v>
      </c>
      <c r="AC1014">
        <f t="shared" si="387"/>
        <v>0.44753683236815123</v>
      </c>
      <c r="AD1014">
        <f t="shared" si="388"/>
        <v>25.64197167134888</v>
      </c>
      <c r="AE1014">
        <f t="shared" si="389"/>
        <v>103.10079368491348</v>
      </c>
    </row>
    <row r="1015" spans="5:31">
      <c r="E1015">
        <f t="shared" si="380"/>
        <v>0.99500000000000077</v>
      </c>
      <c r="F1015">
        <f t="shared" si="381"/>
        <v>-0.52514895406387785</v>
      </c>
      <c r="G1015">
        <f t="shared" si="384"/>
        <v>-30.088818683569745</v>
      </c>
      <c r="H1015">
        <f t="shared" si="366"/>
        <v>-0.36693104732628823</v>
      </c>
      <c r="K1015">
        <f t="shared" si="367"/>
        <v>-22.015862839577295</v>
      </c>
      <c r="L1015">
        <f t="shared" si="368"/>
        <v>389.943748593885</v>
      </c>
      <c r="M1015">
        <f t="shared" si="369"/>
        <v>0.76290904030543427</v>
      </c>
      <c r="N1015">
        <f t="shared" si="370"/>
        <v>0</v>
      </c>
      <c r="O1015">
        <f t="shared" si="371"/>
        <v>0</v>
      </c>
      <c r="P1015">
        <f t="shared" si="372"/>
        <v>-0.47370881292991701</v>
      </c>
      <c r="Q1015">
        <f t="shared" si="382"/>
        <v>0</v>
      </c>
      <c r="S1015">
        <f t="shared" si="383"/>
        <v>45.774542418326057</v>
      </c>
      <c r="T1015">
        <f t="shared" si="373"/>
        <v>458.61518260141543</v>
      </c>
      <c r="U1015">
        <f t="shared" si="374"/>
        <v>0.27624052316421965</v>
      </c>
      <c r="V1015">
        <f t="shared" si="375"/>
        <v>0.64014643033721552</v>
      </c>
      <c r="W1015">
        <f t="shared" si="376"/>
        <v>27.037915873447368</v>
      </c>
      <c r="X1015">
        <f t="shared" si="377"/>
        <v>22.224561986620518</v>
      </c>
      <c r="Y1015">
        <f t="shared" si="378"/>
        <v>0.93143783535744051</v>
      </c>
      <c r="Z1015">
        <f t="shared" si="385"/>
        <v>53.367456844782588</v>
      </c>
      <c r="AA1015">
        <f t="shared" si="379"/>
        <v>0.48390100298928929</v>
      </c>
      <c r="AB1015">
        <f t="shared" si="386"/>
        <v>27.725485173433711</v>
      </c>
      <c r="AC1015">
        <f t="shared" si="387"/>
        <v>0.44753683236815123</v>
      </c>
      <c r="AD1015">
        <f t="shared" si="388"/>
        <v>25.64197167134888</v>
      </c>
      <c r="AE1015">
        <f t="shared" si="389"/>
        <v>103.10079368491348</v>
      </c>
    </row>
    <row r="1016" spans="5:31">
      <c r="E1016">
        <f t="shared" si="380"/>
        <v>0.99600000000000077</v>
      </c>
      <c r="F1016">
        <f t="shared" si="381"/>
        <v>-0.52514895406387785</v>
      </c>
      <c r="G1016">
        <f t="shared" si="384"/>
        <v>-30.088818683569745</v>
      </c>
      <c r="H1016">
        <f t="shared" si="366"/>
        <v>-0.3604319848497235</v>
      </c>
      <c r="K1016">
        <f t="shared" si="367"/>
        <v>-21.625919090983409</v>
      </c>
      <c r="L1016">
        <f t="shared" si="368"/>
        <v>389.943748593885</v>
      </c>
      <c r="M1016">
        <f t="shared" si="369"/>
        <v>0.76290904030543427</v>
      </c>
      <c r="N1016">
        <f t="shared" si="370"/>
        <v>0</v>
      </c>
      <c r="O1016">
        <f t="shared" si="371"/>
        <v>0</v>
      </c>
      <c r="P1016">
        <f t="shared" si="372"/>
        <v>-0.46546453082701911</v>
      </c>
      <c r="Q1016">
        <f t="shared" si="382"/>
        <v>0</v>
      </c>
      <c r="S1016">
        <f t="shared" si="383"/>
        <v>45.774542418326057</v>
      </c>
      <c r="T1016">
        <f t="shared" si="373"/>
        <v>458.61518260141543</v>
      </c>
      <c r="U1016">
        <f t="shared" si="374"/>
        <v>0.27624052316421965</v>
      </c>
      <c r="V1016">
        <f t="shared" si="375"/>
        <v>0.64014643033721552</v>
      </c>
      <c r="W1016">
        <f t="shared" si="376"/>
        <v>27.037915873447368</v>
      </c>
      <c r="X1016">
        <f t="shared" si="377"/>
        <v>22.224561986620518</v>
      </c>
      <c r="Y1016">
        <f t="shared" si="378"/>
        <v>0.93143783535744051</v>
      </c>
      <c r="Z1016">
        <f t="shared" si="385"/>
        <v>53.367456844782588</v>
      </c>
      <c r="AA1016">
        <f t="shared" si="379"/>
        <v>0.48390100298928929</v>
      </c>
      <c r="AB1016">
        <f t="shared" si="386"/>
        <v>27.725485173433711</v>
      </c>
      <c r="AC1016">
        <f t="shared" si="387"/>
        <v>0.44753683236815123</v>
      </c>
      <c r="AD1016">
        <f t="shared" si="388"/>
        <v>25.64197167134888</v>
      </c>
      <c r="AE1016">
        <f t="shared" si="389"/>
        <v>103.10079368491348</v>
      </c>
    </row>
    <row r="1017" spans="5:31">
      <c r="E1017">
        <f t="shared" si="380"/>
        <v>0.99700000000000077</v>
      </c>
      <c r="F1017">
        <f t="shared" si="381"/>
        <v>-0.52514895406387785</v>
      </c>
      <c r="G1017">
        <f t="shared" si="384"/>
        <v>-30.088818683569745</v>
      </c>
      <c r="H1017">
        <f t="shared" si="366"/>
        <v>-0.35393292237315871</v>
      </c>
      <c r="K1017">
        <f t="shared" si="367"/>
        <v>-21.235975342389523</v>
      </c>
      <c r="L1017">
        <f t="shared" si="368"/>
        <v>389.943748593885</v>
      </c>
      <c r="M1017">
        <f t="shared" si="369"/>
        <v>0.76290904030543427</v>
      </c>
      <c r="N1017">
        <f t="shared" si="370"/>
        <v>0</v>
      </c>
      <c r="O1017">
        <f t="shared" si="371"/>
        <v>0</v>
      </c>
      <c r="P1017">
        <f t="shared" si="372"/>
        <v>-0.45722024872412115</v>
      </c>
      <c r="Q1017">
        <f t="shared" si="382"/>
        <v>0</v>
      </c>
      <c r="S1017">
        <f t="shared" si="383"/>
        <v>45.774542418326057</v>
      </c>
      <c r="T1017">
        <f t="shared" si="373"/>
        <v>458.61518260141543</v>
      </c>
      <c r="U1017">
        <f t="shared" si="374"/>
        <v>0.27624052316421965</v>
      </c>
      <c r="V1017">
        <f t="shared" si="375"/>
        <v>0.64014643033721552</v>
      </c>
      <c r="W1017">
        <f t="shared" si="376"/>
        <v>27.037915873447368</v>
      </c>
      <c r="X1017">
        <f t="shared" si="377"/>
        <v>22.224561986620518</v>
      </c>
      <c r="Y1017">
        <f t="shared" si="378"/>
        <v>0.93143783535744051</v>
      </c>
      <c r="Z1017">
        <f t="shared" si="385"/>
        <v>53.367456844782588</v>
      </c>
      <c r="AA1017">
        <f t="shared" si="379"/>
        <v>0.48390100298928929</v>
      </c>
      <c r="AB1017">
        <f t="shared" si="386"/>
        <v>27.725485173433711</v>
      </c>
      <c r="AC1017">
        <f t="shared" si="387"/>
        <v>0.44753683236815123</v>
      </c>
      <c r="AD1017">
        <f t="shared" si="388"/>
        <v>25.64197167134888</v>
      </c>
      <c r="AE1017">
        <f t="shared" si="389"/>
        <v>103.10079368491348</v>
      </c>
    </row>
    <row r="1018" spans="5:31">
      <c r="E1018">
        <f t="shared" si="380"/>
        <v>0.99800000000000078</v>
      </c>
      <c r="F1018">
        <f t="shared" si="381"/>
        <v>-0.52514895406387785</v>
      </c>
      <c r="G1018">
        <f t="shared" si="384"/>
        <v>-30.088818683569745</v>
      </c>
      <c r="H1018">
        <f t="shared" si="366"/>
        <v>-0.34743385989659392</v>
      </c>
      <c r="K1018">
        <f t="shared" si="367"/>
        <v>-20.846031593795637</v>
      </c>
      <c r="L1018">
        <f t="shared" si="368"/>
        <v>389.943748593885</v>
      </c>
      <c r="M1018">
        <f t="shared" si="369"/>
        <v>0.76290904030543427</v>
      </c>
      <c r="N1018">
        <f t="shared" si="370"/>
        <v>0</v>
      </c>
      <c r="O1018">
        <f t="shared" si="371"/>
        <v>0</v>
      </c>
      <c r="P1018">
        <f t="shared" si="372"/>
        <v>-0.44897596662122324</v>
      </c>
      <c r="Q1018">
        <f t="shared" si="382"/>
        <v>0</v>
      </c>
      <c r="S1018">
        <f t="shared" si="383"/>
        <v>45.774542418326057</v>
      </c>
      <c r="T1018">
        <f t="shared" si="373"/>
        <v>458.61518260141543</v>
      </c>
      <c r="U1018">
        <f t="shared" si="374"/>
        <v>0.27624052316421965</v>
      </c>
      <c r="V1018">
        <f t="shared" si="375"/>
        <v>0.64014643033721552</v>
      </c>
      <c r="W1018">
        <f t="shared" si="376"/>
        <v>27.037915873447368</v>
      </c>
      <c r="X1018">
        <f t="shared" si="377"/>
        <v>22.224561986620518</v>
      </c>
      <c r="Y1018">
        <f t="shared" si="378"/>
        <v>0.93143783535744051</v>
      </c>
      <c r="Z1018">
        <f t="shared" si="385"/>
        <v>53.367456844782588</v>
      </c>
      <c r="AA1018">
        <f t="shared" si="379"/>
        <v>0.48390100298928929</v>
      </c>
      <c r="AB1018">
        <f t="shared" si="386"/>
        <v>27.725485173433711</v>
      </c>
      <c r="AC1018">
        <f t="shared" si="387"/>
        <v>0.44753683236815123</v>
      </c>
      <c r="AD1018">
        <f t="shared" si="388"/>
        <v>25.64197167134888</v>
      </c>
      <c r="AE1018">
        <f t="shared" si="389"/>
        <v>103.10079368491348</v>
      </c>
    </row>
    <row r="1019" spans="5:31">
      <c r="E1019">
        <f t="shared" si="380"/>
        <v>0.99900000000000078</v>
      </c>
      <c r="F1019">
        <f t="shared" si="381"/>
        <v>-0.52514895406387785</v>
      </c>
      <c r="G1019">
        <f t="shared" si="384"/>
        <v>-30.088818683569745</v>
      </c>
      <c r="H1019">
        <f t="shared" si="366"/>
        <v>-0.34093479742002919</v>
      </c>
      <c r="K1019">
        <f t="shared" si="367"/>
        <v>-20.45608784520175</v>
      </c>
      <c r="L1019">
        <f t="shared" si="368"/>
        <v>389.943748593885</v>
      </c>
      <c r="M1019">
        <f t="shared" si="369"/>
        <v>0.76290904030543427</v>
      </c>
      <c r="N1019">
        <f t="shared" si="370"/>
        <v>0</v>
      </c>
      <c r="O1019">
        <f t="shared" si="371"/>
        <v>0</v>
      </c>
      <c r="P1019">
        <f t="shared" si="372"/>
        <v>-0.44073168451832534</v>
      </c>
      <c r="Q1019">
        <f t="shared" si="382"/>
        <v>0</v>
      </c>
      <c r="S1019">
        <f t="shared" si="383"/>
        <v>45.774542418326057</v>
      </c>
      <c r="T1019">
        <f t="shared" si="373"/>
        <v>458.61518260141543</v>
      </c>
      <c r="U1019">
        <f t="shared" si="374"/>
        <v>0.27624052316421965</v>
      </c>
      <c r="V1019">
        <f t="shared" si="375"/>
        <v>0.64014643033721552</v>
      </c>
      <c r="W1019">
        <f t="shared" si="376"/>
        <v>27.037915873447368</v>
      </c>
      <c r="X1019">
        <f t="shared" si="377"/>
        <v>22.224561986620518</v>
      </c>
      <c r="Y1019">
        <f t="shared" si="378"/>
        <v>0.93143783535744051</v>
      </c>
      <c r="Z1019">
        <f t="shared" si="385"/>
        <v>53.367456844782588</v>
      </c>
      <c r="AA1019">
        <f t="shared" si="379"/>
        <v>0.48390100298928929</v>
      </c>
      <c r="AB1019">
        <f t="shared" si="386"/>
        <v>27.725485173433711</v>
      </c>
      <c r="AC1019">
        <f t="shared" si="387"/>
        <v>0.44753683236815123</v>
      </c>
      <c r="AD1019">
        <f t="shared" si="388"/>
        <v>25.64197167134888</v>
      </c>
      <c r="AE1019">
        <f t="shared" si="389"/>
        <v>103.10079368491348</v>
      </c>
    </row>
    <row r="1020" spans="5:31">
      <c r="E1020">
        <f t="shared" si="380"/>
        <v>1.0000000000000007</v>
      </c>
      <c r="F1020">
        <f t="shared" si="381"/>
        <v>-0.52514895406387785</v>
      </c>
      <c r="G1020">
        <f t="shared" si="384"/>
        <v>-30.088818683569745</v>
      </c>
      <c r="H1020">
        <f t="shared" si="366"/>
        <v>-0.3344357349434644</v>
      </c>
      <c r="K1020">
        <f t="shared" si="367"/>
        <v>-20.066144096607864</v>
      </c>
      <c r="L1020">
        <f t="shared" si="368"/>
        <v>389.943748593885</v>
      </c>
      <c r="M1020">
        <f t="shared" si="369"/>
        <v>0.76290904030543427</v>
      </c>
      <c r="N1020">
        <f t="shared" si="370"/>
        <v>0</v>
      </c>
      <c r="O1020">
        <f t="shared" si="371"/>
        <v>0</v>
      </c>
      <c r="P1020">
        <f t="shared" si="372"/>
        <v>-0.43248740241542744</v>
      </c>
      <c r="Q1020">
        <f t="shared" si="382"/>
        <v>0</v>
      </c>
      <c r="S1020">
        <f t="shared" si="383"/>
        <v>45.774542418326057</v>
      </c>
      <c r="T1020">
        <f t="shared" si="373"/>
        <v>458.61518260141543</v>
      </c>
      <c r="U1020">
        <f t="shared" si="374"/>
        <v>0.27624052316421965</v>
      </c>
      <c r="V1020">
        <f t="shared" si="375"/>
        <v>0.64014643033721552</v>
      </c>
      <c r="W1020">
        <f t="shared" si="376"/>
        <v>27.037915873447368</v>
      </c>
      <c r="X1020">
        <f t="shared" si="377"/>
        <v>22.224561986620518</v>
      </c>
      <c r="Y1020">
        <f t="shared" si="378"/>
        <v>0.93143783535744051</v>
      </c>
      <c r="Z1020">
        <f t="shared" si="385"/>
        <v>53.367456844782588</v>
      </c>
      <c r="AA1020">
        <f t="shared" si="379"/>
        <v>0.48390100298928929</v>
      </c>
      <c r="AB1020">
        <f t="shared" si="386"/>
        <v>27.725485173433711</v>
      </c>
      <c r="AC1020">
        <f t="shared" si="387"/>
        <v>0.44753683236815123</v>
      </c>
      <c r="AD1020">
        <f t="shared" si="388"/>
        <v>25.64197167134888</v>
      </c>
      <c r="AE1020">
        <f t="shared" si="389"/>
        <v>103.10079368491348</v>
      </c>
    </row>
    <row r="1021" spans="5:31">
      <c r="E1021">
        <f t="shared" si="380"/>
        <v>1.0010000000000006</v>
      </c>
      <c r="F1021">
        <f t="shared" si="381"/>
        <v>-0.52514895406387785</v>
      </c>
      <c r="G1021">
        <f t="shared" si="384"/>
        <v>-30.088818683569745</v>
      </c>
      <c r="H1021">
        <f t="shared" si="366"/>
        <v>-0.32793667246689961</v>
      </c>
      <c r="K1021">
        <f t="shared" si="367"/>
        <v>-19.676200348013978</v>
      </c>
      <c r="L1021">
        <f t="shared" si="368"/>
        <v>389.943748593885</v>
      </c>
      <c r="M1021">
        <f t="shared" si="369"/>
        <v>0.76290904030543427</v>
      </c>
      <c r="N1021">
        <f t="shared" si="370"/>
        <v>0</v>
      </c>
      <c r="O1021">
        <f t="shared" si="371"/>
        <v>0</v>
      </c>
      <c r="P1021">
        <f t="shared" si="372"/>
        <v>-0.42424312031252953</v>
      </c>
      <c r="Q1021">
        <f t="shared" si="382"/>
        <v>0</v>
      </c>
      <c r="S1021">
        <f t="shared" si="383"/>
        <v>45.774542418326057</v>
      </c>
      <c r="T1021">
        <f t="shared" si="373"/>
        <v>458.61518260141543</v>
      </c>
      <c r="U1021">
        <f t="shared" si="374"/>
        <v>0.27624052316421965</v>
      </c>
      <c r="V1021">
        <f t="shared" si="375"/>
        <v>0.64014643033721552</v>
      </c>
      <c r="W1021">
        <f t="shared" si="376"/>
        <v>27.037915873447368</v>
      </c>
      <c r="X1021">
        <f t="shared" si="377"/>
        <v>22.224561986620518</v>
      </c>
      <c r="Y1021">
        <f t="shared" si="378"/>
        <v>0.93143783535744051</v>
      </c>
      <c r="Z1021">
        <f t="shared" si="385"/>
        <v>53.367456844782588</v>
      </c>
      <c r="AA1021">
        <f t="shared" si="379"/>
        <v>0.48390100298928929</v>
      </c>
      <c r="AB1021">
        <f t="shared" si="386"/>
        <v>27.725485173433711</v>
      </c>
      <c r="AC1021">
        <f t="shared" si="387"/>
        <v>0.44753683236815123</v>
      </c>
      <c r="AD1021">
        <f t="shared" si="388"/>
        <v>25.64197167134888</v>
      </c>
      <c r="AE1021">
        <f t="shared" si="389"/>
        <v>103.10079368491348</v>
      </c>
    </row>
    <row r="1022" spans="5:31">
      <c r="E1022">
        <f t="shared" si="380"/>
        <v>1.0020000000000004</v>
      </c>
      <c r="F1022">
        <f t="shared" si="381"/>
        <v>-0.52514895406387785</v>
      </c>
      <c r="G1022">
        <f t="shared" si="384"/>
        <v>-30.088818683569745</v>
      </c>
      <c r="H1022">
        <f t="shared" si="366"/>
        <v>-0.32143760999033488</v>
      </c>
      <c r="K1022">
        <f t="shared" si="367"/>
        <v>-19.286256599420092</v>
      </c>
      <c r="L1022">
        <f t="shared" si="368"/>
        <v>389.943748593885</v>
      </c>
      <c r="M1022">
        <f t="shared" si="369"/>
        <v>0.76290904030543427</v>
      </c>
      <c r="N1022">
        <f t="shared" si="370"/>
        <v>0</v>
      </c>
      <c r="O1022">
        <f t="shared" si="371"/>
        <v>0</v>
      </c>
      <c r="P1022">
        <f t="shared" si="372"/>
        <v>-0.41599883820963163</v>
      </c>
      <c r="Q1022">
        <f t="shared" si="382"/>
        <v>0</v>
      </c>
      <c r="S1022">
        <f t="shared" si="383"/>
        <v>45.774542418326057</v>
      </c>
      <c r="T1022">
        <f t="shared" si="373"/>
        <v>458.61518260141543</v>
      </c>
      <c r="U1022">
        <f t="shared" si="374"/>
        <v>0.27624052316421965</v>
      </c>
      <c r="V1022">
        <f t="shared" si="375"/>
        <v>0.64014643033721552</v>
      </c>
      <c r="W1022">
        <f t="shared" si="376"/>
        <v>27.037915873447368</v>
      </c>
      <c r="X1022">
        <f t="shared" si="377"/>
        <v>22.224561986620518</v>
      </c>
      <c r="Y1022">
        <f t="shared" si="378"/>
        <v>0.93143783535744051</v>
      </c>
      <c r="Z1022">
        <f t="shared" si="385"/>
        <v>53.367456844782588</v>
      </c>
      <c r="AA1022">
        <f t="shared" si="379"/>
        <v>0.48390100298928929</v>
      </c>
      <c r="AB1022">
        <f t="shared" si="386"/>
        <v>27.725485173433711</v>
      </c>
      <c r="AC1022">
        <f t="shared" si="387"/>
        <v>0.44753683236815123</v>
      </c>
      <c r="AD1022">
        <f t="shared" si="388"/>
        <v>25.64197167134888</v>
      </c>
      <c r="AE1022">
        <f t="shared" si="389"/>
        <v>103.10079368491348</v>
      </c>
    </row>
    <row r="1023" spans="5:31">
      <c r="E1023">
        <f t="shared" si="380"/>
        <v>1.0030000000000003</v>
      </c>
      <c r="F1023">
        <f t="shared" si="381"/>
        <v>-0.52514895406387785</v>
      </c>
      <c r="G1023">
        <f t="shared" si="384"/>
        <v>-30.088818683569745</v>
      </c>
      <c r="H1023">
        <f t="shared" si="366"/>
        <v>-0.3149385475137701</v>
      </c>
      <c r="K1023">
        <f t="shared" si="367"/>
        <v>-18.896312850826206</v>
      </c>
      <c r="L1023">
        <f t="shared" si="368"/>
        <v>389.943748593885</v>
      </c>
      <c r="M1023">
        <f t="shared" si="369"/>
        <v>0.76290904030543427</v>
      </c>
      <c r="N1023">
        <f t="shared" si="370"/>
        <v>0</v>
      </c>
      <c r="O1023">
        <f t="shared" si="371"/>
        <v>0</v>
      </c>
      <c r="P1023">
        <f t="shared" si="372"/>
        <v>-0.40775455610673372</v>
      </c>
      <c r="Q1023">
        <f t="shared" si="382"/>
        <v>0</v>
      </c>
      <c r="S1023">
        <f t="shared" si="383"/>
        <v>45.774542418326057</v>
      </c>
      <c r="T1023">
        <f t="shared" si="373"/>
        <v>458.61518260141543</v>
      </c>
      <c r="U1023">
        <f t="shared" si="374"/>
        <v>0.27624052316421965</v>
      </c>
      <c r="V1023">
        <f t="shared" si="375"/>
        <v>0.64014643033721552</v>
      </c>
      <c r="W1023">
        <f t="shared" si="376"/>
        <v>27.037915873447368</v>
      </c>
      <c r="X1023">
        <f t="shared" si="377"/>
        <v>22.224561986620518</v>
      </c>
      <c r="Y1023">
        <f t="shared" si="378"/>
        <v>0.93143783535744051</v>
      </c>
      <c r="Z1023">
        <f t="shared" si="385"/>
        <v>53.367456844782588</v>
      </c>
      <c r="AA1023">
        <f t="shared" si="379"/>
        <v>0.48390100298928929</v>
      </c>
      <c r="AB1023">
        <f t="shared" si="386"/>
        <v>27.725485173433711</v>
      </c>
      <c r="AC1023">
        <f t="shared" si="387"/>
        <v>0.44753683236815123</v>
      </c>
      <c r="AD1023">
        <f t="shared" si="388"/>
        <v>25.64197167134888</v>
      </c>
      <c r="AE1023">
        <f t="shared" si="389"/>
        <v>103.10079368491348</v>
      </c>
    </row>
    <row r="1024" spans="5:31">
      <c r="E1024">
        <f t="shared" si="380"/>
        <v>1.0040000000000002</v>
      </c>
      <c r="F1024">
        <f t="shared" si="381"/>
        <v>-0.52514895406387785</v>
      </c>
      <c r="G1024">
        <f t="shared" si="384"/>
        <v>-30.088818683569745</v>
      </c>
      <c r="H1024">
        <f t="shared" si="366"/>
        <v>-0.30843948503720531</v>
      </c>
      <c r="K1024">
        <f t="shared" si="367"/>
        <v>-18.50636910223232</v>
      </c>
      <c r="L1024">
        <f t="shared" si="368"/>
        <v>389.943748593885</v>
      </c>
      <c r="M1024">
        <f t="shared" si="369"/>
        <v>0.76290904030543427</v>
      </c>
      <c r="N1024">
        <f t="shared" si="370"/>
        <v>0</v>
      </c>
      <c r="O1024">
        <f t="shared" si="371"/>
        <v>0</v>
      </c>
      <c r="P1024">
        <f t="shared" si="372"/>
        <v>-0.39951027400383582</v>
      </c>
      <c r="Q1024">
        <f t="shared" si="382"/>
        <v>0</v>
      </c>
      <c r="S1024">
        <f t="shared" si="383"/>
        <v>45.774542418326057</v>
      </c>
      <c r="T1024">
        <f t="shared" si="373"/>
        <v>458.61518260141543</v>
      </c>
      <c r="U1024">
        <f t="shared" si="374"/>
        <v>0.27624052316421965</v>
      </c>
      <c r="V1024">
        <f t="shared" si="375"/>
        <v>0.64014643033721552</v>
      </c>
      <c r="W1024">
        <f t="shared" si="376"/>
        <v>27.037915873447368</v>
      </c>
      <c r="X1024">
        <f t="shared" si="377"/>
        <v>22.224561986620518</v>
      </c>
      <c r="Y1024">
        <f t="shared" si="378"/>
        <v>0.93143783535744051</v>
      </c>
      <c r="Z1024">
        <f t="shared" si="385"/>
        <v>53.367456844782588</v>
      </c>
      <c r="AA1024">
        <f t="shared" si="379"/>
        <v>0.48390100298928929</v>
      </c>
      <c r="AB1024">
        <f t="shared" si="386"/>
        <v>27.725485173433711</v>
      </c>
      <c r="AC1024">
        <f t="shared" si="387"/>
        <v>0.44753683236815123</v>
      </c>
      <c r="AD1024">
        <f t="shared" si="388"/>
        <v>25.64197167134888</v>
      </c>
      <c r="AE1024">
        <f t="shared" si="389"/>
        <v>103.10079368491348</v>
      </c>
    </row>
    <row r="1025" spans="5:31">
      <c r="E1025">
        <f t="shared" si="380"/>
        <v>1.0050000000000001</v>
      </c>
      <c r="F1025">
        <f t="shared" si="381"/>
        <v>-0.52514895406387785</v>
      </c>
      <c r="G1025">
        <f t="shared" si="384"/>
        <v>-30.088818683569745</v>
      </c>
      <c r="H1025">
        <f t="shared" si="366"/>
        <v>-0.30194042256064058</v>
      </c>
      <c r="K1025">
        <f t="shared" si="367"/>
        <v>-18.116425353638434</v>
      </c>
      <c r="L1025">
        <f t="shared" si="368"/>
        <v>389.943748593885</v>
      </c>
      <c r="M1025">
        <f t="shared" si="369"/>
        <v>0.76290904030543427</v>
      </c>
      <c r="N1025">
        <f t="shared" si="370"/>
        <v>0</v>
      </c>
      <c r="O1025">
        <f t="shared" si="371"/>
        <v>0</v>
      </c>
      <c r="P1025">
        <f t="shared" si="372"/>
        <v>-0.39126599190093786</v>
      </c>
      <c r="Q1025">
        <f t="shared" si="382"/>
        <v>0</v>
      </c>
      <c r="S1025">
        <f t="shared" si="383"/>
        <v>45.774542418326057</v>
      </c>
      <c r="T1025">
        <f t="shared" si="373"/>
        <v>458.61518260141543</v>
      </c>
      <c r="U1025">
        <f t="shared" si="374"/>
        <v>0.27624052316421965</v>
      </c>
      <c r="V1025">
        <f t="shared" si="375"/>
        <v>0.64014643033721552</v>
      </c>
      <c r="W1025">
        <f t="shared" si="376"/>
        <v>27.037915873447368</v>
      </c>
      <c r="X1025">
        <f t="shared" si="377"/>
        <v>22.224561986620518</v>
      </c>
      <c r="Y1025">
        <f t="shared" si="378"/>
        <v>0.93143783535744051</v>
      </c>
      <c r="Z1025">
        <f t="shared" si="385"/>
        <v>53.367456844782588</v>
      </c>
      <c r="AA1025">
        <f t="shared" si="379"/>
        <v>0.48390100298928929</v>
      </c>
      <c r="AB1025">
        <f t="shared" si="386"/>
        <v>27.725485173433711</v>
      </c>
      <c r="AC1025">
        <f t="shared" si="387"/>
        <v>0.44753683236815123</v>
      </c>
      <c r="AD1025">
        <f t="shared" si="388"/>
        <v>25.64197167134888</v>
      </c>
      <c r="AE1025">
        <f t="shared" si="389"/>
        <v>103.10079368491348</v>
      </c>
    </row>
    <row r="1026" spans="5:31">
      <c r="E1026">
        <f t="shared" si="380"/>
        <v>1.006</v>
      </c>
      <c r="F1026">
        <f t="shared" si="381"/>
        <v>-0.52514895406387785</v>
      </c>
      <c r="G1026">
        <f t="shared" si="384"/>
        <v>-30.088818683569745</v>
      </c>
      <c r="H1026">
        <f t="shared" si="366"/>
        <v>-0.29544136008407579</v>
      </c>
      <c r="K1026">
        <f t="shared" si="367"/>
        <v>-17.726481605044548</v>
      </c>
      <c r="L1026">
        <f t="shared" si="368"/>
        <v>389.943748593885</v>
      </c>
      <c r="M1026">
        <f t="shared" si="369"/>
        <v>0.76290904030543427</v>
      </c>
      <c r="N1026">
        <f t="shared" si="370"/>
        <v>0</v>
      </c>
      <c r="O1026">
        <f t="shared" si="371"/>
        <v>0</v>
      </c>
      <c r="P1026">
        <f t="shared" si="372"/>
        <v>-0.38302170979803996</v>
      </c>
      <c r="Q1026">
        <f t="shared" si="382"/>
        <v>0</v>
      </c>
      <c r="S1026">
        <f t="shared" si="383"/>
        <v>45.774542418326057</v>
      </c>
      <c r="T1026">
        <f t="shared" si="373"/>
        <v>458.61518260141543</v>
      </c>
      <c r="U1026">
        <f t="shared" si="374"/>
        <v>0.27624052316421965</v>
      </c>
      <c r="V1026">
        <f t="shared" si="375"/>
        <v>0.64014643033721552</v>
      </c>
      <c r="W1026">
        <f t="shared" si="376"/>
        <v>27.037915873447368</v>
      </c>
      <c r="X1026">
        <f t="shared" si="377"/>
        <v>22.224561986620518</v>
      </c>
      <c r="Y1026">
        <f t="shared" si="378"/>
        <v>0.93143783535744051</v>
      </c>
      <c r="Z1026">
        <f t="shared" si="385"/>
        <v>53.367456844782588</v>
      </c>
      <c r="AA1026">
        <f t="shared" si="379"/>
        <v>0.48390100298928929</v>
      </c>
      <c r="AB1026">
        <f t="shared" si="386"/>
        <v>27.725485173433711</v>
      </c>
      <c r="AC1026">
        <f t="shared" si="387"/>
        <v>0.44753683236815123</v>
      </c>
      <c r="AD1026">
        <f t="shared" si="388"/>
        <v>25.64197167134888</v>
      </c>
      <c r="AE1026">
        <f t="shared" si="389"/>
        <v>103.10079368491348</v>
      </c>
    </row>
    <row r="1027" spans="5:31">
      <c r="E1027">
        <f t="shared" si="380"/>
        <v>1.0069999999999999</v>
      </c>
      <c r="F1027">
        <f t="shared" si="381"/>
        <v>-0.52514895406387785</v>
      </c>
      <c r="G1027">
        <f t="shared" si="384"/>
        <v>-30.088818683569745</v>
      </c>
      <c r="H1027">
        <f t="shared" si="366"/>
        <v>-0.288942297607511</v>
      </c>
      <c r="K1027">
        <f t="shared" si="367"/>
        <v>-17.336537856450661</v>
      </c>
      <c r="L1027">
        <f t="shared" si="368"/>
        <v>389.943748593885</v>
      </c>
      <c r="M1027">
        <f t="shared" si="369"/>
        <v>0.76290904030543427</v>
      </c>
      <c r="N1027">
        <f t="shared" si="370"/>
        <v>0</v>
      </c>
      <c r="O1027">
        <f t="shared" si="371"/>
        <v>0</v>
      </c>
      <c r="P1027">
        <f t="shared" si="372"/>
        <v>-0.37477742769514205</v>
      </c>
      <c r="Q1027">
        <f t="shared" si="382"/>
        <v>0</v>
      </c>
      <c r="S1027">
        <f t="shared" si="383"/>
        <v>45.774542418326057</v>
      </c>
      <c r="T1027">
        <f t="shared" si="373"/>
        <v>458.61518260141543</v>
      </c>
      <c r="U1027">
        <f t="shared" si="374"/>
        <v>0.27624052316421965</v>
      </c>
      <c r="V1027">
        <f t="shared" si="375"/>
        <v>0.64014643033721552</v>
      </c>
      <c r="W1027">
        <f t="shared" si="376"/>
        <v>27.037915873447368</v>
      </c>
      <c r="X1027">
        <f t="shared" si="377"/>
        <v>22.224561986620518</v>
      </c>
      <c r="Y1027">
        <f t="shared" si="378"/>
        <v>0.93143783535744051</v>
      </c>
      <c r="Z1027">
        <f t="shared" si="385"/>
        <v>53.367456844782588</v>
      </c>
      <c r="AA1027">
        <f t="shared" si="379"/>
        <v>0.48390100298928929</v>
      </c>
      <c r="AB1027">
        <f t="shared" si="386"/>
        <v>27.725485173433711</v>
      </c>
      <c r="AC1027">
        <f t="shared" si="387"/>
        <v>0.44753683236815123</v>
      </c>
      <c r="AD1027">
        <f t="shared" si="388"/>
        <v>25.64197167134888</v>
      </c>
      <c r="AE1027">
        <f t="shared" si="389"/>
        <v>103.10079368491348</v>
      </c>
    </row>
    <row r="1028" spans="5:31">
      <c r="E1028">
        <f t="shared" si="380"/>
        <v>1.0079999999999998</v>
      </c>
      <c r="F1028">
        <f t="shared" si="381"/>
        <v>-0.52514895406387785</v>
      </c>
      <c r="G1028">
        <f t="shared" si="384"/>
        <v>-30.088818683569745</v>
      </c>
      <c r="H1028">
        <f t="shared" si="366"/>
        <v>-0.28244323513094627</v>
      </c>
      <c r="K1028">
        <f t="shared" si="367"/>
        <v>-16.946594107856775</v>
      </c>
      <c r="L1028">
        <f t="shared" si="368"/>
        <v>389.943748593885</v>
      </c>
      <c r="M1028">
        <f t="shared" si="369"/>
        <v>0.76290904030543427</v>
      </c>
      <c r="N1028">
        <f t="shared" si="370"/>
        <v>0</v>
      </c>
      <c r="O1028">
        <f t="shared" si="371"/>
        <v>0</v>
      </c>
      <c r="P1028">
        <f t="shared" si="372"/>
        <v>-0.36653314559224415</v>
      </c>
      <c r="Q1028">
        <f t="shared" si="382"/>
        <v>0</v>
      </c>
      <c r="S1028">
        <f t="shared" si="383"/>
        <v>45.774542418326057</v>
      </c>
      <c r="T1028">
        <f t="shared" si="373"/>
        <v>458.61518260141543</v>
      </c>
      <c r="U1028">
        <f t="shared" si="374"/>
        <v>0.27624052316421965</v>
      </c>
      <c r="V1028">
        <f t="shared" si="375"/>
        <v>0.64014643033721552</v>
      </c>
      <c r="W1028">
        <f t="shared" si="376"/>
        <v>27.037915873447368</v>
      </c>
      <c r="X1028">
        <f t="shared" si="377"/>
        <v>22.224561986620518</v>
      </c>
      <c r="Y1028">
        <f t="shared" si="378"/>
        <v>0.93143783535744051</v>
      </c>
      <c r="Z1028">
        <f t="shared" si="385"/>
        <v>53.367456844782588</v>
      </c>
      <c r="AA1028">
        <f t="shared" si="379"/>
        <v>0.48390100298928929</v>
      </c>
      <c r="AB1028">
        <f t="shared" si="386"/>
        <v>27.725485173433711</v>
      </c>
      <c r="AC1028">
        <f t="shared" si="387"/>
        <v>0.44753683236815123</v>
      </c>
      <c r="AD1028">
        <f t="shared" si="388"/>
        <v>25.64197167134888</v>
      </c>
      <c r="AE1028">
        <f t="shared" si="389"/>
        <v>103.10079368491348</v>
      </c>
    </row>
    <row r="1029" spans="5:31">
      <c r="E1029">
        <f t="shared" si="380"/>
        <v>1.0089999999999997</v>
      </c>
      <c r="F1029">
        <f t="shared" si="381"/>
        <v>-0.52514895406387785</v>
      </c>
      <c r="G1029">
        <f t="shared" si="384"/>
        <v>-30.088818683569745</v>
      </c>
      <c r="H1029">
        <f t="shared" si="366"/>
        <v>-0.27594417265438148</v>
      </c>
      <c r="K1029">
        <f t="shared" si="367"/>
        <v>-16.556650359262889</v>
      </c>
      <c r="L1029">
        <f t="shared" si="368"/>
        <v>389.943748593885</v>
      </c>
      <c r="M1029">
        <f t="shared" si="369"/>
        <v>0.76290904030543427</v>
      </c>
      <c r="N1029">
        <f t="shared" si="370"/>
        <v>0</v>
      </c>
      <c r="O1029">
        <f t="shared" si="371"/>
        <v>0</v>
      </c>
      <c r="P1029">
        <f t="shared" si="372"/>
        <v>-0.35828886348934624</v>
      </c>
      <c r="Q1029">
        <f t="shared" si="382"/>
        <v>0</v>
      </c>
      <c r="S1029">
        <f t="shared" si="383"/>
        <v>45.774542418326057</v>
      </c>
      <c r="T1029">
        <f t="shared" si="373"/>
        <v>458.61518260141543</v>
      </c>
      <c r="U1029">
        <f t="shared" si="374"/>
        <v>0.27624052316421965</v>
      </c>
      <c r="V1029">
        <f t="shared" si="375"/>
        <v>0.64014643033721552</v>
      </c>
      <c r="W1029">
        <f t="shared" si="376"/>
        <v>27.037915873447368</v>
      </c>
      <c r="X1029">
        <f t="shared" si="377"/>
        <v>22.224561986620518</v>
      </c>
      <c r="Y1029">
        <f t="shared" si="378"/>
        <v>0.93143783535744051</v>
      </c>
      <c r="Z1029">
        <f t="shared" si="385"/>
        <v>53.367456844782588</v>
      </c>
      <c r="AA1029">
        <f t="shared" si="379"/>
        <v>0.48390100298928929</v>
      </c>
      <c r="AB1029">
        <f t="shared" si="386"/>
        <v>27.725485173433711</v>
      </c>
      <c r="AC1029">
        <f t="shared" si="387"/>
        <v>0.44753683236815123</v>
      </c>
      <c r="AD1029">
        <f t="shared" si="388"/>
        <v>25.64197167134888</v>
      </c>
      <c r="AE1029">
        <f t="shared" si="389"/>
        <v>103.10079368491348</v>
      </c>
    </row>
    <row r="1030" spans="5:31">
      <c r="E1030">
        <f t="shared" si="380"/>
        <v>1.0099999999999996</v>
      </c>
      <c r="F1030">
        <f t="shared" si="381"/>
        <v>-0.52514895406387785</v>
      </c>
      <c r="G1030">
        <f t="shared" si="384"/>
        <v>-30.088818683569745</v>
      </c>
      <c r="H1030">
        <f t="shared" si="366"/>
        <v>-0.26944511017781669</v>
      </c>
      <c r="K1030">
        <f t="shared" si="367"/>
        <v>-16.166706610669003</v>
      </c>
      <c r="L1030">
        <f t="shared" si="368"/>
        <v>389.943748593885</v>
      </c>
      <c r="M1030">
        <f t="shared" si="369"/>
        <v>0.76290904030543427</v>
      </c>
      <c r="N1030">
        <f t="shared" si="370"/>
        <v>0</v>
      </c>
      <c r="O1030">
        <f t="shared" si="371"/>
        <v>0</v>
      </c>
      <c r="P1030">
        <f t="shared" si="372"/>
        <v>-0.35004458138644834</v>
      </c>
      <c r="Q1030">
        <f t="shared" si="382"/>
        <v>0</v>
      </c>
      <c r="S1030">
        <f t="shared" si="383"/>
        <v>45.774542418326057</v>
      </c>
      <c r="T1030">
        <f t="shared" si="373"/>
        <v>458.61518260141543</v>
      </c>
      <c r="U1030">
        <f t="shared" si="374"/>
        <v>0.27624052316421965</v>
      </c>
      <c r="V1030">
        <f t="shared" si="375"/>
        <v>0.64014643033721552</v>
      </c>
      <c r="W1030">
        <f t="shared" si="376"/>
        <v>27.037915873447368</v>
      </c>
      <c r="X1030">
        <f t="shared" si="377"/>
        <v>22.224561986620518</v>
      </c>
      <c r="Y1030">
        <f t="shared" si="378"/>
        <v>0.93143783535744051</v>
      </c>
      <c r="Z1030">
        <f t="shared" si="385"/>
        <v>53.367456844782588</v>
      </c>
      <c r="AA1030">
        <f t="shared" si="379"/>
        <v>0.48390100298928929</v>
      </c>
      <c r="AB1030">
        <f t="shared" si="386"/>
        <v>27.725485173433711</v>
      </c>
      <c r="AC1030">
        <f t="shared" si="387"/>
        <v>0.44753683236815123</v>
      </c>
      <c r="AD1030">
        <f t="shared" si="388"/>
        <v>25.64197167134888</v>
      </c>
      <c r="AE1030">
        <f t="shared" si="389"/>
        <v>103.10079368491348</v>
      </c>
    </row>
    <row r="1031" spans="5:31">
      <c r="E1031">
        <f t="shared" si="380"/>
        <v>1.0109999999999995</v>
      </c>
      <c r="F1031">
        <f t="shared" si="381"/>
        <v>-0.52514895406387785</v>
      </c>
      <c r="G1031">
        <f t="shared" si="384"/>
        <v>-30.088818683569745</v>
      </c>
      <c r="H1031">
        <f t="shared" si="366"/>
        <v>-0.26294604770125196</v>
      </c>
      <c r="K1031">
        <f t="shared" si="367"/>
        <v>-15.776762862075119</v>
      </c>
      <c r="L1031">
        <f t="shared" si="368"/>
        <v>389.943748593885</v>
      </c>
      <c r="M1031">
        <f t="shared" si="369"/>
        <v>0.76290904030543427</v>
      </c>
      <c r="N1031">
        <f t="shared" si="370"/>
        <v>0</v>
      </c>
      <c r="O1031">
        <f t="shared" si="371"/>
        <v>0</v>
      </c>
      <c r="P1031">
        <f t="shared" si="372"/>
        <v>-0.34180029928355044</v>
      </c>
      <c r="Q1031">
        <f t="shared" si="382"/>
        <v>0</v>
      </c>
      <c r="S1031">
        <f t="shared" si="383"/>
        <v>45.774542418326057</v>
      </c>
      <c r="T1031">
        <f t="shared" si="373"/>
        <v>458.61518260141543</v>
      </c>
      <c r="U1031">
        <f t="shared" si="374"/>
        <v>0.27624052316421965</v>
      </c>
      <c r="V1031">
        <f t="shared" si="375"/>
        <v>0.64014643033721552</v>
      </c>
      <c r="W1031">
        <f t="shared" si="376"/>
        <v>27.037915873447368</v>
      </c>
      <c r="X1031">
        <f t="shared" si="377"/>
        <v>22.224561986620518</v>
      </c>
      <c r="Y1031">
        <f t="shared" si="378"/>
        <v>0.93143783535744051</v>
      </c>
      <c r="Z1031">
        <f t="shared" si="385"/>
        <v>53.367456844782588</v>
      </c>
      <c r="AA1031">
        <f t="shared" si="379"/>
        <v>0.48390100298928929</v>
      </c>
      <c r="AB1031">
        <f t="shared" si="386"/>
        <v>27.725485173433711</v>
      </c>
      <c r="AC1031">
        <f t="shared" si="387"/>
        <v>0.44753683236815123</v>
      </c>
      <c r="AD1031">
        <f t="shared" si="388"/>
        <v>25.64197167134888</v>
      </c>
      <c r="AE1031">
        <f t="shared" si="389"/>
        <v>103.10079368491348</v>
      </c>
    </row>
    <row r="1032" spans="5:31">
      <c r="E1032">
        <f t="shared" si="380"/>
        <v>1.0119999999999993</v>
      </c>
      <c r="F1032">
        <f t="shared" si="381"/>
        <v>-0.52514895406387785</v>
      </c>
      <c r="G1032">
        <f t="shared" si="384"/>
        <v>-30.088818683569745</v>
      </c>
      <c r="H1032">
        <f t="shared" si="366"/>
        <v>-0.25644698522468723</v>
      </c>
      <c r="K1032">
        <f t="shared" si="367"/>
        <v>-15.386819113481234</v>
      </c>
      <c r="L1032">
        <f t="shared" si="368"/>
        <v>389.943748593885</v>
      </c>
      <c r="M1032">
        <f t="shared" si="369"/>
        <v>0.76290904030543427</v>
      </c>
      <c r="N1032">
        <f t="shared" si="370"/>
        <v>0</v>
      </c>
      <c r="O1032">
        <f t="shared" si="371"/>
        <v>0</v>
      </c>
      <c r="P1032">
        <f t="shared" si="372"/>
        <v>-0.33355601718065253</v>
      </c>
      <c r="Q1032">
        <f t="shared" si="382"/>
        <v>0</v>
      </c>
      <c r="S1032">
        <f t="shared" si="383"/>
        <v>45.774542418326057</v>
      </c>
      <c r="T1032">
        <f t="shared" si="373"/>
        <v>458.61518260141543</v>
      </c>
      <c r="U1032">
        <f t="shared" si="374"/>
        <v>0.27624052316421965</v>
      </c>
      <c r="V1032">
        <f t="shared" si="375"/>
        <v>0.64014643033721552</v>
      </c>
      <c r="W1032">
        <f t="shared" si="376"/>
        <v>27.037915873447368</v>
      </c>
      <c r="X1032">
        <f t="shared" si="377"/>
        <v>22.224561986620518</v>
      </c>
      <c r="Y1032">
        <f t="shared" si="378"/>
        <v>0.93143783535744051</v>
      </c>
      <c r="Z1032">
        <f t="shared" si="385"/>
        <v>53.367456844782588</v>
      </c>
      <c r="AA1032">
        <f t="shared" si="379"/>
        <v>0.48390100298928929</v>
      </c>
      <c r="AB1032">
        <f t="shared" si="386"/>
        <v>27.725485173433711</v>
      </c>
      <c r="AC1032">
        <f t="shared" si="387"/>
        <v>0.44753683236815123</v>
      </c>
      <c r="AD1032">
        <f t="shared" si="388"/>
        <v>25.64197167134888</v>
      </c>
      <c r="AE1032">
        <f t="shared" si="389"/>
        <v>103.10079368491348</v>
      </c>
    </row>
    <row r="1033" spans="5:31">
      <c r="E1033">
        <f t="shared" si="380"/>
        <v>1.0129999999999992</v>
      </c>
      <c r="F1033">
        <f t="shared" si="381"/>
        <v>-0.52514895406387785</v>
      </c>
      <c r="G1033">
        <f t="shared" si="384"/>
        <v>-30.088818683569745</v>
      </c>
      <c r="H1033">
        <f t="shared" si="366"/>
        <v>-0.2499479227481225</v>
      </c>
      <c r="K1033">
        <f t="shared" si="367"/>
        <v>-14.99687536488735</v>
      </c>
      <c r="L1033">
        <f t="shared" si="368"/>
        <v>389.943748593885</v>
      </c>
      <c r="M1033">
        <f t="shared" si="369"/>
        <v>0.76290904030543427</v>
      </c>
      <c r="N1033">
        <f t="shared" si="370"/>
        <v>0</v>
      </c>
      <c r="O1033">
        <f t="shared" si="371"/>
        <v>0</v>
      </c>
      <c r="P1033">
        <f t="shared" si="372"/>
        <v>-0.32531173507775468</v>
      </c>
      <c r="Q1033">
        <f t="shared" si="382"/>
        <v>0</v>
      </c>
      <c r="S1033">
        <f t="shared" si="383"/>
        <v>45.774542418326057</v>
      </c>
      <c r="T1033">
        <f t="shared" si="373"/>
        <v>458.61518260141543</v>
      </c>
      <c r="U1033">
        <f t="shared" si="374"/>
        <v>0.27624052316421965</v>
      </c>
      <c r="V1033">
        <f t="shared" si="375"/>
        <v>0.64014643033721552</v>
      </c>
      <c r="W1033">
        <f t="shared" si="376"/>
        <v>27.037915873447368</v>
      </c>
      <c r="X1033">
        <f t="shared" si="377"/>
        <v>22.224561986620518</v>
      </c>
      <c r="Y1033">
        <f t="shared" si="378"/>
        <v>0.93143783535744051</v>
      </c>
      <c r="Z1033">
        <f t="shared" si="385"/>
        <v>53.367456844782588</v>
      </c>
      <c r="AA1033">
        <f t="shared" si="379"/>
        <v>0.48390100298928929</v>
      </c>
      <c r="AB1033">
        <f t="shared" si="386"/>
        <v>27.725485173433711</v>
      </c>
      <c r="AC1033">
        <f t="shared" si="387"/>
        <v>0.44753683236815123</v>
      </c>
      <c r="AD1033">
        <f t="shared" si="388"/>
        <v>25.64197167134888</v>
      </c>
      <c r="AE1033">
        <f t="shared" si="389"/>
        <v>103.10079368491348</v>
      </c>
    </row>
    <row r="1034" spans="5:31">
      <c r="E1034">
        <f t="shared" si="380"/>
        <v>1.0139999999999991</v>
      </c>
      <c r="F1034">
        <f t="shared" si="381"/>
        <v>-0.52514895406387785</v>
      </c>
      <c r="G1034">
        <f t="shared" si="384"/>
        <v>-30.088818683569745</v>
      </c>
      <c r="H1034">
        <f t="shared" si="366"/>
        <v>-0.24344886027155777</v>
      </c>
      <c r="K1034">
        <f t="shared" si="367"/>
        <v>-14.606931616293465</v>
      </c>
      <c r="L1034">
        <f t="shared" si="368"/>
        <v>389.943748593885</v>
      </c>
      <c r="M1034">
        <f t="shared" si="369"/>
        <v>0.76290904030543427</v>
      </c>
      <c r="N1034">
        <f t="shared" si="370"/>
        <v>0</v>
      </c>
      <c r="O1034">
        <f t="shared" si="371"/>
        <v>0</v>
      </c>
      <c r="P1034">
        <f t="shared" si="372"/>
        <v>-0.31706745297485678</v>
      </c>
      <c r="Q1034">
        <f t="shared" si="382"/>
        <v>0</v>
      </c>
      <c r="S1034">
        <f t="shared" si="383"/>
        <v>45.774542418326057</v>
      </c>
      <c r="T1034">
        <f t="shared" si="373"/>
        <v>458.61518260141543</v>
      </c>
      <c r="U1034">
        <f t="shared" si="374"/>
        <v>0.27624052316421965</v>
      </c>
      <c r="V1034">
        <f t="shared" si="375"/>
        <v>0.64014643033721552</v>
      </c>
      <c r="W1034">
        <f t="shared" si="376"/>
        <v>27.037915873447368</v>
      </c>
      <c r="X1034">
        <f t="shared" si="377"/>
        <v>22.224561986620518</v>
      </c>
      <c r="Y1034">
        <f t="shared" si="378"/>
        <v>0.93143783535744051</v>
      </c>
      <c r="Z1034">
        <f t="shared" si="385"/>
        <v>53.367456844782588</v>
      </c>
      <c r="AA1034">
        <f t="shared" si="379"/>
        <v>0.48390100298928929</v>
      </c>
      <c r="AB1034">
        <f t="shared" si="386"/>
        <v>27.725485173433711</v>
      </c>
      <c r="AC1034">
        <f t="shared" si="387"/>
        <v>0.44753683236815123</v>
      </c>
      <c r="AD1034">
        <f t="shared" si="388"/>
        <v>25.64197167134888</v>
      </c>
      <c r="AE1034">
        <f t="shared" si="389"/>
        <v>103.10079368491348</v>
      </c>
    </row>
    <row r="1035" spans="5:31">
      <c r="E1035">
        <f t="shared" si="380"/>
        <v>1.014999999999999</v>
      </c>
      <c r="F1035">
        <f t="shared" si="381"/>
        <v>-0.52514895406387785</v>
      </c>
      <c r="G1035">
        <f t="shared" si="384"/>
        <v>-30.088818683569745</v>
      </c>
      <c r="H1035">
        <f t="shared" si="366"/>
        <v>-0.23694979779499301</v>
      </c>
      <c r="K1035">
        <f t="shared" si="367"/>
        <v>-14.216987867699581</v>
      </c>
      <c r="L1035">
        <f t="shared" si="368"/>
        <v>389.943748593885</v>
      </c>
      <c r="M1035">
        <f t="shared" si="369"/>
        <v>0.76290904030543427</v>
      </c>
      <c r="N1035">
        <f t="shared" si="370"/>
        <v>0</v>
      </c>
      <c r="O1035">
        <f t="shared" si="371"/>
        <v>0</v>
      </c>
      <c r="P1035">
        <f t="shared" si="372"/>
        <v>-0.30882317087195893</v>
      </c>
      <c r="Q1035">
        <f t="shared" si="382"/>
        <v>0</v>
      </c>
      <c r="S1035">
        <f t="shared" si="383"/>
        <v>45.774542418326057</v>
      </c>
      <c r="T1035">
        <f t="shared" si="373"/>
        <v>458.61518260141543</v>
      </c>
      <c r="U1035">
        <f t="shared" si="374"/>
        <v>0.27624052316421965</v>
      </c>
      <c r="V1035">
        <f t="shared" si="375"/>
        <v>0.64014643033721552</v>
      </c>
      <c r="W1035">
        <f t="shared" si="376"/>
        <v>27.037915873447368</v>
      </c>
      <c r="X1035">
        <f t="shared" si="377"/>
        <v>22.224561986620518</v>
      </c>
      <c r="Y1035">
        <f t="shared" si="378"/>
        <v>0.93143783535744051</v>
      </c>
      <c r="Z1035">
        <f t="shared" si="385"/>
        <v>53.367456844782588</v>
      </c>
      <c r="AA1035">
        <f t="shared" si="379"/>
        <v>0.48390100298928929</v>
      </c>
      <c r="AB1035">
        <f t="shared" si="386"/>
        <v>27.725485173433711</v>
      </c>
      <c r="AC1035">
        <f t="shared" si="387"/>
        <v>0.44753683236815123</v>
      </c>
      <c r="AD1035">
        <f t="shared" si="388"/>
        <v>25.64197167134888</v>
      </c>
      <c r="AE1035">
        <f t="shared" si="389"/>
        <v>103.10079368491348</v>
      </c>
    </row>
    <row r="1036" spans="5:31">
      <c r="E1036">
        <f t="shared" si="380"/>
        <v>1.0159999999999989</v>
      </c>
      <c r="F1036">
        <f t="shared" si="381"/>
        <v>-0.52514895406387785</v>
      </c>
      <c r="G1036">
        <f t="shared" si="384"/>
        <v>-30.088818683569745</v>
      </c>
      <c r="H1036">
        <f t="shared" si="366"/>
        <v>-0.23045073531842827</v>
      </c>
      <c r="K1036">
        <f t="shared" si="367"/>
        <v>-13.827044119105697</v>
      </c>
      <c r="L1036">
        <f t="shared" si="368"/>
        <v>389.943748593885</v>
      </c>
      <c r="M1036">
        <f t="shared" si="369"/>
        <v>0.76290904030543427</v>
      </c>
      <c r="N1036">
        <f t="shared" si="370"/>
        <v>0</v>
      </c>
      <c r="O1036">
        <f t="shared" si="371"/>
        <v>0</v>
      </c>
      <c r="P1036">
        <f t="shared" si="372"/>
        <v>-0.30057888876906103</v>
      </c>
      <c r="Q1036">
        <f t="shared" si="382"/>
        <v>0</v>
      </c>
      <c r="S1036">
        <f t="shared" si="383"/>
        <v>45.774542418326057</v>
      </c>
      <c r="T1036">
        <f t="shared" si="373"/>
        <v>458.61518260141543</v>
      </c>
      <c r="U1036">
        <f t="shared" si="374"/>
        <v>0.27624052316421965</v>
      </c>
      <c r="V1036">
        <f t="shared" si="375"/>
        <v>0.64014643033721552</v>
      </c>
      <c r="W1036">
        <f t="shared" si="376"/>
        <v>27.037915873447368</v>
      </c>
      <c r="X1036">
        <f t="shared" si="377"/>
        <v>22.224561986620518</v>
      </c>
      <c r="Y1036">
        <f t="shared" si="378"/>
        <v>0.93143783535744051</v>
      </c>
      <c r="Z1036">
        <f t="shared" si="385"/>
        <v>53.367456844782588</v>
      </c>
      <c r="AA1036">
        <f t="shared" si="379"/>
        <v>0.48390100298928929</v>
      </c>
      <c r="AB1036">
        <f t="shared" si="386"/>
        <v>27.725485173433711</v>
      </c>
      <c r="AC1036">
        <f t="shared" si="387"/>
        <v>0.44753683236815123</v>
      </c>
      <c r="AD1036">
        <f t="shared" si="388"/>
        <v>25.64197167134888</v>
      </c>
      <c r="AE1036">
        <f t="shared" si="389"/>
        <v>103.10079368491348</v>
      </c>
    </row>
    <row r="1037" spans="5:31">
      <c r="E1037">
        <f t="shared" si="380"/>
        <v>1.0169999999999988</v>
      </c>
      <c r="F1037">
        <f t="shared" si="381"/>
        <v>-0.52514895406387785</v>
      </c>
      <c r="G1037">
        <f t="shared" si="384"/>
        <v>-30.088818683569745</v>
      </c>
      <c r="H1037">
        <f t="shared" si="366"/>
        <v>-0.22395167284186354</v>
      </c>
      <c r="K1037">
        <f t="shared" si="367"/>
        <v>-13.437100370511812</v>
      </c>
      <c r="L1037">
        <f t="shared" si="368"/>
        <v>389.943748593885</v>
      </c>
      <c r="M1037">
        <f t="shared" si="369"/>
        <v>0.76290904030543427</v>
      </c>
      <c r="N1037">
        <f t="shared" si="370"/>
        <v>0</v>
      </c>
      <c r="O1037">
        <f t="shared" si="371"/>
        <v>0</v>
      </c>
      <c r="P1037">
        <f t="shared" si="372"/>
        <v>-0.29233460666616318</v>
      </c>
      <c r="Q1037">
        <f t="shared" si="382"/>
        <v>0</v>
      </c>
      <c r="S1037">
        <f t="shared" si="383"/>
        <v>45.774542418326057</v>
      </c>
      <c r="T1037">
        <f t="shared" si="373"/>
        <v>458.61518260141543</v>
      </c>
      <c r="U1037">
        <f t="shared" si="374"/>
        <v>0.27624052316421965</v>
      </c>
      <c r="V1037">
        <f t="shared" si="375"/>
        <v>0.64014643033721552</v>
      </c>
      <c r="W1037">
        <f t="shared" si="376"/>
        <v>27.037915873447368</v>
      </c>
      <c r="X1037">
        <f t="shared" si="377"/>
        <v>22.224561986620518</v>
      </c>
      <c r="Y1037">
        <f t="shared" si="378"/>
        <v>0.93143783535744051</v>
      </c>
      <c r="Z1037">
        <f t="shared" si="385"/>
        <v>53.367456844782588</v>
      </c>
      <c r="AA1037">
        <f t="shared" si="379"/>
        <v>0.48390100298928929</v>
      </c>
      <c r="AB1037">
        <f t="shared" si="386"/>
        <v>27.725485173433711</v>
      </c>
      <c r="AC1037">
        <f t="shared" si="387"/>
        <v>0.44753683236815123</v>
      </c>
      <c r="AD1037">
        <f t="shared" si="388"/>
        <v>25.64197167134888</v>
      </c>
      <c r="AE1037">
        <f t="shared" si="389"/>
        <v>103.10079368491348</v>
      </c>
    </row>
    <row r="1038" spans="5:31">
      <c r="E1038">
        <f t="shared" si="380"/>
        <v>1.0179999999999987</v>
      </c>
      <c r="F1038">
        <f t="shared" si="381"/>
        <v>-0.52514895406387785</v>
      </c>
      <c r="G1038">
        <f t="shared" si="384"/>
        <v>-30.088818683569745</v>
      </c>
      <c r="H1038">
        <f t="shared" si="366"/>
        <v>-0.21745261036529881</v>
      </c>
      <c r="K1038">
        <f t="shared" si="367"/>
        <v>-13.047156621917928</v>
      </c>
      <c r="L1038">
        <f t="shared" si="368"/>
        <v>389.943748593885</v>
      </c>
      <c r="M1038">
        <f t="shared" si="369"/>
        <v>0.76290904030543427</v>
      </c>
      <c r="N1038">
        <f t="shared" si="370"/>
        <v>0</v>
      </c>
      <c r="O1038">
        <f t="shared" si="371"/>
        <v>0</v>
      </c>
      <c r="P1038">
        <f t="shared" si="372"/>
        <v>-0.28409032456326527</v>
      </c>
      <c r="Q1038">
        <f t="shared" si="382"/>
        <v>0</v>
      </c>
      <c r="S1038">
        <f t="shared" si="383"/>
        <v>45.774542418326057</v>
      </c>
      <c r="T1038">
        <f t="shared" si="373"/>
        <v>458.61518260141543</v>
      </c>
      <c r="U1038">
        <f t="shared" si="374"/>
        <v>0.27624052316421965</v>
      </c>
      <c r="V1038">
        <f t="shared" si="375"/>
        <v>0.64014643033721552</v>
      </c>
      <c r="W1038">
        <f t="shared" si="376"/>
        <v>27.037915873447368</v>
      </c>
      <c r="X1038">
        <f t="shared" si="377"/>
        <v>22.224561986620518</v>
      </c>
      <c r="Y1038">
        <f t="shared" si="378"/>
        <v>0.93143783535744051</v>
      </c>
      <c r="Z1038">
        <f t="shared" si="385"/>
        <v>53.367456844782588</v>
      </c>
      <c r="AA1038">
        <f t="shared" si="379"/>
        <v>0.48390100298928929</v>
      </c>
      <c r="AB1038">
        <f t="shared" si="386"/>
        <v>27.725485173433711</v>
      </c>
      <c r="AC1038">
        <f t="shared" si="387"/>
        <v>0.44753683236815123</v>
      </c>
      <c r="AD1038">
        <f t="shared" si="388"/>
        <v>25.64197167134888</v>
      </c>
      <c r="AE1038">
        <f t="shared" si="389"/>
        <v>103.10079368491348</v>
      </c>
    </row>
    <row r="1039" spans="5:31">
      <c r="E1039">
        <f t="shared" si="380"/>
        <v>1.0189999999999986</v>
      </c>
      <c r="F1039">
        <f t="shared" si="381"/>
        <v>-0.52514895406387785</v>
      </c>
      <c r="G1039">
        <f t="shared" si="384"/>
        <v>-30.088818683569745</v>
      </c>
      <c r="H1039">
        <f t="shared" si="366"/>
        <v>-0.21095354788873405</v>
      </c>
      <c r="K1039">
        <f t="shared" si="367"/>
        <v>-12.657212873324044</v>
      </c>
      <c r="L1039">
        <f t="shared" si="368"/>
        <v>389.943748593885</v>
      </c>
      <c r="M1039">
        <f t="shared" si="369"/>
        <v>0.76290904030543427</v>
      </c>
      <c r="N1039">
        <f t="shared" si="370"/>
        <v>0</v>
      </c>
      <c r="O1039">
        <f t="shared" si="371"/>
        <v>0</v>
      </c>
      <c r="P1039">
        <f t="shared" si="372"/>
        <v>-0.27584604246036742</v>
      </c>
      <c r="Q1039">
        <f t="shared" si="382"/>
        <v>0</v>
      </c>
      <c r="S1039">
        <f t="shared" si="383"/>
        <v>45.774542418326057</v>
      </c>
      <c r="T1039">
        <f t="shared" si="373"/>
        <v>458.61518260141543</v>
      </c>
      <c r="U1039">
        <f t="shared" si="374"/>
        <v>0.27624052316421965</v>
      </c>
      <c r="V1039">
        <f t="shared" si="375"/>
        <v>0.64014643033721552</v>
      </c>
      <c r="W1039">
        <f t="shared" si="376"/>
        <v>27.037915873447368</v>
      </c>
      <c r="X1039">
        <f t="shared" si="377"/>
        <v>22.224561986620518</v>
      </c>
      <c r="Y1039">
        <f t="shared" si="378"/>
        <v>0.93143783535744051</v>
      </c>
      <c r="Z1039">
        <f t="shared" si="385"/>
        <v>53.367456844782588</v>
      </c>
      <c r="AA1039">
        <f t="shared" si="379"/>
        <v>0.48390100298928929</v>
      </c>
      <c r="AB1039">
        <f t="shared" si="386"/>
        <v>27.725485173433711</v>
      </c>
      <c r="AC1039">
        <f t="shared" si="387"/>
        <v>0.44753683236815123</v>
      </c>
      <c r="AD1039">
        <f t="shared" si="388"/>
        <v>25.64197167134888</v>
      </c>
      <c r="AE1039">
        <f t="shared" si="389"/>
        <v>103.10079368491348</v>
      </c>
    </row>
    <row r="1040" spans="5:31">
      <c r="E1040">
        <f t="shared" si="380"/>
        <v>1.0199999999999985</v>
      </c>
      <c r="F1040">
        <f t="shared" si="381"/>
        <v>-0.52514895406387785</v>
      </c>
      <c r="G1040">
        <f t="shared" si="384"/>
        <v>-30.088818683569745</v>
      </c>
      <c r="H1040">
        <f t="shared" si="366"/>
        <v>-0.20445448541216932</v>
      </c>
      <c r="K1040">
        <f t="shared" si="367"/>
        <v>-12.267269124730159</v>
      </c>
      <c r="L1040">
        <f t="shared" si="368"/>
        <v>389.943748593885</v>
      </c>
      <c r="M1040">
        <f t="shared" si="369"/>
        <v>0.76290904030543427</v>
      </c>
      <c r="N1040">
        <f t="shared" si="370"/>
        <v>0</v>
      </c>
      <c r="O1040">
        <f t="shared" si="371"/>
        <v>0</v>
      </c>
      <c r="P1040">
        <f t="shared" si="372"/>
        <v>-0.26760176035746952</v>
      </c>
      <c r="Q1040">
        <f t="shared" si="382"/>
        <v>0</v>
      </c>
      <c r="S1040">
        <f t="shared" si="383"/>
        <v>45.774542418326057</v>
      </c>
      <c r="T1040">
        <f t="shared" si="373"/>
        <v>458.61518260141543</v>
      </c>
      <c r="U1040">
        <f t="shared" si="374"/>
        <v>0.27624052316421965</v>
      </c>
      <c r="V1040">
        <f t="shared" si="375"/>
        <v>0.64014643033721552</v>
      </c>
      <c r="W1040">
        <f t="shared" si="376"/>
        <v>27.037915873447368</v>
      </c>
      <c r="X1040">
        <f t="shared" si="377"/>
        <v>22.224561986620518</v>
      </c>
      <c r="Y1040">
        <f t="shared" si="378"/>
        <v>0.93143783535744051</v>
      </c>
      <c r="Z1040">
        <f t="shared" si="385"/>
        <v>53.367456844782588</v>
      </c>
      <c r="AA1040">
        <f t="shared" si="379"/>
        <v>0.48390100298928929</v>
      </c>
      <c r="AB1040">
        <f t="shared" si="386"/>
        <v>27.725485173433711</v>
      </c>
      <c r="AC1040">
        <f t="shared" si="387"/>
        <v>0.44753683236815123</v>
      </c>
      <c r="AD1040">
        <f t="shared" si="388"/>
        <v>25.64197167134888</v>
      </c>
      <c r="AE1040">
        <f t="shared" si="389"/>
        <v>103.10079368491348</v>
      </c>
    </row>
    <row r="1041" spans="5:31">
      <c r="E1041">
        <f t="shared" si="380"/>
        <v>1.0209999999999984</v>
      </c>
      <c r="F1041">
        <f t="shared" si="381"/>
        <v>-0.52514895406387785</v>
      </c>
      <c r="G1041">
        <f t="shared" si="384"/>
        <v>-30.088818683569745</v>
      </c>
      <c r="H1041">
        <f t="shared" si="366"/>
        <v>-0.19795542293560459</v>
      </c>
      <c r="K1041">
        <f t="shared" si="367"/>
        <v>-11.877325376136275</v>
      </c>
      <c r="L1041">
        <f t="shared" si="368"/>
        <v>389.943748593885</v>
      </c>
      <c r="M1041">
        <f t="shared" si="369"/>
        <v>0.76290904030543427</v>
      </c>
      <c r="N1041">
        <f t="shared" si="370"/>
        <v>0</v>
      </c>
      <c r="O1041">
        <f t="shared" si="371"/>
        <v>0</v>
      </c>
      <c r="P1041">
        <f t="shared" si="372"/>
        <v>-0.25935747825457167</v>
      </c>
      <c r="Q1041">
        <f t="shared" si="382"/>
        <v>0</v>
      </c>
      <c r="S1041">
        <f t="shared" si="383"/>
        <v>45.774542418326057</v>
      </c>
      <c r="T1041">
        <f t="shared" si="373"/>
        <v>458.61518260141543</v>
      </c>
      <c r="U1041">
        <f t="shared" si="374"/>
        <v>0.27624052316421965</v>
      </c>
      <c r="V1041">
        <f t="shared" si="375"/>
        <v>0.64014643033721552</v>
      </c>
      <c r="W1041">
        <f t="shared" si="376"/>
        <v>27.037915873447368</v>
      </c>
      <c r="X1041">
        <f t="shared" si="377"/>
        <v>22.224561986620518</v>
      </c>
      <c r="Y1041">
        <f t="shared" si="378"/>
        <v>0.93143783535744051</v>
      </c>
      <c r="Z1041">
        <f t="shared" si="385"/>
        <v>53.367456844782588</v>
      </c>
      <c r="AA1041">
        <f t="shared" si="379"/>
        <v>0.48390100298928929</v>
      </c>
      <c r="AB1041">
        <f t="shared" si="386"/>
        <v>27.725485173433711</v>
      </c>
      <c r="AC1041">
        <f t="shared" si="387"/>
        <v>0.44753683236815123</v>
      </c>
      <c r="AD1041">
        <f t="shared" si="388"/>
        <v>25.64197167134888</v>
      </c>
      <c r="AE1041">
        <f t="shared" si="389"/>
        <v>103.10079368491348</v>
      </c>
    </row>
    <row r="1042" spans="5:31">
      <c r="E1042">
        <f t="shared" si="380"/>
        <v>1.0219999999999982</v>
      </c>
      <c r="F1042">
        <f t="shared" si="381"/>
        <v>-0.52514895406387785</v>
      </c>
      <c r="G1042">
        <f t="shared" si="384"/>
        <v>-30.088818683569745</v>
      </c>
      <c r="H1042">
        <f t="shared" si="366"/>
        <v>-0.19145636045903985</v>
      </c>
      <c r="K1042">
        <f t="shared" si="367"/>
        <v>-11.487381627542391</v>
      </c>
      <c r="L1042">
        <f t="shared" si="368"/>
        <v>389.943748593885</v>
      </c>
      <c r="M1042">
        <f t="shared" si="369"/>
        <v>0.76290904030543427</v>
      </c>
      <c r="N1042">
        <f t="shared" si="370"/>
        <v>0</v>
      </c>
      <c r="O1042">
        <f t="shared" si="371"/>
        <v>0</v>
      </c>
      <c r="P1042">
        <f t="shared" si="372"/>
        <v>-0.25111319615167377</v>
      </c>
      <c r="Q1042">
        <f t="shared" si="382"/>
        <v>0</v>
      </c>
      <c r="S1042">
        <f t="shared" si="383"/>
        <v>45.774542418326057</v>
      </c>
      <c r="T1042">
        <f t="shared" si="373"/>
        <v>458.61518260141543</v>
      </c>
      <c r="U1042">
        <f t="shared" si="374"/>
        <v>0.27624052316421965</v>
      </c>
      <c r="V1042">
        <f t="shared" si="375"/>
        <v>0.64014643033721552</v>
      </c>
      <c r="W1042">
        <f t="shared" si="376"/>
        <v>27.037915873447368</v>
      </c>
      <c r="X1042">
        <f t="shared" si="377"/>
        <v>22.224561986620518</v>
      </c>
      <c r="Y1042">
        <f t="shared" si="378"/>
        <v>0.93143783535744051</v>
      </c>
      <c r="Z1042">
        <f t="shared" si="385"/>
        <v>53.367456844782588</v>
      </c>
      <c r="AA1042">
        <f t="shared" si="379"/>
        <v>0.48390100298928929</v>
      </c>
      <c r="AB1042">
        <f t="shared" si="386"/>
        <v>27.725485173433711</v>
      </c>
      <c r="AC1042">
        <f t="shared" si="387"/>
        <v>0.44753683236815123</v>
      </c>
      <c r="AD1042">
        <f t="shared" si="388"/>
        <v>25.64197167134888</v>
      </c>
      <c r="AE1042">
        <f t="shared" si="389"/>
        <v>103.10079368491348</v>
      </c>
    </row>
    <row r="1043" spans="5:31">
      <c r="E1043">
        <f t="shared" si="380"/>
        <v>1.0229999999999981</v>
      </c>
      <c r="F1043">
        <f t="shared" si="381"/>
        <v>-0.52514895406387785</v>
      </c>
      <c r="G1043">
        <f t="shared" si="384"/>
        <v>-30.088818683569745</v>
      </c>
      <c r="H1043">
        <f t="shared" si="366"/>
        <v>-0.18495729798247509</v>
      </c>
      <c r="K1043">
        <f t="shared" si="367"/>
        <v>-11.097437878948506</v>
      </c>
      <c r="L1043">
        <f t="shared" si="368"/>
        <v>389.943748593885</v>
      </c>
      <c r="M1043">
        <f t="shared" si="369"/>
        <v>0.76290904030543427</v>
      </c>
      <c r="N1043">
        <f t="shared" si="370"/>
        <v>0</v>
      </c>
      <c r="O1043">
        <f t="shared" si="371"/>
        <v>0</v>
      </c>
      <c r="P1043">
        <f t="shared" si="372"/>
        <v>-0.24286891404877592</v>
      </c>
      <c r="Q1043">
        <f t="shared" si="382"/>
        <v>0</v>
      </c>
      <c r="S1043">
        <f t="shared" si="383"/>
        <v>45.774542418326057</v>
      </c>
      <c r="T1043">
        <f t="shared" si="373"/>
        <v>458.61518260141543</v>
      </c>
      <c r="U1043">
        <f t="shared" si="374"/>
        <v>0.27624052316421965</v>
      </c>
      <c r="V1043">
        <f t="shared" si="375"/>
        <v>0.64014643033721552</v>
      </c>
      <c r="W1043">
        <f t="shared" si="376"/>
        <v>27.037915873447368</v>
      </c>
      <c r="X1043">
        <f t="shared" si="377"/>
        <v>22.224561986620518</v>
      </c>
      <c r="Y1043">
        <f t="shared" si="378"/>
        <v>0.93143783535744051</v>
      </c>
      <c r="Z1043">
        <f t="shared" si="385"/>
        <v>53.367456844782588</v>
      </c>
      <c r="AA1043">
        <f t="shared" si="379"/>
        <v>0.48390100298928929</v>
      </c>
      <c r="AB1043">
        <f t="shared" si="386"/>
        <v>27.725485173433711</v>
      </c>
      <c r="AC1043">
        <f t="shared" si="387"/>
        <v>0.44753683236815123</v>
      </c>
      <c r="AD1043">
        <f t="shared" si="388"/>
        <v>25.64197167134888</v>
      </c>
      <c r="AE1043">
        <f t="shared" si="389"/>
        <v>103.10079368491348</v>
      </c>
    </row>
    <row r="1044" spans="5:31">
      <c r="E1044">
        <f t="shared" si="380"/>
        <v>1.023999999999998</v>
      </c>
      <c r="F1044">
        <f t="shared" si="381"/>
        <v>-0.52514895406387785</v>
      </c>
      <c r="G1044">
        <f t="shared" si="384"/>
        <v>-30.088818683569745</v>
      </c>
      <c r="H1044">
        <f t="shared" ref="H1044:H1107" si="390">K1044/$B$100</f>
        <v>-0.17845823550591036</v>
      </c>
      <c r="K1044">
        <f t="shared" ref="K1044:K1107" si="391">K1043+$B$20*L1044</f>
        <v>-10.707494130354622</v>
      </c>
      <c r="L1044">
        <f t="shared" ref="L1044:L1107" si="392">M1044/$B$103</f>
        <v>389.943748593885</v>
      </c>
      <c r="M1044">
        <f t="shared" ref="M1044:M1107" si="393">N1044+S1044/$B$100</f>
        <v>0.76290904030543427</v>
      </c>
      <c r="N1044">
        <f t="shared" ref="N1044:N1107" si="394">$B$96*O1044*$B$99</f>
        <v>0</v>
      </c>
      <c r="O1044">
        <f t="shared" ref="O1044:O1107" si="395">IF(E1044&gt;0,IF(F1044&gt;$B$26,(Q1044-P1044)/$B$97,0),0)</f>
        <v>0</v>
      </c>
      <c r="P1044">
        <f t="shared" ref="P1044:P1107" si="396">$B$98*K1043</f>
        <v>-0.23462463194587804</v>
      </c>
      <c r="Q1044">
        <f t="shared" si="382"/>
        <v>0</v>
      </c>
      <c r="S1044">
        <f t="shared" si="383"/>
        <v>45.774542418326057</v>
      </c>
      <c r="T1044">
        <f t="shared" ref="T1044:T1107" si="397">IF(U1044&gt;0,U1044*$B$92,0)</f>
        <v>458.61518260141543</v>
      </c>
      <c r="U1044">
        <f t="shared" ref="U1044:U1107" si="398">V1044-$B$32-$B$29</f>
        <v>0.27624052316421965</v>
      </c>
      <c r="V1044">
        <f t="shared" ref="V1044:V1107" si="399">0.01*2.54*SQRT(($B$40-(W1044))^2+($B$42-(X1044))^2)</f>
        <v>0.64014643033721552</v>
      </c>
      <c r="W1044">
        <f t="shared" ref="W1044:W1107" si="400">$B$34+COS(F1044)*$B$80+SIN(F1044)*$B$82</f>
        <v>27.037915873447368</v>
      </c>
      <c r="X1044">
        <f t="shared" ref="X1044:X1107" si="401">$B$36+COS(F1044)*$B$82-SIN(F1044)*$B$80</f>
        <v>22.224561986620518</v>
      </c>
      <c r="Y1044">
        <f t="shared" ref="Y1044:Y1107" si="402">ATAN2((W1044-$B$40),(X1044-$B$42))</f>
        <v>0.93143783535744051</v>
      </c>
      <c r="Z1044">
        <f t="shared" si="385"/>
        <v>53.367456844782588</v>
      </c>
      <c r="AA1044">
        <f t="shared" ref="AA1044:AA1107" si="403">ATAN2(W1044-$B$34,X1044-$B$36)</f>
        <v>0.48390100298928929</v>
      </c>
      <c r="AB1044">
        <f t="shared" si="386"/>
        <v>27.725485173433711</v>
      </c>
      <c r="AC1044">
        <f t="shared" si="387"/>
        <v>0.44753683236815123</v>
      </c>
      <c r="AD1044">
        <f t="shared" si="388"/>
        <v>25.64197167134888</v>
      </c>
      <c r="AE1044">
        <f t="shared" si="389"/>
        <v>103.10079368491348</v>
      </c>
    </row>
    <row r="1045" spans="5:31">
      <c r="E1045">
        <f t="shared" ref="E1045:E1108" si="404">E1044+$B$20</f>
        <v>1.0249999999999979</v>
      </c>
      <c r="F1045">
        <f t="shared" ref="F1045:F1108" si="405">IF(F1044&gt;$B$26,F1044+$B$20*H1044,F1044)</f>
        <v>-0.52514895406387785</v>
      </c>
      <c r="G1045">
        <f t="shared" si="384"/>
        <v>-30.088818683569745</v>
      </c>
      <c r="H1045">
        <f t="shared" si="390"/>
        <v>-0.17195917302934563</v>
      </c>
      <c r="K1045">
        <f t="shared" si="391"/>
        <v>-10.317550381760737</v>
      </c>
      <c r="L1045">
        <f t="shared" si="392"/>
        <v>389.943748593885</v>
      </c>
      <c r="M1045">
        <f t="shared" si="393"/>
        <v>0.76290904030543427</v>
      </c>
      <c r="N1045">
        <f t="shared" si="394"/>
        <v>0</v>
      </c>
      <c r="O1045">
        <f t="shared" si="395"/>
        <v>0</v>
      </c>
      <c r="P1045">
        <f t="shared" si="396"/>
        <v>-0.22638034984298017</v>
      </c>
      <c r="Q1045">
        <f t="shared" ref="Q1045:Q1108" si="406">IF(E1045&gt;0,IF(F1045&gt;$B$26,-($B$105-$B$106),0),0)</f>
        <v>0</v>
      </c>
      <c r="S1045">
        <f t="shared" si="383"/>
        <v>45.774542418326057</v>
      </c>
      <c r="T1045">
        <f t="shared" si="397"/>
        <v>458.61518260141543</v>
      </c>
      <c r="U1045">
        <f t="shared" si="398"/>
        <v>0.27624052316421965</v>
      </c>
      <c r="V1045">
        <f t="shared" si="399"/>
        <v>0.64014643033721552</v>
      </c>
      <c r="W1045">
        <f t="shared" si="400"/>
        <v>27.037915873447368</v>
      </c>
      <c r="X1045">
        <f t="shared" si="401"/>
        <v>22.224561986620518</v>
      </c>
      <c r="Y1045">
        <f t="shared" si="402"/>
        <v>0.93143783535744051</v>
      </c>
      <c r="Z1045">
        <f t="shared" si="385"/>
        <v>53.367456844782588</v>
      </c>
      <c r="AA1045">
        <f t="shared" si="403"/>
        <v>0.48390100298928929</v>
      </c>
      <c r="AB1045">
        <f t="shared" si="386"/>
        <v>27.725485173433711</v>
      </c>
      <c r="AC1045">
        <f t="shared" si="387"/>
        <v>0.44753683236815123</v>
      </c>
      <c r="AD1045">
        <f t="shared" si="388"/>
        <v>25.64197167134888</v>
      </c>
      <c r="AE1045">
        <f t="shared" si="389"/>
        <v>103.10079368491348</v>
      </c>
    </row>
    <row r="1046" spans="5:31">
      <c r="E1046">
        <f t="shared" si="404"/>
        <v>1.0259999999999978</v>
      </c>
      <c r="F1046">
        <f t="shared" si="405"/>
        <v>-0.52514895406387785</v>
      </c>
      <c r="G1046">
        <f t="shared" si="384"/>
        <v>-30.088818683569745</v>
      </c>
      <c r="H1046">
        <f t="shared" si="390"/>
        <v>-0.1654601105527809</v>
      </c>
      <c r="K1046">
        <f t="shared" si="391"/>
        <v>-9.9276066331668531</v>
      </c>
      <c r="L1046">
        <f t="shared" si="392"/>
        <v>389.943748593885</v>
      </c>
      <c r="M1046">
        <f t="shared" si="393"/>
        <v>0.76290904030543427</v>
      </c>
      <c r="N1046">
        <f t="shared" si="394"/>
        <v>0</v>
      </c>
      <c r="O1046">
        <f t="shared" si="395"/>
        <v>0</v>
      </c>
      <c r="P1046">
        <f t="shared" si="396"/>
        <v>-0.21813606774008229</v>
      </c>
      <c r="Q1046">
        <f t="shared" si="406"/>
        <v>0</v>
      </c>
      <c r="S1046">
        <f t="shared" ref="S1046:S1109" si="407">IF(E1046&gt;0,$B$84*T1046*SIN(AC1046),0)</f>
        <v>45.774542418326057</v>
      </c>
      <c r="T1046">
        <f t="shared" si="397"/>
        <v>458.61518260141543</v>
      </c>
      <c r="U1046">
        <f t="shared" si="398"/>
        <v>0.27624052316421965</v>
      </c>
      <c r="V1046">
        <f t="shared" si="399"/>
        <v>0.64014643033721552</v>
      </c>
      <c r="W1046">
        <f t="shared" si="400"/>
        <v>27.037915873447368</v>
      </c>
      <c r="X1046">
        <f t="shared" si="401"/>
        <v>22.224561986620518</v>
      </c>
      <c r="Y1046">
        <f t="shared" si="402"/>
        <v>0.93143783535744051</v>
      </c>
      <c r="Z1046">
        <f t="shared" si="385"/>
        <v>53.367456844782588</v>
      </c>
      <c r="AA1046">
        <f t="shared" si="403"/>
        <v>0.48390100298928929</v>
      </c>
      <c r="AB1046">
        <f t="shared" si="386"/>
        <v>27.725485173433711</v>
      </c>
      <c r="AC1046">
        <f t="shared" si="387"/>
        <v>0.44753683236815123</v>
      </c>
      <c r="AD1046">
        <f t="shared" si="388"/>
        <v>25.64197167134888</v>
      </c>
      <c r="AE1046">
        <f t="shared" si="389"/>
        <v>103.10079368491348</v>
      </c>
    </row>
    <row r="1047" spans="5:31">
      <c r="E1047">
        <f t="shared" si="404"/>
        <v>1.0269999999999977</v>
      </c>
      <c r="F1047">
        <f t="shared" si="405"/>
        <v>-0.52514895406387785</v>
      </c>
      <c r="G1047">
        <f t="shared" si="384"/>
        <v>-30.088818683569745</v>
      </c>
      <c r="H1047">
        <f t="shared" si="390"/>
        <v>-0.15896104807621614</v>
      </c>
      <c r="K1047">
        <f t="shared" si="391"/>
        <v>-9.5376628845729687</v>
      </c>
      <c r="L1047">
        <f t="shared" si="392"/>
        <v>389.943748593885</v>
      </c>
      <c r="M1047">
        <f t="shared" si="393"/>
        <v>0.76290904030543427</v>
      </c>
      <c r="N1047">
        <f t="shared" si="394"/>
        <v>0</v>
      </c>
      <c r="O1047">
        <f t="shared" si="395"/>
        <v>0</v>
      </c>
      <c r="P1047">
        <f t="shared" si="396"/>
        <v>-0.20989178563718441</v>
      </c>
      <c r="Q1047">
        <f t="shared" si="406"/>
        <v>0</v>
      </c>
      <c r="S1047">
        <f t="shared" si="407"/>
        <v>45.774542418326057</v>
      </c>
      <c r="T1047">
        <f t="shared" si="397"/>
        <v>458.61518260141543</v>
      </c>
      <c r="U1047">
        <f t="shared" si="398"/>
        <v>0.27624052316421965</v>
      </c>
      <c r="V1047">
        <f t="shared" si="399"/>
        <v>0.64014643033721552</v>
      </c>
      <c r="W1047">
        <f t="shared" si="400"/>
        <v>27.037915873447368</v>
      </c>
      <c r="X1047">
        <f t="shared" si="401"/>
        <v>22.224561986620518</v>
      </c>
      <c r="Y1047">
        <f t="shared" si="402"/>
        <v>0.93143783535744051</v>
      </c>
      <c r="Z1047">
        <f t="shared" si="385"/>
        <v>53.367456844782588</v>
      </c>
      <c r="AA1047">
        <f t="shared" si="403"/>
        <v>0.48390100298928929</v>
      </c>
      <c r="AB1047">
        <f t="shared" si="386"/>
        <v>27.725485173433711</v>
      </c>
      <c r="AC1047">
        <f t="shared" si="387"/>
        <v>0.44753683236815123</v>
      </c>
      <c r="AD1047">
        <f t="shared" si="388"/>
        <v>25.64197167134888</v>
      </c>
      <c r="AE1047">
        <f t="shared" si="389"/>
        <v>103.10079368491348</v>
      </c>
    </row>
    <row r="1048" spans="5:31">
      <c r="E1048">
        <f t="shared" si="404"/>
        <v>1.0279999999999976</v>
      </c>
      <c r="F1048">
        <f t="shared" si="405"/>
        <v>-0.52514895406387785</v>
      </c>
      <c r="G1048">
        <f t="shared" si="384"/>
        <v>-30.088818683569745</v>
      </c>
      <c r="H1048">
        <f t="shared" si="390"/>
        <v>-0.15246198559965141</v>
      </c>
      <c r="K1048">
        <f t="shared" si="391"/>
        <v>-9.1477191359790844</v>
      </c>
      <c r="L1048">
        <f t="shared" si="392"/>
        <v>389.943748593885</v>
      </c>
      <c r="M1048">
        <f t="shared" si="393"/>
        <v>0.76290904030543427</v>
      </c>
      <c r="N1048">
        <f t="shared" si="394"/>
        <v>0</v>
      </c>
      <c r="O1048">
        <f t="shared" si="395"/>
        <v>0</v>
      </c>
      <c r="P1048">
        <f t="shared" si="396"/>
        <v>-0.20164750353428654</v>
      </c>
      <c r="Q1048">
        <f t="shared" si="406"/>
        <v>0</v>
      </c>
      <c r="S1048">
        <f t="shared" si="407"/>
        <v>45.774542418326057</v>
      </c>
      <c r="T1048">
        <f t="shared" si="397"/>
        <v>458.61518260141543</v>
      </c>
      <c r="U1048">
        <f t="shared" si="398"/>
        <v>0.27624052316421965</v>
      </c>
      <c r="V1048">
        <f t="shared" si="399"/>
        <v>0.64014643033721552</v>
      </c>
      <c r="W1048">
        <f t="shared" si="400"/>
        <v>27.037915873447368</v>
      </c>
      <c r="X1048">
        <f t="shared" si="401"/>
        <v>22.224561986620518</v>
      </c>
      <c r="Y1048">
        <f t="shared" si="402"/>
        <v>0.93143783535744051</v>
      </c>
      <c r="Z1048">
        <f t="shared" si="385"/>
        <v>53.367456844782588</v>
      </c>
      <c r="AA1048">
        <f t="shared" si="403"/>
        <v>0.48390100298928929</v>
      </c>
      <c r="AB1048">
        <f t="shared" si="386"/>
        <v>27.725485173433711</v>
      </c>
      <c r="AC1048">
        <f t="shared" si="387"/>
        <v>0.44753683236815123</v>
      </c>
      <c r="AD1048">
        <f t="shared" si="388"/>
        <v>25.64197167134888</v>
      </c>
      <c r="AE1048">
        <f t="shared" si="389"/>
        <v>103.10079368491348</v>
      </c>
    </row>
    <row r="1049" spans="5:31">
      <c r="E1049">
        <f t="shared" si="404"/>
        <v>1.0289999999999975</v>
      </c>
      <c r="F1049">
        <f t="shared" si="405"/>
        <v>-0.52514895406387785</v>
      </c>
      <c r="G1049">
        <f t="shared" si="384"/>
        <v>-30.088818683569745</v>
      </c>
      <c r="H1049">
        <f t="shared" si="390"/>
        <v>-0.14596292312308667</v>
      </c>
      <c r="K1049">
        <f t="shared" si="391"/>
        <v>-8.7577753873852</v>
      </c>
      <c r="L1049">
        <f t="shared" si="392"/>
        <v>389.943748593885</v>
      </c>
      <c r="M1049">
        <f t="shared" si="393"/>
        <v>0.76290904030543427</v>
      </c>
      <c r="N1049">
        <f t="shared" si="394"/>
        <v>0</v>
      </c>
      <c r="O1049">
        <f t="shared" si="395"/>
        <v>0</v>
      </c>
      <c r="P1049">
        <f t="shared" si="396"/>
        <v>-0.19340322143138866</v>
      </c>
      <c r="Q1049">
        <f t="shared" si="406"/>
        <v>0</v>
      </c>
      <c r="S1049">
        <f t="shared" si="407"/>
        <v>45.774542418326057</v>
      </c>
      <c r="T1049">
        <f t="shared" si="397"/>
        <v>458.61518260141543</v>
      </c>
      <c r="U1049">
        <f t="shared" si="398"/>
        <v>0.27624052316421965</v>
      </c>
      <c r="V1049">
        <f t="shared" si="399"/>
        <v>0.64014643033721552</v>
      </c>
      <c r="W1049">
        <f t="shared" si="400"/>
        <v>27.037915873447368</v>
      </c>
      <c r="X1049">
        <f t="shared" si="401"/>
        <v>22.224561986620518</v>
      </c>
      <c r="Y1049">
        <f t="shared" si="402"/>
        <v>0.93143783535744051</v>
      </c>
      <c r="Z1049">
        <f t="shared" si="385"/>
        <v>53.367456844782588</v>
      </c>
      <c r="AA1049">
        <f t="shared" si="403"/>
        <v>0.48390100298928929</v>
      </c>
      <c r="AB1049">
        <f t="shared" si="386"/>
        <v>27.725485173433711</v>
      </c>
      <c r="AC1049">
        <f t="shared" si="387"/>
        <v>0.44753683236815123</v>
      </c>
      <c r="AD1049">
        <f t="shared" si="388"/>
        <v>25.64197167134888</v>
      </c>
      <c r="AE1049">
        <f t="shared" si="389"/>
        <v>103.10079368491348</v>
      </c>
    </row>
    <row r="1050" spans="5:31">
      <c r="E1050">
        <f t="shared" si="404"/>
        <v>1.0299999999999974</v>
      </c>
      <c r="F1050">
        <f t="shared" si="405"/>
        <v>-0.52514895406387785</v>
      </c>
      <c r="G1050">
        <f t="shared" si="384"/>
        <v>-30.088818683569745</v>
      </c>
      <c r="H1050">
        <f t="shared" si="390"/>
        <v>-0.13946386064652191</v>
      </c>
      <c r="K1050">
        <f t="shared" si="391"/>
        <v>-8.3678316387913156</v>
      </c>
      <c r="L1050">
        <f t="shared" si="392"/>
        <v>389.943748593885</v>
      </c>
      <c r="M1050">
        <f t="shared" si="393"/>
        <v>0.76290904030543427</v>
      </c>
      <c r="N1050">
        <f t="shared" si="394"/>
        <v>0</v>
      </c>
      <c r="O1050">
        <f t="shared" si="395"/>
        <v>0</v>
      </c>
      <c r="P1050">
        <f t="shared" si="396"/>
        <v>-0.18515893932849078</v>
      </c>
      <c r="Q1050">
        <f t="shared" si="406"/>
        <v>0</v>
      </c>
      <c r="S1050">
        <f t="shared" si="407"/>
        <v>45.774542418326057</v>
      </c>
      <c r="T1050">
        <f t="shared" si="397"/>
        <v>458.61518260141543</v>
      </c>
      <c r="U1050">
        <f t="shared" si="398"/>
        <v>0.27624052316421965</v>
      </c>
      <c r="V1050">
        <f t="shared" si="399"/>
        <v>0.64014643033721552</v>
      </c>
      <c r="W1050">
        <f t="shared" si="400"/>
        <v>27.037915873447368</v>
      </c>
      <c r="X1050">
        <f t="shared" si="401"/>
        <v>22.224561986620518</v>
      </c>
      <c r="Y1050">
        <f t="shared" si="402"/>
        <v>0.93143783535744051</v>
      </c>
      <c r="Z1050">
        <f t="shared" si="385"/>
        <v>53.367456844782588</v>
      </c>
      <c r="AA1050">
        <f t="shared" si="403"/>
        <v>0.48390100298928929</v>
      </c>
      <c r="AB1050">
        <f t="shared" si="386"/>
        <v>27.725485173433711</v>
      </c>
      <c r="AC1050">
        <f t="shared" si="387"/>
        <v>0.44753683236815123</v>
      </c>
      <c r="AD1050">
        <f t="shared" si="388"/>
        <v>25.64197167134888</v>
      </c>
      <c r="AE1050">
        <f t="shared" si="389"/>
        <v>103.10079368491348</v>
      </c>
    </row>
    <row r="1051" spans="5:31">
      <c r="E1051">
        <f t="shared" si="404"/>
        <v>1.0309999999999973</v>
      </c>
      <c r="F1051">
        <f t="shared" si="405"/>
        <v>-0.52514895406387785</v>
      </c>
      <c r="G1051">
        <f t="shared" si="384"/>
        <v>-30.088818683569745</v>
      </c>
      <c r="H1051">
        <f t="shared" si="390"/>
        <v>-0.13296479816995718</v>
      </c>
      <c r="K1051">
        <f t="shared" si="391"/>
        <v>-7.9778878901974304</v>
      </c>
      <c r="L1051">
        <f t="shared" si="392"/>
        <v>389.943748593885</v>
      </c>
      <c r="M1051">
        <f t="shared" si="393"/>
        <v>0.76290904030543427</v>
      </c>
      <c r="N1051">
        <f t="shared" si="394"/>
        <v>0</v>
      </c>
      <c r="O1051">
        <f t="shared" si="395"/>
        <v>0</v>
      </c>
      <c r="P1051">
        <f t="shared" si="396"/>
        <v>-0.17691465722559291</v>
      </c>
      <c r="Q1051">
        <f t="shared" si="406"/>
        <v>0</v>
      </c>
      <c r="S1051">
        <f t="shared" si="407"/>
        <v>45.774542418326057</v>
      </c>
      <c r="T1051">
        <f t="shared" si="397"/>
        <v>458.61518260141543</v>
      </c>
      <c r="U1051">
        <f t="shared" si="398"/>
        <v>0.27624052316421965</v>
      </c>
      <c r="V1051">
        <f t="shared" si="399"/>
        <v>0.64014643033721552</v>
      </c>
      <c r="W1051">
        <f t="shared" si="400"/>
        <v>27.037915873447368</v>
      </c>
      <c r="X1051">
        <f t="shared" si="401"/>
        <v>22.224561986620518</v>
      </c>
      <c r="Y1051">
        <f t="shared" si="402"/>
        <v>0.93143783535744051</v>
      </c>
      <c r="Z1051">
        <f t="shared" si="385"/>
        <v>53.367456844782588</v>
      </c>
      <c r="AA1051">
        <f t="shared" si="403"/>
        <v>0.48390100298928929</v>
      </c>
      <c r="AB1051">
        <f t="shared" si="386"/>
        <v>27.725485173433711</v>
      </c>
      <c r="AC1051">
        <f t="shared" si="387"/>
        <v>0.44753683236815123</v>
      </c>
      <c r="AD1051">
        <f t="shared" si="388"/>
        <v>25.64197167134888</v>
      </c>
      <c r="AE1051">
        <f t="shared" si="389"/>
        <v>103.10079368491348</v>
      </c>
    </row>
    <row r="1052" spans="5:31">
      <c r="E1052">
        <f t="shared" si="404"/>
        <v>1.0319999999999971</v>
      </c>
      <c r="F1052">
        <f t="shared" si="405"/>
        <v>-0.52514895406387785</v>
      </c>
      <c r="G1052">
        <f t="shared" si="384"/>
        <v>-30.088818683569745</v>
      </c>
      <c r="H1052">
        <f t="shared" si="390"/>
        <v>-0.12646573569339242</v>
      </c>
      <c r="K1052">
        <f t="shared" si="391"/>
        <v>-7.5879441416035451</v>
      </c>
      <c r="L1052">
        <f t="shared" si="392"/>
        <v>389.943748593885</v>
      </c>
      <c r="M1052">
        <f t="shared" si="393"/>
        <v>0.76290904030543427</v>
      </c>
      <c r="N1052">
        <f t="shared" si="394"/>
        <v>0</v>
      </c>
      <c r="O1052">
        <f t="shared" si="395"/>
        <v>0</v>
      </c>
      <c r="P1052">
        <f t="shared" si="396"/>
        <v>-0.16867037512269503</v>
      </c>
      <c r="Q1052">
        <f t="shared" si="406"/>
        <v>0</v>
      </c>
      <c r="S1052">
        <f t="shared" si="407"/>
        <v>45.774542418326057</v>
      </c>
      <c r="T1052">
        <f t="shared" si="397"/>
        <v>458.61518260141543</v>
      </c>
      <c r="U1052">
        <f t="shared" si="398"/>
        <v>0.27624052316421965</v>
      </c>
      <c r="V1052">
        <f t="shared" si="399"/>
        <v>0.64014643033721552</v>
      </c>
      <c r="W1052">
        <f t="shared" si="400"/>
        <v>27.037915873447368</v>
      </c>
      <c r="X1052">
        <f t="shared" si="401"/>
        <v>22.224561986620518</v>
      </c>
      <c r="Y1052">
        <f t="shared" si="402"/>
        <v>0.93143783535744051</v>
      </c>
      <c r="Z1052">
        <f t="shared" si="385"/>
        <v>53.367456844782588</v>
      </c>
      <c r="AA1052">
        <f t="shared" si="403"/>
        <v>0.48390100298928929</v>
      </c>
      <c r="AB1052">
        <f t="shared" si="386"/>
        <v>27.725485173433711</v>
      </c>
      <c r="AC1052">
        <f t="shared" si="387"/>
        <v>0.44753683236815123</v>
      </c>
      <c r="AD1052">
        <f t="shared" si="388"/>
        <v>25.64197167134888</v>
      </c>
      <c r="AE1052">
        <f t="shared" si="389"/>
        <v>103.10079368491348</v>
      </c>
    </row>
    <row r="1053" spans="5:31">
      <c r="E1053">
        <f t="shared" si="404"/>
        <v>1.032999999999997</v>
      </c>
      <c r="F1053">
        <f t="shared" si="405"/>
        <v>-0.52514895406387785</v>
      </c>
      <c r="G1053">
        <f t="shared" si="384"/>
        <v>-30.088818683569745</v>
      </c>
      <c r="H1053">
        <f t="shared" si="390"/>
        <v>-0.11996667321682766</v>
      </c>
      <c r="K1053">
        <f t="shared" si="391"/>
        <v>-7.1980003930096599</v>
      </c>
      <c r="L1053">
        <f t="shared" si="392"/>
        <v>389.943748593885</v>
      </c>
      <c r="M1053">
        <f t="shared" si="393"/>
        <v>0.76290904030543427</v>
      </c>
      <c r="N1053">
        <f t="shared" si="394"/>
        <v>0</v>
      </c>
      <c r="O1053">
        <f t="shared" si="395"/>
        <v>0</v>
      </c>
      <c r="P1053">
        <f t="shared" si="396"/>
        <v>-0.16042609301979713</v>
      </c>
      <c r="Q1053">
        <f t="shared" si="406"/>
        <v>0</v>
      </c>
      <c r="S1053">
        <f t="shared" si="407"/>
        <v>45.774542418326057</v>
      </c>
      <c r="T1053">
        <f t="shared" si="397"/>
        <v>458.61518260141543</v>
      </c>
      <c r="U1053">
        <f t="shared" si="398"/>
        <v>0.27624052316421965</v>
      </c>
      <c r="V1053">
        <f t="shared" si="399"/>
        <v>0.64014643033721552</v>
      </c>
      <c r="W1053">
        <f t="shared" si="400"/>
        <v>27.037915873447368</v>
      </c>
      <c r="X1053">
        <f t="shared" si="401"/>
        <v>22.224561986620518</v>
      </c>
      <c r="Y1053">
        <f t="shared" si="402"/>
        <v>0.93143783535744051</v>
      </c>
      <c r="Z1053">
        <f t="shared" si="385"/>
        <v>53.367456844782588</v>
      </c>
      <c r="AA1053">
        <f t="shared" si="403"/>
        <v>0.48390100298928929</v>
      </c>
      <c r="AB1053">
        <f t="shared" si="386"/>
        <v>27.725485173433711</v>
      </c>
      <c r="AC1053">
        <f t="shared" si="387"/>
        <v>0.44753683236815123</v>
      </c>
      <c r="AD1053">
        <f t="shared" si="388"/>
        <v>25.64197167134888</v>
      </c>
      <c r="AE1053">
        <f t="shared" si="389"/>
        <v>103.10079368491348</v>
      </c>
    </row>
    <row r="1054" spans="5:31">
      <c r="E1054">
        <f t="shared" si="404"/>
        <v>1.0339999999999969</v>
      </c>
      <c r="F1054">
        <f t="shared" si="405"/>
        <v>-0.52514895406387785</v>
      </c>
      <c r="G1054">
        <f t="shared" si="384"/>
        <v>-30.088818683569745</v>
      </c>
      <c r="H1054">
        <f t="shared" si="390"/>
        <v>-0.11346761074026292</v>
      </c>
      <c r="K1054">
        <f t="shared" si="391"/>
        <v>-6.8080566444157746</v>
      </c>
      <c r="L1054">
        <f t="shared" si="392"/>
        <v>389.943748593885</v>
      </c>
      <c r="M1054">
        <f t="shared" si="393"/>
        <v>0.76290904030543427</v>
      </c>
      <c r="N1054">
        <f t="shared" si="394"/>
        <v>0</v>
      </c>
      <c r="O1054">
        <f t="shared" si="395"/>
        <v>0</v>
      </c>
      <c r="P1054">
        <f t="shared" si="396"/>
        <v>-0.15218181091689925</v>
      </c>
      <c r="Q1054">
        <f t="shared" si="406"/>
        <v>0</v>
      </c>
      <c r="S1054">
        <f t="shared" si="407"/>
        <v>45.774542418326057</v>
      </c>
      <c r="T1054">
        <f t="shared" si="397"/>
        <v>458.61518260141543</v>
      </c>
      <c r="U1054">
        <f t="shared" si="398"/>
        <v>0.27624052316421965</v>
      </c>
      <c r="V1054">
        <f t="shared" si="399"/>
        <v>0.64014643033721552</v>
      </c>
      <c r="W1054">
        <f t="shared" si="400"/>
        <v>27.037915873447368</v>
      </c>
      <c r="X1054">
        <f t="shared" si="401"/>
        <v>22.224561986620518</v>
      </c>
      <c r="Y1054">
        <f t="shared" si="402"/>
        <v>0.93143783535744051</v>
      </c>
      <c r="Z1054">
        <f t="shared" si="385"/>
        <v>53.367456844782588</v>
      </c>
      <c r="AA1054">
        <f t="shared" si="403"/>
        <v>0.48390100298928929</v>
      </c>
      <c r="AB1054">
        <f t="shared" si="386"/>
        <v>27.725485173433711</v>
      </c>
      <c r="AC1054">
        <f t="shared" si="387"/>
        <v>0.44753683236815123</v>
      </c>
      <c r="AD1054">
        <f t="shared" si="388"/>
        <v>25.64197167134888</v>
      </c>
      <c r="AE1054">
        <f t="shared" si="389"/>
        <v>103.10079368491348</v>
      </c>
    </row>
    <row r="1055" spans="5:31">
      <c r="E1055">
        <f t="shared" si="404"/>
        <v>1.0349999999999968</v>
      </c>
      <c r="F1055">
        <f t="shared" si="405"/>
        <v>-0.52514895406387785</v>
      </c>
      <c r="G1055">
        <f t="shared" si="384"/>
        <v>-30.088818683569745</v>
      </c>
      <c r="H1055">
        <f t="shared" si="390"/>
        <v>-0.10696854826369816</v>
      </c>
      <c r="K1055">
        <f t="shared" si="391"/>
        <v>-6.4181128958218894</v>
      </c>
      <c r="L1055">
        <f t="shared" si="392"/>
        <v>389.943748593885</v>
      </c>
      <c r="M1055">
        <f t="shared" si="393"/>
        <v>0.76290904030543427</v>
      </c>
      <c r="N1055">
        <f t="shared" si="394"/>
        <v>0</v>
      </c>
      <c r="O1055">
        <f t="shared" si="395"/>
        <v>0</v>
      </c>
      <c r="P1055">
        <f t="shared" si="396"/>
        <v>-0.14393752881400135</v>
      </c>
      <c r="Q1055">
        <f t="shared" si="406"/>
        <v>0</v>
      </c>
      <c r="S1055">
        <f t="shared" si="407"/>
        <v>45.774542418326057</v>
      </c>
      <c r="T1055">
        <f t="shared" si="397"/>
        <v>458.61518260141543</v>
      </c>
      <c r="U1055">
        <f t="shared" si="398"/>
        <v>0.27624052316421965</v>
      </c>
      <c r="V1055">
        <f t="shared" si="399"/>
        <v>0.64014643033721552</v>
      </c>
      <c r="W1055">
        <f t="shared" si="400"/>
        <v>27.037915873447368</v>
      </c>
      <c r="X1055">
        <f t="shared" si="401"/>
        <v>22.224561986620518</v>
      </c>
      <c r="Y1055">
        <f t="shared" si="402"/>
        <v>0.93143783535744051</v>
      </c>
      <c r="Z1055">
        <f t="shared" si="385"/>
        <v>53.367456844782588</v>
      </c>
      <c r="AA1055">
        <f t="shared" si="403"/>
        <v>0.48390100298928929</v>
      </c>
      <c r="AB1055">
        <f t="shared" si="386"/>
        <v>27.725485173433711</v>
      </c>
      <c r="AC1055">
        <f t="shared" si="387"/>
        <v>0.44753683236815123</v>
      </c>
      <c r="AD1055">
        <f t="shared" si="388"/>
        <v>25.64197167134888</v>
      </c>
      <c r="AE1055">
        <f t="shared" si="389"/>
        <v>103.10079368491348</v>
      </c>
    </row>
    <row r="1056" spans="5:31">
      <c r="E1056">
        <f t="shared" si="404"/>
        <v>1.0359999999999967</v>
      </c>
      <c r="F1056">
        <f t="shared" si="405"/>
        <v>-0.52514895406387785</v>
      </c>
      <c r="G1056">
        <f t="shared" si="384"/>
        <v>-30.088818683569745</v>
      </c>
      <c r="H1056">
        <f t="shared" si="390"/>
        <v>-0.1004694857871334</v>
      </c>
      <c r="K1056">
        <f t="shared" si="391"/>
        <v>-6.0281691472280041</v>
      </c>
      <c r="L1056">
        <f t="shared" si="392"/>
        <v>389.943748593885</v>
      </c>
      <c r="M1056">
        <f t="shared" si="393"/>
        <v>0.76290904030543427</v>
      </c>
      <c r="N1056">
        <f t="shared" si="394"/>
        <v>0</v>
      </c>
      <c r="O1056">
        <f t="shared" si="395"/>
        <v>0</v>
      </c>
      <c r="P1056">
        <f t="shared" si="396"/>
        <v>-0.13569324671110344</v>
      </c>
      <c r="Q1056">
        <f t="shared" si="406"/>
        <v>0</v>
      </c>
      <c r="S1056">
        <f t="shared" si="407"/>
        <v>45.774542418326057</v>
      </c>
      <c r="T1056">
        <f t="shared" si="397"/>
        <v>458.61518260141543</v>
      </c>
      <c r="U1056">
        <f t="shared" si="398"/>
        <v>0.27624052316421965</v>
      </c>
      <c r="V1056">
        <f t="shared" si="399"/>
        <v>0.64014643033721552</v>
      </c>
      <c r="W1056">
        <f t="shared" si="400"/>
        <v>27.037915873447368</v>
      </c>
      <c r="X1056">
        <f t="shared" si="401"/>
        <v>22.224561986620518</v>
      </c>
      <c r="Y1056">
        <f t="shared" si="402"/>
        <v>0.93143783535744051</v>
      </c>
      <c r="Z1056">
        <f t="shared" si="385"/>
        <v>53.367456844782588</v>
      </c>
      <c r="AA1056">
        <f t="shared" si="403"/>
        <v>0.48390100298928929</v>
      </c>
      <c r="AB1056">
        <f t="shared" si="386"/>
        <v>27.725485173433711</v>
      </c>
      <c r="AC1056">
        <f t="shared" si="387"/>
        <v>0.44753683236815123</v>
      </c>
      <c r="AD1056">
        <f t="shared" si="388"/>
        <v>25.64197167134888</v>
      </c>
      <c r="AE1056">
        <f t="shared" si="389"/>
        <v>103.10079368491348</v>
      </c>
    </row>
    <row r="1057" spans="5:31">
      <c r="E1057">
        <f t="shared" si="404"/>
        <v>1.0369999999999966</v>
      </c>
      <c r="F1057">
        <f t="shared" si="405"/>
        <v>-0.52514895406387785</v>
      </c>
      <c r="G1057">
        <f t="shared" si="384"/>
        <v>-30.088818683569745</v>
      </c>
      <c r="H1057">
        <f t="shared" si="390"/>
        <v>-9.3970423310568651E-2</v>
      </c>
      <c r="K1057">
        <f t="shared" si="391"/>
        <v>-5.6382253986341189</v>
      </c>
      <c r="L1057">
        <f t="shared" si="392"/>
        <v>389.943748593885</v>
      </c>
      <c r="M1057">
        <f t="shared" si="393"/>
        <v>0.76290904030543427</v>
      </c>
      <c r="N1057">
        <f t="shared" si="394"/>
        <v>0</v>
      </c>
      <c r="O1057">
        <f t="shared" si="395"/>
        <v>0</v>
      </c>
      <c r="P1057">
        <f t="shared" si="396"/>
        <v>-0.12744896460820557</v>
      </c>
      <c r="Q1057">
        <f t="shared" si="406"/>
        <v>0</v>
      </c>
      <c r="S1057">
        <f t="shared" si="407"/>
        <v>45.774542418326057</v>
      </c>
      <c r="T1057">
        <f t="shared" si="397"/>
        <v>458.61518260141543</v>
      </c>
      <c r="U1057">
        <f t="shared" si="398"/>
        <v>0.27624052316421965</v>
      </c>
      <c r="V1057">
        <f t="shared" si="399"/>
        <v>0.64014643033721552</v>
      </c>
      <c r="W1057">
        <f t="shared" si="400"/>
        <v>27.037915873447368</v>
      </c>
      <c r="X1057">
        <f t="shared" si="401"/>
        <v>22.224561986620518</v>
      </c>
      <c r="Y1057">
        <f t="shared" si="402"/>
        <v>0.93143783535744051</v>
      </c>
      <c r="Z1057">
        <f t="shared" si="385"/>
        <v>53.367456844782588</v>
      </c>
      <c r="AA1057">
        <f t="shared" si="403"/>
        <v>0.48390100298928929</v>
      </c>
      <c r="AB1057">
        <f t="shared" si="386"/>
        <v>27.725485173433711</v>
      </c>
      <c r="AC1057">
        <f t="shared" si="387"/>
        <v>0.44753683236815123</v>
      </c>
      <c r="AD1057">
        <f t="shared" si="388"/>
        <v>25.64197167134888</v>
      </c>
      <c r="AE1057">
        <f t="shared" si="389"/>
        <v>103.10079368491348</v>
      </c>
    </row>
    <row r="1058" spans="5:31">
      <c r="E1058">
        <f t="shared" si="404"/>
        <v>1.0379999999999965</v>
      </c>
      <c r="F1058">
        <f t="shared" si="405"/>
        <v>-0.52514895406387785</v>
      </c>
      <c r="G1058">
        <f t="shared" si="384"/>
        <v>-30.088818683569745</v>
      </c>
      <c r="H1058">
        <f t="shared" si="390"/>
        <v>-8.7471360834003892E-2</v>
      </c>
      <c r="K1058">
        <f t="shared" si="391"/>
        <v>-5.2482816500402336</v>
      </c>
      <c r="L1058">
        <f t="shared" si="392"/>
        <v>389.943748593885</v>
      </c>
      <c r="M1058">
        <f t="shared" si="393"/>
        <v>0.76290904030543427</v>
      </c>
      <c r="N1058">
        <f t="shared" si="394"/>
        <v>0</v>
      </c>
      <c r="O1058">
        <f t="shared" si="395"/>
        <v>0</v>
      </c>
      <c r="P1058">
        <f t="shared" si="396"/>
        <v>-0.11920468250530766</v>
      </c>
      <c r="Q1058">
        <f t="shared" si="406"/>
        <v>0</v>
      </c>
      <c r="S1058">
        <f t="shared" si="407"/>
        <v>45.774542418326057</v>
      </c>
      <c r="T1058">
        <f t="shared" si="397"/>
        <v>458.61518260141543</v>
      </c>
      <c r="U1058">
        <f t="shared" si="398"/>
        <v>0.27624052316421965</v>
      </c>
      <c r="V1058">
        <f t="shared" si="399"/>
        <v>0.64014643033721552</v>
      </c>
      <c r="W1058">
        <f t="shared" si="400"/>
        <v>27.037915873447368</v>
      </c>
      <c r="X1058">
        <f t="shared" si="401"/>
        <v>22.224561986620518</v>
      </c>
      <c r="Y1058">
        <f t="shared" si="402"/>
        <v>0.93143783535744051</v>
      </c>
      <c r="Z1058">
        <f t="shared" si="385"/>
        <v>53.367456844782588</v>
      </c>
      <c r="AA1058">
        <f t="shared" si="403"/>
        <v>0.48390100298928929</v>
      </c>
      <c r="AB1058">
        <f t="shared" si="386"/>
        <v>27.725485173433711</v>
      </c>
      <c r="AC1058">
        <f t="shared" si="387"/>
        <v>0.44753683236815123</v>
      </c>
      <c r="AD1058">
        <f t="shared" si="388"/>
        <v>25.64197167134888</v>
      </c>
      <c r="AE1058">
        <f t="shared" si="389"/>
        <v>103.10079368491348</v>
      </c>
    </row>
    <row r="1059" spans="5:31">
      <c r="E1059">
        <f t="shared" si="404"/>
        <v>1.0389999999999964</v>
      </c>
      <c r="F1059">
        <f t="shared" si="405"/>
        <v>-0.52514895406387785</v>
      </c>
      <c r="G1059">
        <f t="shared" si="384"/>
        <v>-30.088818683569745</v>
      </c>
      <c r="H1059">
        <f t="shared" si="390"/>
        <v>-8.0972298357439146E-2</v>
      </c>
      <c r="K1059">
        <f t="shared" si="391"/>
        <v>-4.8583379014463484</v>
      </c>
      <c r="L1059">
        <f t="shared" si="392"/>
        <v>389.943748593885</v>
      </c>
      <c r="M1059">
        <f t="shared" si="393"/>
        <v>0.76290904030543427</v>
      </c>
      <c r="N1059">
        <f t="shared" si="394"/>
        <v>0</v>
      </c>
      <c r="O1059">
        <f t="shared" si="395"/>
        <v>0</v>
      </c>
      <c r="P1059">
        <f t="shared" si="396"/>
        <v>-0.11096040040240977</v>
      </c>
      <c r="Q1059">
        <f t="shared" si="406"/>
        <v>0</v>
      </c>
      <c r="S1059">
        <f t="shared" si="407"/>
        <v>45.774542418326057</v>
      </c>
      <c r="T1059">
        <f t="shared" si="397"/>
        <v>458.61518260141543</v>
      </c>
      <c r="U1059">
        <f t="shared" si="398"/>
        <v>0.27624052316421965</v>
      </c>
      <c r="V1059">
        <f t="shared" si="399"/>
        <v>0.64014643033721552</v>
      </c>
      <c r="W1059">
        <f t="shared" si="400"/>
        <v>27.037915873447368</v>
      </c>
      <c r="X1059">
        <f t="shared" si="401"/>
        <v>22.224561986620518</v>
      </c>
      <c r="Y1059">
        <f t="shared" si="402"/>
        <v>0.93143783535744051</v>
      </c>
      <c r="Z1059">
        <f t="shared" si="385"/>
        <v>53.367456844782588</v>
      </c>
      <c r="AA1059">
        <f t="shared" si="403"/>
        <v>0.48390100298928929</v>
      </c>
      <c r="AB1059">
        <f t="shared" si="386"/>
        <v>27.725485173433711</v>
      </c>
      <c r="AC1059">
        <f t="shared" si="387"/>
        <v>0.44753683236815123</v>
      </c>
      <c r="AD1059">
        <f t="shared" si="388"/>
        <v>25.64197167134888</v>
      </c>
      <c r="AE1059">
        <f t="shared" si="389"/>
        <v>103.10079368491348</v>
      </c>
    </row>
    <row r="1060" spans="5:31">
      <c r="E1060">
        <f t="shared" si="404"/>
        <v>1.0399999999999963</v>
      </c>
      <c r="F1060">
        <f t="shared" si="405"/>
        <v>-0.52514895406387785</v>
      </c>
      <c r="G1060">
        <f t="shared" si="384"/>
        <v>-30.088818683569745</v>
      </c>
      <c r="H1060">
        <f t="shared" si="390"/>
        <v>-7.4473235880874386E-2</v>
      </c>
      <c r="K1060">
        <f t="shared" si="391"/>
        <v>-4.4683941528524631</v>
      </c>
      <c r="L1060">
        <f t="shared" si="392"/>
        <v>389.943748593885</v>
      </c>
      <c r="M1060">
        <f t="shared" si="393"/>
        <v>0.76290904030543427</v>
      </c>
      <c r="N1060">
        <f t="shared" si="394"/>
        <v>0</v>
      </c>
      <c r="O1060">
        <f t="shared" si="395"/>
        <v>0</v>
      </c>
      <c r="P1060">
        <f t="shared" si="396"/>
        <v>-0.10271611829951188</v>
      </c>
      <c r="Q1060">
        <f t="shared" si="406"/>
        <v>0</v>
      </c>
      <c r="S1060">
        <f t="shared" si="407"/>
        <v>45.774542418326057</v>
      </c>
      <c r="T1060">
        <f t="shared" si="397"/>
        <v>458.61518260141543</v>
      </c>
      <c r="U1060">
        <f t="shared" si="398"/>
        <v>0.27624052316421965</v>
      </c>
      <c r="V1060">
        <f t="shared" si="399"/>
        <v>0.64014643033721552</v>
      </c>
      <c r="W1060">
        <f t="shared" si="400"/>
        <v>27.037915873447368</v>
      </c>
      <c r="X1060">
        <f t="shared" si="401"/>
        <v>22.224561986620518</v>
      </c>
      <c r="Y1060">
        <f t="shared" si="402"/>
        <v>0.93143783535744051</v>
      </c>
      <c r="Z1060">
        <f t="shared" si="385"/>
        <v>53.367456844782588</v>
      </c>
      <c r="AA1060">
        <f t="shared" si="403"/>
        <v>0.48390100298928929</v>
      </c>
      <c r="AB1060">
        <f t="shared" si="386"/>
        <v>27.725485173433711</v>
      </c>
      <c r="AC1060">
        <f t="shared" si="387"/>
        <v>0.44753683236815123</v>
      </c>
      <c r="AD1060">
        <f t="shared" si="388"/>
        <v>25.64197167134888</v>
      </c>
      <c r="AE1060">
        <f t="shared" si="389"/>
        <v>103.10079368491348</v>
      </c>
    </row>
    <row r="1061" spans="5:31">
      <c r="E1061">
        <f t="shared" si="404"/>
        <v>1.0409999999999962</v>
      </c>
      <c r="F1061">
        <f t="shared" si="405"/>
        <v>-0.52514895406387785</v>
      </c>
      <c r="G1061">
        <f t="shared" si="384"/>
        <v>-30.088818683569745</v>
      </c>
      <c r="H1061">
        <f t="shared" si="390"/>
        <v>-6.7974173404309626E-2</v>
      </c>
      <c r="K1061">
        <f t="shared" si="391"/>
        <v>-4.0784504042585779</v>
      </c>
      <c r="L1061">
        <f t="shared" si="392"/>
        <v>389.943748593885</v>
      </c>
      <c r="M1061">
        <f t="shared" si="393"/>
        <v>0.76290904030543427</v>
      </c>
      <c r="N1061">
        <f t="shared" si="394"/>
        <v>0</v>
      </c>
      <c r="O1061">
        <f t="shared" si="395"/>
        <v>0</v>
      </c>
      <c r="P1061">
        <f t="shared" si="396"/>
        <v>-9.4471836196613992E-2</v>
      </c>
      <c r="Q1061">
        <f t="shared" si="406"/>
        <v>0</v>
      </c>
      <c r="S1061">
        <f t="shared" si="407"/>
        <v>45.774542418326057</v>
      </c>
      <c r="T1061">
        <f t="shared" si="397"/>
        <v>458.61518260141543</v>
      </c>
      <c r="U1061">
        <f t="shared" si="398"/>
        <v>0.27624052316421965</v>
      </c>
      <c r="V1061">
        <f t="shared" si="399"/>
        <v>0.64014643033721552</v>
      </c>
      <c r="W1061">
        <f t="shared" si="400"/>
        <v>27.037915873447368</v>
      </c>
      <c r="X1061">
        <f t="shared" si="401"/>
        <v>22.224561986620518</v>
      </c>
      <c r="Y1061">
        <f t="shared" si="402"/>
        <v>0.93143783535744051</v>
      </c>
      <c r="Z1061">
        <f t="shared" si="385"/>
        <v>53.367456844782588</v>
      </c>
      <c r="AA1061">
        <f t="shared" si="403"/>
        <v>0.48390100298928929</v>
      </c>
      <c r="AB1061">
        <f t="shared" si="386"/>
        <v>27.725485173433711</v>
      </c>
      <c r="AC1061">
        <f t="shared" si="387"/>
        <v>0.44753683236815123</v>
      </c>
      <c r="AD1061">
        <f t="shared" si="388"/>
        <v>25.64197167134888</v>
      </c>
      <c r="AE1061">
        <f t="shared" si="389"/>
        <v>103.10079368491348</v>
      </c>
    </row>
    <row r="1062" spans="5:31">
      <c r="E1062">
        <f t="shared" si="404"/>
        <v>1.041999999999996</v>
      </c>
      <c r="F1062">
        <f t="shared" si="405"/>
        <v>-0.52514895406387785</v>
      </c>
      <c r="G1062">
        <f t="shared" si="384"/>
        <v>-30.088818683569745</v>
      </c>
      <c r="H1062">
        <f t="shared" si="390"/>
        <v>-6.1475110927744873E-2</v>
      </c>
      <c r="K1062">
        <f t="shared" si="391"/>
        <v>-3.6885066556646926</v>
      </c>
      <c r="L1062">
        <f t="shared" si="392"/>
        <v>389.943748593885</v>
      </c>
      <c r="M1062">
        <f t="shared" si="393"/>
        <v>0.76290904030543427</v>
      </c>
      <c r="N1062">
        <f t="shared" si="394"/>
        <v>0</v>
      </c>
      <c r="O1062">
        <f t="shared" si="395"/>
        <v>0</v>
      </c>
      <c r="P1062">
        <f t="shared" si="396"/>
        <v>-8.6227554093716102E-2</v>
      </c>
      <c r="Q1062">
        <f t="shared" si="406"/>
        <v>0</v>
      </c>
      <c r="S1062">
        <f t="shared" si="407"/>
        <v>45.774542418326057</v>
      </c>
      <c r="T1062">
        <f t="shared" si="397"/>
        <v>458.61518260141543</v>
      </c>
      <c r="U1062">
        <f t="shared" si="398"/>
        <v>0.27624052316421965</v>
      </c>
      <c r="V1062">
        <f t="shared" si="399"/>
        <v>0.64014643033721552</v>
      </c>
      <c r="W1062">
        <f t="shared" si="400"/>
        <v>27.037915873447368</v>
      </c>
      <c r="X1062">
        <f t="shared" si="401"/>
        <v>22.224561986620518</v>
      </c>
      <c r="Y1062">
        <f t="shared" si="402"/>
        <v>0.93143783535744051</v>
      </c>
      <c r="Z1062">
        <f t="shared" si="385"/>
        <v>53.367456844782588</v>
      </c>
      <c r="AA1062">
        <f t="shared" si="403"/>
        <v>0.48390100298928929</v>
      </c>
      <c r="AB1062">
        <f t="shared" si="386"/>
        <v>27.725485173433711</v>
      </c>
      <c r="AC1062">
        <f t="shared" si="387"/>
        <v>0.44753683236815123</v>
      </c>
      <c r="AD1062">
        <f t="shared" si="388"/>
        <v>25.64197167134888</v>
      </c>
      <c r="AE1062">
        <f t="shared" si="389"/>
        <v>103.10079368491348</v>
      </c>
    </row>
    <row r="1063" spans="5:31">
      <c r="E1063">
        <f t="shared" si="404"/>
        <v>1.0429999999999959</v>
      </c>
      <c r="F1063">
        <f t="shared" si="405"/>
        <v>-0.52514895406387785</v>
      </c>
      <c r="G1063">
        <f t="shared" si="384"/>
        <v>-30.088818683569745</v>
      </c>
      <c r="H1063">
        <f t="shared" si="390"/>
        <v>-5.4976048451180121E-2</v>
      </c>
      <c r="K1063">
        <f t="shared" si="391"/>
        <v>-3.2985629070708073</v>
      </c>
      <c r="L1063">
        <f t="shared" si="392"/>
        <v>389.943748593885</v>
      </c>
      <c r="M1063">
        <f t="shared" si="393"/>
        <v>0.76290904030543427</v>
      </c>
      <c r="N1063">
        <f t="shared" si="394"/>
        <v>0</v>
      </c>
      <c r="O1063">
        <f t="shared" si="395"/>
        <v>0</v>
      </c>
      <c r="P1063">
        <f t="shared" si="396"/>
        <v>-7.7983271990818198E-2</v>
      </c>
      <c r="Q1063">
        <f t="shared" si="406"/>
        <v>0</v>
      </c>
      <c r="S1063">
        <f t="shared" si="407"/>
        <v>45.774542418326057</v>
      </c>
      <c r="T1063">
        <f t="shared" si="397"/>
        <v>458.61518260141543</v>
      </c>
      <c r="U1063">
        <f t="shared" si="398"/>
        <v>0.27624052316421965</v>
      </c>
      <c r="V1063">
        <f t="shared" si="399"/>
        <v>0.64014643033721552</v>
      </c>
      <c r="W1063">
        <f t="shared" si="400"/>
        <v>27.037915873447368</v>
      </c>
      <c r="X1063">
        <f t="shared" si="401"/>
        <v>22.224561986620518</v>
      </c>
      <c r="Y1063">
        <f t="shared" si="402"/>
        <v>0.93143783535744051</v>
      </c>
      <c r="Z1063">
        <f t="shared" si="385"/>
        <v>53.367456844782588</v>
      </c>
      <c r="AA1063">
        <f t="shared" si="403"/>
        <v>0.48390100298928929</v>
      </c>
      <c r="AB1063">
        <f t="shared" si="386"/>
        <v>27.725485173433711</v>
      </c>
      <c r="AC1063">
        <f t="shared" si="387"/>
        <v>0.44753683236815123</v>
      </c>
      <c r="AD1063">
        <f t="shared" si="388"/>
        <v>25.64197167134888</v>
      </c>
      <c r="AE1063">
        <f t="shared" si="389"/>
        <v>103.10079368491348</v>
      </c>
    </row>
    <row r="1064" spans="5:31">
      <c r="E1064">
        <f t="shared" si="404"/>
        <v>1.0439999999999958</v>
      </c>
      <c r="F1064">
        <f t="shared" si="405"/>
        <v>-0.52514895406387785</v>
      </c>
      <c r="G1064">
        <f t="shared" si="384"/>
        <v>-30.088818683569745</v>
      </c>
      <c r="H1064">
        <f t="shared" si="390"/>
        <v>-4.8476985974615368E-2</v>
      </c>
      <c r="K1064">
        <f t="shared" si="391"/>
        <v>-2.9086191584769221</v>
      </c>
      <c r="L1064">
        <f t="shared" si="392"/>
        <v>389.943748593885</v>
      </c>
      <c r="M1064">
        <f t="shared" si="393"/>
        <v>0.76290904030543427</v>
      </c>
      <c r="N1064">
        <f t="shared" si="394"/>
        <v>0</v>
      </c>
      <c r="O1064">
        <f t="shared" si="395"/>
        <v>0</v>
      </c>
      <c r="P1064">
        <f t="shared" si="396"/>
        <v>-6.9738989887920308E-2</v>
      </c>
      <c r="Q1064">
        <f t="shared" si="406"/>
        <v>0</v>
      </c>
      <c r="S1064">
        <f t="shared" si="407"/>
        <v>45.774542418326057</v>
      </c>
      <c r="T1064">
        <f t="shared" si="397"/>
        <v>458.61518260141543</v>
      </c>
      <c r="U1064">
        <f t="shared" si="398"/>
        <v>0.27624052316421965</v>
      </c>
      <c r="V1064">
        <f t="shared" si="399"/>
        <v>0.64014643033721552</v>
      </c>
      <c r="W1064">
        <f t="shared" si="400"/>
        <v>27.037915873447368</v>
      </c>
      <c r="X1064">
        <f t="shared" si="401"/>
        <v>22.224561986620518</v>
      </c>
      <c r="Y1064">
        <f t="shared" si="402"/>
        <v>0.93143783535744051</v>
      </c>
      <c r="Z1064">
        <f t="shared" si="385"/>
        <v>53.367456844782588</v>
      </c>
      <c r="AA1064">
        <f t="shared" si="403"/>
        <v>0.48390100298928929</v>
      </c>
      <c r="AB1064">
        <f t="shared" si="386"/>
        <v>27.725485173433711</v>
      </c>
      <c r="AC1064">
        <f t="shared" si="387"/>
        <v>0.44753683236815123</v>
      </c>
      <c r="AD1064">
        <f t="shared" si="388"/>
        <v>25.64197167134888</v>
      </c>
      <c r="AE1064">
        <f t="shared" si="389"/>
        <v>103.10079368491348</v>
      </c>
    </row>
    <row r="1065" spans="5:31">
      <c r="E1065">
        <f t="shared" si="404"/>
        <v>1.0449999999999957</v>
      </c>
      <c r="F1065">
        <f t="shared" si="405"/>
        <v>-0.52514895406387785</v>
      </c>
      <c r="G1065">
        <f t="shared" si="384"/>
        <v>-30.088818683569745</v>
      </c>
      <c r="H1065">
        <f t="shared" si="390"/>
        <v>-4.1977923498050615E-2</v>
      </c>
      <c r="K1065">
        <f t="shared" si="391"/>
        <v>-2.5186754098830368</v>
      </c>
      <c r="L1065">
        <f t="shared" si="392"/>
        <v>389.943748593885</v>
      </c>
      <c r="M1065">
        <f t="shared" si="393"/>
        <v>0.76290904030543427</v>
      </c>
      <c r="N1065">
        <f t="shared" si="394"/>
        <v>0</v>
      </c>
      <c r="O1065">
        <f t="shared" si="395"/>
        <v>0</v>
      </c>
      <c r="P1065">
        <f t="shared" si="396"/>
        <v>-6.1494707785022418E-2</v>
      </c>
      <c r="Q1065">
        <f t="shared" si="406"/>
        <v>0</v>
      </c>
      <c r="S1065">
        <f t="shared" si="407"/>
        <v>45.774542418326057</v>
      </c>
      <c r="T1065">
        <f t="shared" si="397"/>
        <v>458.61518260141543</v>
      </c>
      <c r="U1065">
        <f t="shared" si="398"/>
        <v>0.27624052316421965</v>
      </c>
      <c r="V1065">
        <f t="shared" si="399"/>
        <v>0.64014643033721552</v>
      </c>
      <c r="W1065">
        <f t="shared" si="400"/>
        <v>27.037915873447368</v>
      </c>
      <c r="X1065">
        <f t="shared" si="401"/>
        <v>22.224561986620518</v>
      </c>
      <c r="Y1065">
        <f t="shared" si="402"/>
        <v>0.93143783535744051</v>
      </c>
      <c r="Z1065">
        <f t="shared" si="385"/>
        <v>53.367456844782588</v>
      </c>
      <c r="AA1065">
        <f t="shared" si="403"/>
        <v>0.48390100298928929</v>
      </c>
      <c r="AB1065">
        <f t="shared" si="386"/>
        <v>27.725485173433711</v>
      </c>
      <c r="AC1065">
        <f t="shared" si="387"/>
        <v>0.44753683236815123</v>
      </c>
      <c r="AD1065">
        <f t="shared" si="388"/>
        <v>25.64197167134888</v>
      </c>
      <c r="AE1065">
        <f t="shared" si="389"/>
        <v>103.10079368491348</v>
      </c>
    </row>
    <row r="1066" spans="5:31">
      <c r="E1066">
        <f t="shared" si="404"/>
        <v>1.0459999999999956</v>
      </c>
      <c r="F1066">
        <f t="shared" si="405"/>
        <v>-0.52514895406387785</v>
      </c>
      <c r="G1066">
        <f t="shared" si="384"/>
        <v>-30.088818683569745</v>
      </c>
      <c r="H1066">
        <f t="shared" si="390"/>
        <v>-3.5478861021485862E-2</v>
      </c>
      <c r="K1066">
        <f t="shared" si="391"/>
        <v>-2.1287316612891516</v>
      </c>
      <c r="L1066">
        <f t="shared" si="392"/>
        <v>389.943748593885</v>
      </c>
      <c r="M1066">
        <f t="shared" si="393"/>
        <v>0.76290904030543427</v>
      </c>
      <c r="N1066">
        <f t="shared" si="394"/>
        <v>0</v>
      </c>
      <c r="O1066">
        <f t="shared" si="395"/>
        <v>0</v>
      </c>
      <c r="P1066">
        <f t="shared" si="396"/>
        <v>-5.3250425682124521E-2</v>
      </c>
      <c r="Q1066">
        <f t="shared" si="406"/>
        <v>0</v>
      </c>
      <c r="S1066">
        <f t="shared" si="407"/>
        <v>45.774542418326057</v>
      </c>
      <c r="T1066">
        <f t="shared" si="397"/>
        <v>458.61518260141543</v>
      </c>
      <c r="U1066">
        <f t="shared" si="398"/>
        <v>0.27624052316421965</v>
      </c>
      <c r="V1066">
        <f t="shared" si="399"/>
        <v>0.64014643033721552</v>
      </c>
      <c r="W1066">
        <f t="shared" si="400"/>
        <v>27.037915873447368</v>
      </c>
      <c r="X1066">
        <f t="shared" si="401"/>
        <v>22.224561986620518</v>
      </c>
      <c r="Y1066">
        <f t="shared" si="402"/>
        <v>0.93143783535744051</v>
      </c>
      <c r="Z1066">
        <f t="shared" si="385"/>
        <v>53.367456844782588</v>
      </c>
      <c r="AA1066">
        <f t="shared" si="403"/>
        <v>0.48390100298928929</v>
      </c>
      <c r="AB1066">
        <f t="shared" si="386"/>
        <v>27.725485173433711</v>
      </c>
      <c r="AC1066">
        <f t="shared" si="387"/>
        <v>0.44753683236815123</v>
      </c>
      <c r="AD1066">
        <f t="shared" si="388"/>
        <v>25.64197167134888</v>
      </c>
      <c r="AE1066">
        <f t="shared" si="389"/>
        <v>103.10079368491348</v>
      </c>
    </row>
    <row r="1067" spans="5:31">
      <c r="E1067">
        <f t="shared" si="404"/>
        <v>1.0469999999999955</v>
      </c>
      <c r="F1067">
        <f t="shared" si="405"/>
        <v>-0.52514895406387785</v>
      </c>
      <c r="G1067">
        <f t="shared" si="384"/>
        <v>-30.088818683569745</v>
      </c>
      <c r="H1067">
        <f t="shared" si="390"/>
        <v>-2.8979798544921109E-2</v>
      </c>
      <c r="K1067">
        <f t="shared" si="391"/>
        <v>-1.7387879126952666</v>
      </c>
      <c r="L1067">
        <f t="shared" si="392"/>
        <v>389.943748593885</v>
      </c>
      <c r="M1067">
        <f t="shared" si="393"/>
        <v>0.76290904030543427</v>
      </c>
      <c r="N1067">
        <f t="shared" si="394"/>
        <v>0</v>
      </c>
      <c r="O1067">
        <f t="shared" si="395"/>
        <v>0</v>
      </c>
      <c r="P1067">
        <f t="shared" si="396"/>
        <v>-4.500614357922663E-2</v>
      </c>
      <c r="Q1067">
        <f t="shared" si="406"/>
        <v>0</v>
      </c>
      <c r="S1067">
        <f t="shared" si="407"/>
        <v>45.774542418326057</v>
      </c>
      <c r="T1067">
        <f t="shared" si="397"/>
        <v>458.61518260141543</v>
      </c>
      <c r="U1067">
        <f t="shared" si="398"/>
        <v>0.27624052316421965</v>
      </c>
      <c r="V1067">
        <f t="shared" si="399"/>
        <v>0.64014643033721552</v>
      </c>
      <c r="W1067">
        <f t="shared" si="400"/>
        <v>27.037915873447368</v>
      </c>
      <c r="X1067">
        <f t="shared" si="401"/>
        <v>22.224561986620518</v>
      </c>
      <c r="Y1067">
        <f t="shared" si="402"/>
        <v>0.93143783535744051</v>
      </c>
      <c r="Z1067">
        <f t="shared" si="385"/>
        <v>53.367456844782588</v>
      </c>
      <c r="AA1067">
        <f t="shared" si="403"/>
        <v>0.48390100298928929</v>
      </c>
      <c r="AB1067">
        <f t="shared" si="386"/>
        <v>27.725485173433711</v>
      </c>
      <c r="AC1067">
        <f t="shared" si="387"/>
        <v>0.44753683236815123</v>
      </c>
      <c r="AD1067">
        <f t="shared" si="388"/>
        <v>25.64197167134888</v>
      </c>
      <c r="AE1067">
        <f t="shared" si="389"/>
        <v>103.10079368491348</v>
      </c>
    </row>
    <row r="1068" spans="5:31">
      <c r="E1068">
        <f t="shared" si="404"/>
        <v>1.0479999999999954</v>
      </c>
      <c r="F1068">
        <f t="shared" si="405"/>
        <v>-0.52514895406387785</v>
      </c>
      <c r="G1068">
        <f t="shared" si="384"/>
        <v>-30.088818683569745</v>
      </c>
      <c r="H1068">
        <f t="shared" si="390"/>
        <v>-2.248073606835636E-2</v>
      </c>
      <c r="K1068">
        <f t="shared" si="391"/>
        <v>-1.3488441641013815</v>
      </c>
      <c r="L1068">
        <f t="shared" si="392"/>
        <v>389.943748593885</v>
      </c>
      <c r="M1068">
        <f t="shared" si="393"/>
        <v>0.76290904030543427</v>
      </c>
      <c r="N1068">
        <f t="shared" si="394"/>
        <v>0</v>
      </c>
      <c r="O1068">
        <f t="shared" si="395"/>
        <v>0</v>
      </c>
      <c r="P1068">
        <f t="shared" si="396"/>
        <v>-3.676186147632874E-2</v>
      </c>
      <c r="Q1068">
        <f t="shared" si="406"/>
        <v>0</v>
      </c>
      <c r="S1068">
        <f t="shared" si="407"/>
        <v>45.774542418326057</v>
      </c>
      <c r="T1068">
        <f t="shared" si="397"/>
        <v>458.61518260141543</v>
      </c>
      <c r="U1068">
        <f t="shared" si="398"/>
        <v>0.27624052316421965</v>
      </c>
      <c r="V1068">
        <f t="shared" si="399"/>
        <v>0.64014643033721552</v>
      </c>
      <c r="W1068">
        <f t="shared" si="400"/>
        <v>27.037915873447368</v>
      </c>
      <c r="X1068">
        <f t="shared" si="401"/>
        <v>22.224561986620518</v>
      </c>
      <c r="Y1068">
        <f t="shared" si="402"/>
        <v>0.93143783535744051</v>
      </c>
      <c r="Z1068">
        <f t="shared" si="385"/>
        <v>53.367456844782588</v>
      </c>
      <c r="AA1068">
        <f t="shared" si="403"/>
        <v>0.48390100298928929</v>
      </c>
      <c r="AB1068">
        <f t="shared" si="386"/>
        <v>27.725485173433711</v>
      </c>
      <c r="AC1068">
        <f t="shared" si="387"/>
        <v>0.44753683236815123</v>
      </c>
      <c r="AD1068">
        <f t="shared" si="388"/>
        <v>25.64197167134888</v>
      </c>
      <c r="AE1068">
        <f t="shared" si="389"/>
        <v>103.10079368491348</v>
      </c>
    </row>
    <row r="1069" spans="5:31">
      <c r="E1069">
        <f t="shared" si="404"/>
        <v>1.0489999999999953</v>
      </c>
      <c r="F1069">
        <f t="shared" si="405"/>
        <v>-0.52514895406387785</v>
      </c>
      <c r="G1069">
        <f t="shared" si="384"/>
        <v>-30.088818683569745</v>
      </c>
      <c r="H1069">
        <f t="shared" si="390"/>
        <v>-1.5981673591791607E-2</v>
      </c>
      <c r="K1069">
        <f t="shared" si="391"/>
        <v>-0.9589004155074965</v>
      </c>
      <c r="L1069">
        <f t="shared" si="392"/>
        <v>389.943748593885</v>
      </c>
      <c r="M1069">
        <f t="shared" si="393"/>
        <v>0.76290904030543427</v>
      </c>
      <c r="N1069">
        <f t="shared" si="394"/>
        <v>0</v>
      </c>
      <c r="O1069">
        <f t="shared" si="395"/>
        <v>0</v>
      </c>
      <c r="P1069">
        <f t="shared" si="396"/>
        <v>-2.8517579373430853E-2</v>
      </c>
      <c r="Q1069">
        <f t="shared" si="406"/>
        <v>0</v>
      </c>
      <c r="S1069">
        <f t="shared" si="407"/>
        <v>45.774542418326057</v>
      </c>
      <c r="T1069">
        <f t="shared" si="397"/>
        <v>458.61518260141543</v>
      </c>
      <c r="U1069">
        <f t="shared" si="398"/>
        <v>0.27624052316421965</v>
      </c>
      <c r="V1069">
        <f t="shared" si="399"/>
        <v>0.64014643033721552</v>
      </c>
      <c r="W1069">
        <f t="shared" si="400"/>
        <v>27.037915873447368</v>
      </c>
      <c r="X1069">
        <f t="shared" si="401"/>
        <v>22.224561986620518</v>
      </c>
      <c r="Y1069">
        <f t="shared" si="402"/>
        <v>0.93143783535744051</v>
      </c>
      <c r="Z1069">
        <f t="shared" si="385"/>
        <v>53.367456844782588</v>
      </c>
      <c r="AA1069">
        <f t="shared" si="403"/>
        <v>0.48390100298928929</v>
      </c>
      <c r="AB1069">
        <f t="shared" si="386"/>
        <v>27.725485173433711</v>
      </c>
      <c r="AC1069">
        <f t="shared" si="387"/>
        <v>0.44753683236815123</v>
      </c>
      <c r="AD1069">
        <f t="shared" si="388"/>
        <v>25.64197167134888</v>
      </c>
      <c r="AE1069">
        <f t="shared" si="389"/>
        <v>103.10079368491348</v>
      </c>
    </row>
    <row r="1070" spans="5:31">
      <c r="E1070">
        <f t="shared" si="404"/>
        <v>1.0499999999999952</v>
      </c>
      <c r="F1070">
        <f t="shared" si="405"/>
        <v>-0.52514895406387785</v>
      </c>
      <c r="G1070">
        <f t="shared" si="384"/>
        <v>-30.088818683569745</v>
      </c>
      <c r="H1070">
        <f t="shared" si="390"/>
        <v>-9.4826111152268577E-3</v>
      </c>
      <c r="K1070">
        <f t="shared" si="391"/>
        <v>-0.56895666691361146</v>
      </c>
      <c r="L1070">
        <f t="shared" si="392"/>
        <v>389.943748593885</v>
      </c>
      <c r="M1070">
        <f t="shared" si="393"/>
        <v>0.76290904030543427</v>
      </c>
      <c r="N1070">
        <f t="shared" si="394"/>
        <v>0</v>
      </c>
      <c r="O1070">
        <f t="shared" si="395"/>
        <v>0</v>
      </c>
      <c r="P1070">
        <f t="shared" si="396"/>
        <v>-2.0273297270532967E-2</v>
      </c>
      <c r="Q1070">
        <f t="shared" si="406"/>
        <v>0</v>
      </c>
      <c r="S1070">
        <f t="shared" si="407"/>
        <v>45.774542418326057</v>
      </c>
      <c r="T1070">
        <f t="shared" si="397"/>
        <v>458.61518260141543</v>
      </c>
      <c r="U1070">
        <f t="shared" si="398"/>
        <v>0.27624052316421965</v>
      </c>
      <c r="V1070">
        <f t="shared" si="399"/>
        <v>0.64014643033721552</v>
      </c>
      <c r="W1070">
        <f t="shared" si="400"/>
        <v>27.037915873447368</v>
      </c>
      <c r="X1070">
        <f t="shared" si="401"/>
        <v>22.224561986620518</v>
      </c>
      <c r="Y1070">
        <f t="shared" si="402"/>
        <v>0.93143783535744051</v>
      </c>
      <c r="Z1070">
        <f t="shared" si="385"/>
        <v>53.367456844782588</v>
      </c>
      <c r="AA1070">
        <f t="shared" si="403"/>
        <v>0.48390100298928929</v>
      </c>
      <c r="AB1070">
        <f t="shared" si="386"/>
        <v>27.725485173433711</v>
      </c>
      <c r="AC1070">
        <f t="shared" si="387"/>
        <v>0.44753683236815123</v>
      </c>
      <c r="AD1070">
        <f t="shared" si="388"/>
        <v>25.64197167134888</v>
      </c>
      <c r="AE1070">
        <f t="shared" si="389"/>
        <v>103.10079368491348</v>
      </c>
    </row>
    <row r="1071" spans="5:31">
      <c r="E1071">
        <f t="shared" si="404"/>
        <v>1.050999999999995</v>
      </c>
      <c r="F1071">
        <f t="shared" si="405"/>
        <v>-0.52514895406387785</v>
      </c>
      <c r="G1071">
        <f t="shared" si="384"/>
        <v>-30.088818683569745</v>
      </c>
      <c r="H1071">
        <f t="shared" si="390"/>
        <v>-2.9835486386621071E-3</v>
      </c>
      <c r="K1071">
        <f t="shared" si="391"/>
        <v>-0.17901291831972643</v>
      </c>
      <c r="L1071">
        <f t="shared" si="392"/>
        <v>389.943748593885</v>
      </c>
      <c r="M1071">
        <f t="shared" si="393"/>
        <v>0.76290904030543427</v>
      </c>
      <c r="N1071">
        <f t="shared" si="394"/>
        <v>0</v>
      </c>
      <c r="O1071">
        <f t="shared" si="395"/>
        <v>0</v>
      </c>
      <c r="P1071">
        <f t="shared" si="396"/>
        <v>-1.2029015167635076E-2</v>
      </c>
      <c r="Q1071">
        <f t="shared" si="406"/>
        <v>0</v>
      </c>
      <c r="S1071">
        <f t="shared" si="407"/>
        <v>45.774542418326057</v>
      </c>
      <c r="T1071">
        <f t="shared" si="397"/>
        <v>458.61518260141543</v>
      </c>
      <c r="U1071">
        <f t="shared" si="398"/>
        <v>0.27624052316421965</v>
      </c>
      <c r="V1071">
        <f t="shared" si="399"/>
        <v>0.64014643033721552</v>
      </c>
      <c r="W1071">
        <f t="shared" si="400"/>
        <v>27.037915873447368</v>
      </c>
      <c r="X1071">
        <f t="shared" si="401"/>
        <v>22.224561986620518</v>
      </c>
      <c r="Y1071">
        <f t="shared" si="402"/>
        <v>0.93143783535744051</v>
      </c>
      <c r="Z1071">
        <f t="shared" si="385"/>
        <v>53.367456844782588</v>
      </c>
      <c r="AA1071">
        <f t="shared" si="403"/>
        <v>0.48390100298928929</v>
      </c>
      <c r="AB1071">
        <f t="shared" si="386"/>
        <v>27.725485173433711</v>
      </c>
      <c r="AC1071">
        <f t="shared" si="387"/>
        <v>0.44753683236815123</v>
      </c>
      <c r="AD1071">
        <f t="shared" si="388"/>
        <v>25.64197167134888</v>
      </c>
      <c r="AE1071">
        <f t="shared" si="389"/>
        <v>103.10079368491348</v>
      </c>
    </row>
    <row r="1072" spans="5:31">
      <c r="E1072">
        <f t="shared" si="404"/>
        <v>1.0519999999999949</v>
      </c>
      <c r="F1072">
        <f t="shared" si="405"/>
        <v>-0.52514895406387785</v>
      </c>
      <c r="G1072">
        <f t="shared" si="384"/>
        <v>-30.088818683569745</v>
      </c>
      <c r="H1072">
        <f t="shared" si="390"/>
        <v>3.5155138379026432E-3</v>
      </c>
      <c r="K1072">
        <f t="shared" si="391"/>
        <v>0.2109308302741586</v>
      </c>
      <c r="L1072">
        <f t="shared" si="392"/>
        <v>389.943748593885</v>
      </c>
      <c r="M1072">
        <f t="shared" si="393"/>
        <v>0.76290904030543427</v>
      </c>
      <c r="N1072">
        <f t="shared" si="394"/>
        <v>0</v>
      </c>
      <c r="O1072">
        <f t="shared" si="395"/>
        <v>0</v>
      </c>
      <c r="P1072">
        <f t="shared" si="396"/>
        <v>-3.7847330647371885E-3</v>
      </c>
      <c r="Q1072">
        <f t="shared" si="406"/>
        <v>0</v>
      </c>
      <c r="S1072">
        <f t="shared" si="407"/>
        <v>45.774542418326057</v>
      </c>
      <c r="T1072">
        <f t="shared" si="397"/>
        <v>458.61518260141543</v>
      </c>
      <c r="U1072">
        <f t="shared" si="398"/>
        <v>0.27624052316421965</v>
      </c>
      <c r="V1072">
        <f t="shared" si="399"/>
        <v>0.64014643033721552</v>
      </c>
      <c r="W1072">
        <f t="shared" si="400"/>
        <v>27.037915873447368</v>
      </c>
      <c r="X1072">
        <f t="shared" si="401"/>
        <v>22.224561986620518</v>
      </c>
      <c r="Y1072">
        <f t="shared" si="402"/>
        <v>0.93143783535744051</v>
      </c>
      <c r="Z1072">
        <f t="shared" si="385"/>
        <v>53.367456844782588</v>
      </c>
      <c r="AA1072">
        <f t="shared" si="403"/>
        <v>0.48390100298928929</v>
      </c>
      <c r="AB1072">
        <f t="shared" si="386"/>
        <v>27.725485173433711</v>
      </c>
      <c r="AC1072">
        <f t="shared" si="387"/>
        <v>0.44753683236815123</v>
      </c>
      <c r="AD1072">
        <f t="shared" si="388"/>
        <v>25.64197167134888</v>
      </c>
      <c r="AE1072">
        <f t="shared" si="389"/>
        <v>103.10079368491348</v>
      </c>
    </row>
    <row r="1073" spans="5:31">
      <c r="E1073">
        <f t="shared" si="404"/>
        <v>1.0529999999999948</v>
      </c>
      <c r="F1073">
        <f t="shared" si="405"/>
        <v>-0.52514895406387785</v>
      </c>
      <c r="G1073">
        <f t="shared" si="384"/>
        <v>-30.088818683569745</v>
      </c>
      <c r="H1073">
        <f t="shared" si="390"/>
        <v>1.0014576314467394E-2</v>
      </c>
      <c r="K1073">
        <f t="shared" si="391"/>
        <v>0.60087457886804363</v>
      </c>
      <c r="L1073">
        <f t="shared" si="392"/>
        <v>389.943748593885</v>
      </c>
      <c r="M1073">
        <f t="shared" si="393"/>
        <v>0.76290904030543427</v>
      </c>
      <c r="N1073">
        <f t="shared" si="394"/>
        <v>0</v>
      </c>
      <c r="O1073">
        <f t="shared" si="395"/>
        <v>0</v>
      </c>
      <c r="P1073">
        <f t="shared" si="396"/>
        <v>4.4595490381607004E-3</v>
      </c>
      <c r="Q1073">
        <f t="shared" si="406"/>
        <v>0</v>
      </c>
      <c r="S1073">
        <f t="shared" si="407"/>
        <v>45.774542418326057</v>
      </c>
      <c r="T1073">
        <f t="shared" si="397"/>
        <v>458.61518260141543</v>
      </c>
      <c r="U1073">
        <f t="shared" si="398"/>
        <v>0.27624052316421965</v>
      </c>
      <c r="V1073">
        <f t="shared" si="399"/>
        <v>0.64014643033721552</v>
      </c>
      <c r="W1073">
        <f t="shared" si="400"/>
        <v>27.037915873447368</v>
      </c>
      <c r="X1073">
        <f t="shared" si="401"/>
        <v>22.224561986620518</v>
      </c>
      <c r="Y1073">
        <f t="shared" si="402"/>
        <v>0.93143783535744051</v>
      </c>
      <c r="Z1073">
        <f t="shared" si="385"/>
        <v>53.367456844782588</v>
      </c>
      <c r="AA1073">
        <f t="shared" si="403"/>
        <v>0.48390100298928929</v>
      </c>
      <c r="AB1073">
        <f t="shared" si="386"/>
        <v>27.725485173433711</v>
      </c>
      <c r="AC1073">
        <f t="shared" si="387"/>
        <v>0.44753683236815123</v>
      </c>
      <c r="AD1073">
        <f t="shared" si="388"/>
        <v>25.64197167134888</v>
      </c>
      <c r="AE1073">
        <f t="shared" si="389"/>
        <v>103.10079368491348</v>
      </c>
    </row>
    <row r="1074" spans="5:31">
      <c r="E1074">
        <f t="shared" si="404"/>
        <v>1.0539999999999947</v>
      </c>
      <c r="F1074">
        <f t="shared" si="405"/>
        <v>-0.52514895406387785</v>
      </c>
      <c r="G1074">
        <f t="shared" si="384"/>
        <v>-30.088818683569745</v>
      </c>
      <c r="H1074">
        <f t="shared" si="390"/>
        <v>1.6513638791032143E-2</v>
      </c>
      <c r="K1074">
        <f t="shared" si="391"/>
        <v>0.99081832746192866</v>
      </c>
      <c r="L1074">
        <f t="shared" si="392"/>
        <v>389.943748593885</v>
      </c>
      <c r="M1074">
        <f t="shared" si="393"/>
        <v>0.76290904030543427</v>
      </c>
      <c r="N1074">
        <f t="shared" si="394"/>
        <v>0</v>
      </c>
      <c r="O1074">
        <f t="shared" si="395"/>
        <v>0</v>
      </c>
      <c r="P1074">
        <f t="shared" si="396"/>
        <v>1.2703831141058589E-2</v>
      </c>
      <c r="Q1074">
        <f t="shared" si="406"/>
        <v>0</v>
      </c>
      <c r="S1074">
        <f t="shared" si="407"/>
        <v>45.774542418326057</v>
      </c>
      <c r="T1074">
        <f t="shared" si="397"/>
        <v>458.61518260141543</v>
      </c>
      <c r="U1074">
        <f t="shared" si="398"/>
        <v>0.27624052316421965</v>
      </c>
      <c r="V1074">
        <f t="shared" si="399"/>
        <v>0.64014643033721552</v>
      </c>
      <c r="W1074">
        <f t="shared" si="400"/>
        <v>27.037915873447368</v>
      </c>
      <c r="X1074">
        <f t="shared" si="401"/>
        <v>22.224561986620518</v>
      </c>
      <c r="Y1074">
        <f t="shared" si="402"/>
        <v>0.93143783535744051</v>
      </c>
      <c r="Z1074">
        <f t="shared" si="385"/>
        <v>53.367456844782588</v>
      </c>
      <c r="AA1074">
        <f t="shared" si="403"/>
        <v>0.48390100298928929</v>
      </c>
      <c r="AB1074">
        <f t="shared" si="386"/>
        <v>27.725485173433711</v>
      </c>
      <c r="AC1074">
        <f t="shared" si="387"/>
        <v>0.44753683236815123</v>
      </c>
      <c r="AD1074">
        <f t="shared" si="388"/>
        <v>25.64197167134888</v>
      </c>
      <c r="AE1074">
        <f t="shared" si="389"/>
        <v>103.10079368491348</v>
      </c>
    </row>
    <row r="1075" spans="5:31">
      <c r="E1075">
        <f t="shared" si="404"/>
        <v>1.0549999999999946</v>
      </c>
      <c r="F1075">
        <f t="shared" si="405"/>
        <v>-0.52514895406387785</v>
      </c>
      <c r="G1075">
        <f t="shared" si="384"/>
        <v>-30.088818683569745</v>
      </c>
      <c r="H1075">
        <f t="shared" si="390"/>
        <v>2.3012701267596896E-2</v>
      </c>
      <c r="K1075">
        <f t="shared" si="391"/>
        <v>1.3807620760558137</v>
      </c>
      <c r="L1075">
        <f t="shared" si="392"/>
        <v>389.943748593885</v>
      </c>
      <c r="M1075">
        <f t="shared" si="393"/>
        <v>0.76290904030543427</v>
      </c>
      <c r="N1075">
        <f t="shared" si="394"/>
        <v>0</v>
      </c>
      <c r="O1075">
        <f t="shared" si="395"/>
        <v>0</v>
      </c>
      <c r="P1075">
        <f t="shared" si="396"/>
        <v>2.0948113243956477E-2</v>
      </c>
      <c r="Q1075">
        <f t="shared" si="406"/>
        <v>0</v>
      </c>
      <c r="S1075">
        <f t="shared" si="407"/>
        <v>45.774542418326057</v>
      </c>
      <c r="T1075">
        <f t="shared" si="397"/>
        <v>458.61518260141543</v>
      </c>
      <c r="U1075">
        <f t="shared" si="398"/>
        <v>0.27624052316421965</v>
      </c>
      <c r="V1075">
        <f t="shared" si="399"/>
        <v>0.64014643033721552</v>
      </c>
      <c r="W1075">
        <f t="shared" si="400"/>
        <v>27.037915873447368</v>
      </c>
      <c r="X1075">
        <f t="shared" si="401"/>
        <v>22.224561986620518</v>
      </c>
      <c r="Y1075">
        <f t="shared" si="402"/>
        <v>0.93143783535744051</v>
      </c>
      <c r="Z1075">
        <f t="shared" si="385"/>
        <v>53.367456844782588</v>
      </c>
      <c r="AA1075">
        <f t="shared" si="403"/>
        <v>0.48390100298928929</v>
      </c>
      <c r="AB1075">
        <f t="shared" si="386"/>
        <v>27.725485173433711</v>
      </c>
      <c r="AC1075">
        <f t="shared" si="387"/>
        <v>0.44753683236815123</v>
      </c>
      <c r="AD1075">
        <f t="shared" si="388"/>
        <v>25.64197167134888</v>
      </c>
      <c r="AE1075">
        <f t="shared" si="389"/>
        <v>103.10079368491348</v>
      </c>
    </row>
    <row r="1076" spans="5:31">
      <c r="E1076">
        <f t="shared" si="404"/>
        <v>1.0559999999999945</v>
      </c>
      <c r="F1076">
        <f t="shared" si="405"/>
        <v>-0.52514895406387785</v>
      </c>
      <c r="G1076">
        <f t="shared" ref="G1076:G1139" si="408">F1076*180/PI()</f>
        <v>-30.088818683569745</v>
      </c>
      <c r="H1076">
        <f t="shared" si="390"/>
        <v>2.9511763744161645E-2</v>
      </c>
      <c r="K1076">
        <f t="shared" si="391"/>
        <v>1.7707058246496987</v>
      </c>
      <c r="L1076">
        <f t="shared" si="392"/>
        <v>389.943748593885</v>
      </c>
      <c r="M1076">
        <f t="shared" si="393"/>
        <v>0.76290904030543427</v>
      </c>
      <c r="N1076">
        <f t="shared" si="394"/>
        <v>0</v>
      </c>
      <c r="O1076">
        <f t="shared" si="395"/>
        <v>0</v>
      </c>
      <c r="P1076">
        <f t="shared" si="396"/>
        <v>2.9192395346854364E-2</v>
      </c>
      <c r="Q1076">
        <f t="shared" si="406"/>
        <v>0</v>
      </c>
      <c r="S1076">
        <f t="shared" si="407"/>
        <v>45.774542418326057</v>
      </c>
      <c r="T1076">
        <f t="shared" si="397"/>
        <v>458.61518260141543</v>
      </c>
      <c r="U1076">
        <f t="shared" si="398"/>
        <v>0.27624052316421965</v>
      </c>
      <c r="V1076">
        <f t="shared" si="399"/>
        <v>0.64014643033721552</v>
      </c>
      <c r="W1076">
        <f t="shared" si="400"/>
        <v>27.037915873447368</v>
      </c>
      <c r="X1076">
        <f t="shared" si="401"/>
        <v>22.224561986620518</v>
      </c>
      <c r="Y1076">
        <f t="shared" si="402"/>
        <v>0.93143783535744051</v>
      </c>
      <c r="Z1076">
        <f t="shared" ref="Z1076:Z1139" si="409">Y1076*180/PI()</f>
        <v>53.367456844782588</v>
      </c>
      <c r="AA1076">
        <f t="shared" si="403"/>
        <v>0.48390100298928929</v>
      </c>
      <c r="AB1076">
        <f t="shared" ref="AB1076:AB1139" si="410">AA1076*180/PI()</f>
        <v>27.725485173433711</v>
      </c>
      <c r="AC1076">
        <f t="shared" ref="AC1076:AC1139" si="411">Y1076-AA1076</f>
        <v>0.44753683236815123</v>
      </c>
      <c r="AD1076">
        <f t="shared" ref="AD1076:AD1139" si="412">AC1076*180/PI()</f>
        <v>25.64197167134888</v>
      </c>
      <c r="AE1076">
        <f t="shared" ref="AE1076:AE1139" si="413">T1076/4.44822165</f>
        <v>103.10079368491348</v>
      </c>
    </row>
    <row r="1077" spans="5:31">
      <c r="E1077">
        <f t="shared" si="404"/>
        <v>1.0569999999999944</v>
      </c>
      <c r="F1077">
        <f t="shared" si="405"/>
        <v>-0.52514895406387785</v>
      </c>
      <c r="G1077">
        <f t="shared" si="408"/>
        <v>-30.088818683569745</v>
      </c>
      <c r="H1077">
        <f t="shared" si="390"/>
        <v>3.6010826220726391E-2</v>
      </c>
      <c r="K1077">
        <f t="shared" si="391"/>
        <v>2.1606495732435835</v>
      </c>
      <c r="L1077">
        <f t="shared" si="392"/>
        <v>389.943748593885</v>
      </c>
      <c r="M1077">
        <f t="shared" si="393"/>
        <v>0.76290904030543427</v>
      </c>
      <c r="N1077">
        <f t="shared" si="394"/>
        <v>0</v>
      </c>
      <c r="O1077">
        <f t="shared" si="395"/>
        <v>0</v>
      </c>
      <c r="P1077">
        <f t="shared" si="396"/>
        <v>3.7436677449752251E-2</v>
      </c>
      <c r="Q1077">
        <f t="shared" si="406"/>
        <v>0</v>
      </c>
      <c r="S1077">
        <f t="shared" si="407"/>
        <v>45.774542418326057</v>
      </c>
      <c r="T1077">
        <f t="shared" si="397"/>
        <v>458.61518260141543</v>
      </c>
      <c r="U1077">
        <f t="shared" si="398"/>
        <v>0.27624052316421965</v>
      </c>
      <c r="V1077">
        <f t="shared" si="399"/>
        <v>0.64014643033721552</v>
      </c>
      <c r="W1077">
        <f t="shared" si="400"/>
        <v>27.037915873447368</v>
      </c>
      <c r="X1077">
        <f t="shared" si="401"/>
        <v>22.224561986620518</v>
      </c>
      <c r="Y1077">
        <f t="shared" si="402"/>
        <v>0.93143783535744051</v>
      </c>
      <c r="Z1077">
        <f t="shared" si="409"/>
        <v>53.367456844782588</v>
      </c>
      <c r="AA1077">
        <f t="shared" si="403"/>
        <v>0.48390100298928929</v>
      </c>
      <c r="AB1077">
        <f t="shared" si="410"/>
        <v>27.725485173433711</v>
      </c>
      <c r="AC1077">
        <f t="shared" si="411"/>
        <v>0.44753683236815123</v>
      </c>
      <c r="AD1077">
        <f t="shared" si="412"/>
        <v>25.64197167134888</v>
      </c>
      <c r="AE1077">
        <f t="shared" si="413"/>
        <v>103.10079368491348</v>
      </c>
    </row>
    <row r="1078" spans="5:31">
      <c r="E1078">
        <f t="shared" si="404"/>
        <v>1.0579999999999943</v>
      </c>
      <c r="F1078">
        <f t="shared" si="405"/>
        <v>-0.52514895406387785</v>
      </c>
      <c r="G1078">
        <f t="shared" si="408"/>
        <v>-30.088818683569745</v>
      </c>
      <c r="H1078">
        <f t="shared" si="390"/>
        <v>4.2509888697291144E-2</v>
      </c>
      <c r="K1078">
        <f t="shared" si="391"/>
        <v>2.5505933218374688</v>
      </c>
      <c r="L1078">
        <f t="shared" si="392"/>
        <v>389.943748593885</v>
      </c>
      <c r="M1078">
        <f t="shared" si="393"/>
        <v>0.76290904030543427</v>
      </c>
      <c r="N1078">
        <f t="shared" si="394"/>
        <v>0</v>
      </c>
      <c r="O1078">
        <f t="shared" si="395"/>
        <v>0</v>
      </c>
      <c r="P1078">
        <f t="shared" si="396"/>
        <v>4.5680959552650141E-2</v>
      </c>
      <c r="Q1078">
        <f t="shared" si="406"/>
        <v>0</v>
      </c>
      <c r="S1078">
        <f t="shared" si="407"/>
        <v>45.774542418326057</v>
      </c>
      <c r="T1078">
        <f t="shared" si="397"/>
        <v>458.61518260141543</v>
      </c>
      <c r="U1078">
        <f t="shared" si="398"/>
        <v>0.27624052316421965</v>
      </c>
      <c r="V1078">
        <f t="shared" si="399"/>
        <v>0.64014643033721552</v>
      </c>
      <c r="W1078">
        <f t="shared" si="400"/>
        <v>27.037915873447368</v>
      </c>
      <c r="X1078">
        <f t="shared" si="401"/>
        <v>22.224561986620518</v>
      </c>
      <c r="Y1078">
        <f t="shared" si="402"/>
        <v>0.93143783535744051</v>
      </c>
      <c r="Z1078">
        <f t="shared" si="409"/>
        <v>53.367456844782588</v>
      </c>
      <c r="AA1078">
        <f t="shared" si="403"/>
        <v>0.48390100298928929</v>
      </c>
      <c r="AB1078">
        <f t="shared" si="410"/>
        <v>27.725485173433711</v>
      </c>
      <c r="AC1078">
        <f t="shared" si="411"/>
        <v>0.44753683236815123</v>
      </c>
      <c r="AD1078">
        <f t="shared" si="412"/>
        <v>25.64197167134888</v>
      </c>
      <c r="AE1078">
        <f t="shared" si="413"/>
        <v>103.10079368491348</v>
      </c>
    </row>
    <row r="1079" spans="5:31">
      <c r="E1079">
        <f t="shared" si="404"/>
        <v>1.0589999999999942</v>
      </c>
      <c r="F1079">
        <f t="shared" si="405"/>
        <v>-0.52514895406387785</v>
      </c>
      <c r="G1079">
        <f t="shared" si="408"/>
        <v>-30.088818683569745</v>
      </c>
      <c r="H1079">
        <f t="shared" si="390"/>
        <v>4.9008951173855904E-2</v>
      </c>
      <c r="K1079">
        <f t="shared" si="391"/>
        <v>2.940537070431354</v>
      </c>
      <c r="L1079">
        <f t="shared" si="392"/>
        <v>389.943748593885</v>
      </c>
      <c r="M1079">
        <f t="shared" si="393"/>
        <v>0.76290904030543427</v>
      </c>
      <c r="N1079">
        <f t="shared" si="394"/>
        <v>0</v>
      </c>
      <c r="O1079">
        <f t="shared" si="395"/>
        <v>0</v>
      </c>
      <c r="P1079">
        <f t="shared" si="396"/>
        <v>5.3925241655548031E-2</v>
      </c>
      <c r="Q1079">
        <f t="shared" si="406"/>
        <v>0</v>
      </c>
      <c r="S1079">
        <f t="shared" si="407"/>
        <v>45.774542418326057</v>
      </c>
      <c r="T1079">
        <f t="shared" si="397"/>
        <v>458.61518260141543</v>
      </c>
      <c r="U1079">
        <f t="shared" si="398"/>
        <v>0.27624052316421965</v>
      </c>
      <c r="V1079">
        <f t="shared" si="399"/>
        <v>0.64014643033721552</v>
      </c>
      <c r="W1079">
        <f t="shared" si="400"/>
        <v>27.037915873447368</v>
      </c>
      <c r="X1079">
        <f t="shared" si="401"/>
        <v>22.224561986620518</v>
      </c>
      <c r="Y1079">
        <f t="shared" si="402"/>
        <v>0.93143783535744051</v>
      </c>
      <c r="Z1079">
        <f t="shared" si="409"/>
        <v>53.367456844782588</v>
      </c>
      <c r="AA1079">
        <f t="shared" si="403"/>
        <v>0.48390100298928929</v>
      </c>
      <c r="AB1079">
        <f t="shared" si="410"/>
        <v>27.725485173433711</v>
      </c>
      <c r="AC1079">
        <f t="shared" si="411"/>
        <v>0.44753683236815123</v>
      </c>
      <c r="AD1079">
        <f t="shared" si="412"/>
        <v>25.64197167134888</v>
      </c>
      <c r="AE1079">
        <f t="shared" si="413"/>
        <v>103.10079368491348</v>
      </c>
    </row>
    <row r="1080" spans="5:31">
      <c r="E1080">
        <f t="shared" si="404"/>
        <v>1.0599999999999941</v>
      </c>
      <c r="F1080">
        <f t="shared" si="405"/>
        <v>-0.52514895406387785</v>
      </c>
      <c r="G1080">
        <f t="shared" si="408"/>
        <v>-30.088818683569745</v>
      </c>
      <c r="H1080">
        <f t="shared" si="390"/>
        <v>5.5508013650420657E-2</v>
      </c>
      <c r="K1080">
        <f t="shared" si="391"/>
        <v>3.3304808190252393</v>
      </c>
      <c r="L1080">
        <f t="shared" si="392"/>
        <v>389.943748593885</v>
      </c>
      <c r="M1080">
        <f t="shared" si="393"/>
        <v>0.76290904030543427</v>
      </c>
      <c r="N1080">
        <f t="shared" si="394"/>
        <v>0</v>
      </c>
      <c r="O1080">
        <f t="shared" si="395"/>
        <v>0</v>
      </c>
      <c r="P1080">
        <f t="shared" si="396"/>
        <v>6.2169523758445921E-2</v>
      </c>
      <c r="Q1080">
        <f t="shared" si="406"/>
        <v>0</v>
      </c>
      <c r="S1080">
        <f t="shared" si="407"/>
        <v>45.774542418326057</v>
      </c>
      <c r="T1080">
        <f t="shared" si="397"/>
        <v>458.61518260141543</v>
      </c>
      <c r="U1080">
        <f t="shared" si="398"/>
        <v>0.27624052316421965</v>
      </c>
      <c r="V1080">
        <f t="shared" si="399"/>
        <v>0.64014643033721552</v>
      </c>
      <c r="W1080">
        <f t="shared" si="400"/>
        <v>27.037915873447368</v>
      </c>
      <c r="X1080">
        <f t="shared" si="401"/>
        <v>22.224561986620518</v>
      </c>
      <c r="Y1080">
        <f t="shared" si="402"/>
        <v>0.93143783535744051</v>
      </c>
      <c r="Z1080">
        <f t="shared" si="409"/>
        <v>53.367456844782588</v>
      </c>
      <c r="AA1080">
        <f t="shared" si="403"/>
        <v>0.48390100298928929</v>
      </c>
      <c r="AB1080">
        <f t="shared" si="410"/>
        <v>27.725485173433711</v>
      </c>
      <c r="AC1080">
        <f t="shared" si="411"/>
        <v>0.44753683236815123</v>
      </c>
      <c r="AD1080">
        <f t="shared" si="412"/>
        <v>25.64197167134888</v>
      </c>
      <c r="AE1080">
        <f t="shared" si="413"/>
        <v>103.10079368491348</v>
      </c>
    </row>
    <row r="1081" spans="5:31">
      <c r="E1081">
        <f t="shared" si="404"/>
        <v>1.0609999999999939</v>
      </c>
      <c r="F1081">
        <f t="shared" si="405"/>
        <v>-0.52514895406387785</v>
      </c>
      <c r="G1081">
        <f t="shared" si="408"/>
        <v>-30.088818683569745</v>
      </c>
      <c r="H1081">
        <f t="shared" si="390"/>
        <v>6.200707612698541E-2</v>
      </c>
      <c r="K1081">
        <f t="shared" si="391"/>
        <v>3.7204245676191245</v>
      </c>
      <c r="L1081">
        <f t="shared" si="392"/>
        <v>389.943748593885</v>
      </c>
      <c r="M1081">
        <f t="shared" si="393"/>
        <v>0.76290904030543427</v>
      </c>
      <c r="N1081">
        <f t="shared" si="394"/>
        <v>0</v>
      </c>
      <c r="O1081">
        <f t="shared" si="395"/>
        <v>0</v>
      </c>
      <c r="P1081">
        <f t="shared" si="396"/>
        <v>7.0413805861343812E-2</v>
      </c>
      <c r="Q1081">
        <f t="shared" si="406"/>
        <v>0</v>
      </c>
      <c r="S1081">
        <f t="shared" si="407"/>
        <v>45.774542418326057</v>
      </c>
      <c r="T1081">
        <f t="shared" si="397"/>
        <v>458.61518260141543</v>
      </c>
      <c r="U1081">
        <f t="shared" si="398"/>
        <v>0.27624052316421965</v>
      </c>
      <c r="V1081">
        <f t="shared" si="399"/>
        <v>0.64014643033721552</v>
      </c>
      <c r="W1081">
        <f t="shared" si="400"/>
        <v>27.037915873447368</v>
      </c>
      <c r="X1081">
        <f t="shared" si="401"/>
        <v>22.224561986620518</v>
      </c>
      <c r="Y1081">
        <f t="shared" si="402"/>
        <v>0.93143783535744051</v>
      </c>
      <c r="Z1081">
        <f t="shared" si="409"/>
        <v>53.367456844782588</v>
      </c>
      <c r="AA1081">
        <f t="shared" si="403"/>
        <v>0.48390100298928929</v>
      </c>
      <c r="AB1081">
        <f t="shared" si="410"/>
        <v>27.725485173433711</v>
      </c>
      <c r="AC1081">
        <f t="shared" si="411"/>
        <v>0.44753683236815123</v>
      </c>
      <c r="AD1081">
        <f t="shared" si="412"/>
        <v>25.64197167134888</v>
      </c>
      <c r="AE1081">
        <f t="shared" si="413"/>
        <v>103.10079368491348</v>
      </c>
    </row>
    <row r="1082" spans="5:31">
      <c r="E1082">
        <f t="shared" si="404"/>
        <v>1.0619999999999938</v>
      </c>
      <c r="F1082">
        <f t="shared" si="405"/>
        <v>-0.52514895406387785</v>
      </c>
      <c r="G1082">
        <f t="shared" si="408"/>
        <v>-30.088818683569745</v>
      </c>
      <c r="H1082">
        <f t="shared" si="390"/>
        <v>6.8506138603550162E-2</v>
      </c>
      <c r="K1082">
        <f t="shared" si="391"/>
        <v>4.1103683162130098</v>
      </c>
      <c r="L1082">
        <f t="shared" si="392"/>
        <v>389.943748593885</v>
      </c>
      <c r="M1082">
        <f t="shared" si="393"/>
        <v>0.76290904030543427</v>
      </c>
      <c r="N1082">
        <f t="shared" si="394"/>
        <v>0</v>
      </c>
      <c r="O1082">
        <f t="shared" si="395"/>
        <v>0</v>
      </c>
      <c r="P1082">
        <f t="shared" si="396"/>
        <v>7.8658087964241716E-2</v>
      </c>
      <c r="Q1082">
        <f t="shared" si="406"/>
        <v>0</v>
      </c>
      <c r="S1082">
        <f t="shared" si="407"/>
        <v>45.774542418326057</v>
      </c>
      <c r="T1082">
        <f t="shared" si="397"/>
        <v>458.61518260141543</v>
      </c>
      <c r="U1082">
        <f t="shared" si="398"/>
        <v>0.27624052316421965</v>
      </c>
      <c r="V1082">
        <f t="shared" si="399"/>
        <v>0.64014643033721552</v>
      </c>
      <c r="W1082">
        <f t="shared" si="400"/>
        <v>27.037915873447368</v>
      </c>
      <c r="X1082">
        <f t="shared" si="401"/>
        <v>22.224561986620518</v>
      </c>
      <c r="Y1082">
        <f t="shared" si="402"/>
        <v>0.93143783535744051</v>
      </c>
      <c r="Z1082">
        <f t="shared" si="409"/>
        <v>53.367456844782588</v>
      </c>
      <c r="AA1082">
        <f t="shared" si="403"/>
        <v>0.48390100298928929</v>
      </c>
      <c r="AB1082">
        <f t="shared" si="410"/>
        <v>27.725485173433711</v>
      </c>
      <c r="AC1082">
        <f t="shared" si="411"/>
        <v>0.44753683236815123</v>
      </c>
      <c r="AD1082">
        <f t="shared" si="412"/>
        <v>25.64197167134888</v>
      </c>
      <c r="AE1082">
        <f t="shared" si="413"/>
        <v>103.10079368491348</v>
      </c>
    </row>
    <row r="1083" spans="5:31">
      <c r="E1083">
        <f t="shared" si="404"/>
        <v>1.0629999999999937</v>
      </c>
      <c r="F1083">
        <f t="shared" si="405"/>
        <v>-0.52514895406387785</v>
      </c>
      <c r="G1083">
        <f t="shared" si="408"/>
        <v>-30.088818683569745</v>
      </c>
      <c r="H1083">
        <f t="shared" si="390"/>
        <v>7.5005201080114922E-2</v>
      </c>
      <c r="K1083">
        <f t="shared" si="391"/>
        <v>4.5003120648068951</v>
      </c>
      <c r="L1083">
        <f t="shared" si="392"/>
        <v>389.943748593885</v>
      </c>
      <c r="M1083">
        <f t="shared" si="393"/>
        <v>0.76290904030543427</v>
      </c>
      <c r="N1083">
        <f t="shared" si="394"/>
        <v>0</v>
      </c>
      <c r="O1083">
        <f t="shared" si="395"/>
        <v>0</v>
      </c>
      <c r="P1083">
        <f t="shared" si="396"/>
        <v>8.6902370067139606E-2</v>
      </c>
      <c r="Q1083">
        <f t="shared" si="406"/>
        <v>0</v>
      </c>
      <c r="S1083">
        <f t="shared" si="407"/>
        <v>45.774542418326057</v>
      </c>
      <c r="T1083">
        <f t="shared" si="397"/>
        <v>458.61518260141543</v>
      </c>
      <c r="U1083">
        <f t="shared" si="398"/>
        <v>0.27624052316421965</v>
      </c>
      <c r="V1083">
        <f t="shared" si="399"/>
        <v>0.64014643033721552</v>
      </c>
      <c r="W1083">
        <f t="shared" si="400"/>
        <v>27.037915873447368</v>
      </c>
      <c r="X1083">
        <f t="shared" si="401"/>
        <v>22.224561986620518</v>
      </c>
      <c r="Y1083">
        <f t="shared" si="402"/>
        <v>0.93143783535744051</v>
      </c>
      <c r="Z1083">
        <f t="shared" si="409"/>
        <v>53.367456844782588</v>
      </c>
      <c r="AA1083">
        <f t="shared" si="403"/>
        <v>0.48390100298928929</v>
      </c>
      <c r="AB1083">
        <f t="shared" si="410"/>
        <v>27.725485173433711</v>
      </c>
      <c r="AC1083">
        <f t="shared" si="411"/>
        <v>0.44753683236815123</v>
      </c>
      <c r="AD1083">
        <f t="shared" si="412"/>
        <v>25.64197167134888</v>
      </c>
      <c r="AE1083">
        <f t="shared" si="413"/>
        <v>103.10079368491348</v>
      </c>
    </row>
    <row r="1084" spans="5:31">
      <c r="E1084">
        <f t="shared" si="404"/>
        <v>1.0639999999999936</v>
      </c>
      <c r="F1084">
        <f t="shared" si="405"/>
        <v>-0.52514895406387785</v>
      </c>
      <c r="G1084">
        <f t="shared" si="408"/>
        <v>-30.088818683569745</v>
      </c>
      <c r="H1084">
        <f t="shared" si="390"/>
        <v>8.1504263556679668E-2</v>
      </c>
      <c r="K1084">
        <f t="shared" si="391"/>
        <v>4.8902558134007803</v>
      </c>
      <c r="L1084">
        <f t="shared" si="392"/>
        <v>389.943748593885</v>
      </c>
      <c r="M1084">
        <f t="shared" si="393"/>
        <v>0.76290904030543427</v>
      </c>
      <c r="N1084">
        <f t="shared" si="394"/>
        <v>0</v>
      </c>
      <c r="O1084">
        <f t="shared" si="395"/>
        <v>0</v>
      </c>
      <c r="P1084">
        <f t="shared" si="396"/>
        <v>9.5146652170037496E-2</v>
      </c>
      <c r="Q1084">
        <f t="shared" si="406"/>
        <v>0</v>
      </c>
      <c r="S1084">
        <f t="shared" si="407"/>
        <v>45.774542418326057</v>
      </c>
      <c r="T1084">
        <f t="shared" si="397"/>
        <v>458.61518260141543</v>
      </c>
      <c r="U1084">
        <f t="shared" si="398"/>
        <v>0.27624052316421965</v>
      </c>
      <c r="V1084">
        <f t="shared" si="399"/>
        <v>0.64014643033721552</v>
      </c>
      <c r="W1084">
        <f t="shared" si="400"/>
        <v>27.037915873447368</v>
      </c>
      <c r="X1084">
        <f t="shared" si="401"/>
        <v>22.224561986620518</v>
      </c>
      <c r="Y1084">
        <f t="shared" si="402"/>
        <v>0.93143783535744051</v>
      </c>
      <c r="Z1084">
        <f t="shared" si="409"/>
        <v>53.367456844782588</v>
      </c>
      <c r="AA1084">
        <f t="shared" si="403"/>
        <v>0.48390100298928929</v>
      </c>
      <c r="AB1084">
        <f t="shared" si="410"/>
        <v>27.725485173433711</v>
      </c>
      <c r="AC1084">
        <f t="shared" si="411"/>
        <v>0.44753683236815123</v>
      </c>
      <c r="AD1084">
        <f t="shared" si="412"/>
        <v>25.64197167134888</v>
      </c>
      <c r="AE1084">
        <f t="shared" si="413"/>
        <v>103.10079368491348</v>
      </c>
    </row>
    <row r="1085" spans="5:31">
      <c r="E1085">
        <f t="shared" si="404"/>
        <v>1.0649999999999935</v>
      </c>
      <c r="F1085">
        <f t="shared" si="405"/>
        <v>-0.52514895406387785</v>
      </c>
      <c r="G1085">
        <f t="shared" si="408"/>
        <v>-30.088818683569745</v>
      </c>
      <c r="H1085">
        <f t="shared" si="390"/>
        <v>8.8003326033244428E-2</v>
      </c>
      <c r="K1085">
        <f t="shared" si="391"/>
        <v>5.2801995619946656</v>
      </c>
      <c r="L1085">
        <f t="shared" si="392"/>
        <v>389.943748593885</v>
      </c>
      <c r="M1085">
        <f t="shared" si="393"/>
        <v>0.76290904030543427</v>
      </c>
      <c r="N1085">
        <f t="shared" si="394"/>
        <v>0</v>
      </c>
      <c r="O1085">
        <f t="shared" si="395"/>
        <v>0</v>
      </c>
      <c r="P1085">
        <f t="shared" si="396"/>
        <v>0.10339093427293539</v>
      </c>
      <c r="Q1085">
        <f t="shared" si="406"/>
        <v>0</v>
      </c>
      <c r="S1085">
        <f t="shared" si="407"/>
        <v>45.774542418326057</v>
      </c>
      <c r="T1085">
        <f t="shared" si="397"/>
        <v>458.61518260141543</v>
      </c>
      <c r="U1085">
        <f t="shared" si="398"/>
        <v>0.27624052316421965</v>
      </c>
      <c r="V1085">
        <f t="shared" si="399"/>
        <v>0.64014643033721552</v>
      </c>
      <c r="W1085">
        <f t="shared" si="400"/>
        <v>27.037915873447368</v>
      </c>
      <c r="X1085">
        <f t="shared" si="401"/>
        <v>22.224561986620518</v>
      </c>
      <c r="Y1085">
        <f t="shared" si="402"/>
        <v>0.93143783535744051</v>
      </c>
      <c r="Z1085">
        <f t="shared" si="409"/>
        <v>53.367456844782588</v>
      </c>
      <c r="AA1085">
        <f t="shared" si="403"/>
        <v>0.48390100298928929</v>
      </c>
      <c r="AB1085">
        <f t="shared" si="410"/>
        <v>27.725485173433711</v>
      </c>
      <c r="AC1085">
        <f t="shared" si="411"/>
        <v>0.44753683236815123</v>
      </c>
      <c r="AD1085">
        <f t="shared" si="412"/>
        <v>25.64197167134888</v>
      </c>
      <c r="AE1085">
        <f t="shared" si="413"/>
        <v>103.10079368491348</v>
      </c>
    </row>
    <row r="1086" spans="5:31">
      <c r="E1086">
        <f t="shared" si="404"/>
        <v>1.0659999999999934</v>
      </c>
      <c r="F1086">
        <f t="shared" si="405"/>
        <v>-0.52514895406387785</v>
      </c>
      <c r="G1086">
        <f t="shared" si="408"/>
        <v>-30.088818683569745</v>
      </c>
      <c r="H1086">
        <f t="shared" si="390"/>
        <v>9.4502388509809174E-2</v>
      </c>
      <c r="K1086">
        <f t="shared" si="391"/>
        <v>5.6701433105885508</v>
      </c>
      <c r="L1086">
        <f t="shared" si="392"/>
        <v>389.943748593885</v>
      </c>
      <c r="M1086">
        <f t="shared" si="393"/>
        <v>0.76290904030543427</v>
      </c>
      <c r="N1086">
        <f t="shared" si="394"/>
        <v>0</v>
      </c>
      <c r="O1086">
        <f t="shared" si="395"/>
        <v>0</v>
      </c>
      <c r="P1086">
        <f t="shared" si="396"/>
        <v>0.11163521637583328</v>
      </c>
      <c r="Q1086">
        <f t="shared" si="406"/>
        <v>0</v>
      </c>
      <c r="S1086">
        <f t="shared" si="407"/>
        <v>45.774542418326057</v>
      </c>
      <c r="T1086">
        <f t="shared" si="397"/>
        <v>458.61518260141543</v>
      </c>
      <c r="U1086">
        <f t="shared" si="398"/>
        <v>0.27624052316421965</v>
      </c>
      <c r="V1086">
        <f t="shared" si="399"/>
        <v>0.64014643033721552</v>
      </c>
      <c r="W1086">
        <f t="shared" si="400"/>
        <v>27.037915873447368</v>
      </c>
      <c r="X1086">
        <f t="shared" si="401"/>
        <v>22.224561986620518</v>
      </c>
      <c r="Y1086">
        <f t="shared" si="402"/>
        <v>0.93143783535744051</v>
      </c>
      <c r="Z1086">
        <f t="shared" si="409"/>
        <v>53.367456844782588</v>
      </c>
      <c r="AA1086">
        <f t="shared" si="403"/>
        <v>0.48390100298928929</v>
      </c>
      <c r="AB1086">
        <f t="shared" si="410"/>
        <v>27.725485173433711</v>
      </c>
      <c r="AC1086">
        <f t="shared" si="411"/>
        <v>0.44753683236815123</v>
      </c>
      <c r="AD1086">
        <f t="shared" si="412"/>
        <v>25.64197167134888</v>
      </c>
      <c r="AE1086">
        <f t="shared" si="413"/>
        <v>103.10079368491348</v>
      </c>
    </row>
    <row r="1087" spans="5:31">
      <c r="E1087">
        <f t="shared" si="404"/>
        <v>1.0669999999999933</v>
      </c>
      <c r="F1087">
        <f t="shared" si="405"/>
        <v>-0.52514895406387785</v>
      </c>
      <c r="G1087">
        <f t="shared" si="408"/>
        <v>-30.088818683569745</v>
      </c>
      <c r="H1087">
        <f t="shared" si="390"/>
        <v>0.10100145098637393</v>
      </c>
      <c r="K1087">
        <f t="shared" si="391"/>
        <v>6.0600870591824361</v>
      </c>
      <c r="L1087">
        <f t="shared" si="392"/>
        <v>389.943748593885</v>
      </c>
      <c r="M1087">
        <f t="shared" si="393"/>
        <v>0.76290904030543427</v>
      </c>
      <c r="N1087">
        <f t="shared" si="394"/>
        <v>0</v>
      </c>
      <c r="O1087">
        <f t="shared" si="395"/>
        <v>0</v>
      </c>
      <c r="P1087">
        <f t="shared" si="396"/>
        <v>0.11987949847873118</v>
      </c>
      <c r="Q1087">
        <f t="shared" si="406"/>
        <v>0</v>
      </c>
      <c r="S1087">
        <f t="shared" si="407"/>
        <v>45.774542418326057</v>
      </c>
      <c r="T1087">
        <f t="shared" si="397"/>
        <v>458.61518260141543</v>
      </c>
      <c r="U1087">
        <f t="shared" si="398"/>
        <v>0.27624052316421965</v>
      </c>
      <c r="V1087">
        <f t="shared" si="399"/>
        <v>0.64014643033721552</v>
      </c>
      <c r="W1087">
        <f t="shared" si="400"/>
        <v>27.037915873447368</v>
      </c>
      <c r="X1087">
        <f t="shared" si="401"/>
        <v>22.224561986620518</v>
      </c>
      <c r="Y1087">
        <f t="shared" si="402"/>
        <v>0.93143783535744051</v>
      </c>
      <c r="Z1087">
        <f t="shared" si="409"/>
        <v>53.367456844782588</v>
      </c>
      <c r="AA1087">
        <f t="shared" si="403"/>
        <v>0.48390100298928929</v>
      </c>
      <c r="AB1087">
        <f t="shared" si="410"/>
        <v>27.725485173433711</v>
      </c>
      <c r="AC1087">
        <f t="shared" si="411"/>
        <v>0.44753683236815123</v>
      </c>
      <c r="AD1087">
        <f t="shared" si="412"/>
        <v>25.64197167134888</v>
      </c>
      <c r="AE1087">
        <f t="shared" si="413"/>
        <v>103.10079368491348</v>
      </c>
    </row>
    <row r="1088" spans="5:31">
      <c r="E1088">
        <f t="shared" si="404"/>
        <v>1.0679999999999932</v>
      </c>
      <c r="F1088">
        <f t="shared" si="405"/>
        <v>-0.52514895406387785</v>
      </c>
      <c r="G1088">
        <f t="shared" si="408"/>
        <v>-30.088818683569745</v>
      </c>
      <c r="H1088">
        <f t="shared" si="390"/>
        <v>0.10750051346293869</v>
      </c>
      <c r="K1088">
        <f t="shared" si="391"/>
        <v>6.4500308077763213</v>
      </c>
      <c r="L1088">
        <f t="shared" si="392"/>
        <v>389.943748593885</v>
      </c>
      <c r="M1088">
        <f t="shared" si="393"/>
        <v>0.76290904030543427</v>
      </c>
      <c r="N1088">
        <f t="shared" si="394"/>
        <v>0</v>
      </c>
      <c r="O1088">
        <f t="shared" si="395"/>
        <v>0</v>
      </c>
      <c r="P1088">
        <f t="shared" si="396"/>
        <v>0.12812378058162907</v>
      </c>
      <c r="Q1088">
        <f t="shared" si="406"/>
        <v>0</v>
      </c>
      <c r="S1088">
        <f t="shared" si="407"/>
        <v>45.774542418326057</v>
      </c>
      <c r="T1088">
        <f t="shared" si="397"/>
        <v>458.61518260141543</v>
      </c>
      <c r="U1088">
        <f t="shared" si="398"/>
        <v>0.27624052316421965</v>
      </c>
      <c r="V1088">
        <f t="shared" si="399"/>
        <v>0.64014643033721552</v>
      </c>
      <c r="W1088">
        <f t="shared" si="400"/>
        <v>27.037915873447368</v>
      </c>
      <c r="X1088">
        <f t="shared" si="401"/>
        <v>22.224561986620518</v>
      </c>
      <c r="Y1088">
        <f t="shared" si="402"/>
        <v>0.93143783535744051</v>
      </c>
      <c r="Z1088">
        <f t="shared" si="409"/>
        <v>53.367456844782588</v>
      </c>
      <c r="AA1088">
        <f t="shared" si="403"/>
        <v>0.48390100298928929</v>
      </c>
      <c r="AB1088">
        <f t="shared" si="410"/>
        <v>27.725485173433711</v>
      </c>
      <c r="AC1088">
        <f t="shared" si="411"/>
        <v>0.44753683236815123</v>
      </c>
      <c r="AD1088">
        <f t="shared" si="412"/>
        <v>25.64197167134888</v>
      </c>
      <c r="AE1088">
        <f t="shared" si="413"/>
        <v>103.10079368491348</v>
      </c>
    </row>
    <row r="1089" spans="5:31">
      <c r="E1089">
        <f t="shared" si="404"/>
        <v>1.0689999999999931</v>
      </c>
      <c r="F1089">
        <f t="shared" si="405"/>
        <v>-0.52514895406387785</v>
      </c>
      <c r="G1089">
        <f t="shared" si="408"/>
        <v>-30.088818683569745</v>
      </c>
      <c r="H1089">
        <f t="shared" si="390"/>
        <v>0.11399957593950344</v>
      </c>
      <c r="K1089">
        <f t="shared" si="391"/>
        <v>6.8399745563702066</v>
      </c>
      <c r="L1089">
        <f t="shared" si="392"/>
        <v>389.943748593885</v>
      </c>
      <c r="M1089">
        <f t="shared" si="393"/>
        <v>0.76290904030543427</v>
      </c>
      <c r="N1089">
        <f t="shared" si="394"/>
        <v>0</v>
      </c>
      <c r="O1089">
        <f t="shared" si="395"/>
        <v>0</v>
      </c>
      <c r="P1089">
        <f t="shared" si="396"/>
        <v>0.13636806268452697</v>
      </c>
      <c r="Q1089">
        <f t="shared" si="406"/>
        <v>0</v>
      </c>
      <c r="S1089">
        <f t="shared" si="407"/>
        <v>45.774542418326057</v>
      </c>
      <c r="T1089">
        <f t="shared" si="397"/>
        <v>458.61518260141543</v>
      </c>
      <c r="U1089">
        <f t="shared" si="398"/>
        <v>0.27624052316421965</v>
      </c>
      <c r="V1089">
        <f t="shared" si="399"/>
        <v>0.64014643033721552</v>
      </c>
      <c r="W1089">
        <f t="shared" si="400"/>
        <v>27.037915873447368</v>
      </c>
      <c r="X1089">
        <f t="shared" si="401"/>
        <v>22.224561986620518</v>
      </c>
      <c r="Y1089">
        <f t="shared" si="402"/>
        <v>0.93143783535744051</v>
      </c>
      <c r="Z1089">
        <f t="shared" si="409"/>
        <v>53.367456844782588</v>
      </c>
      <c r="AA1089">
        <f t="shared" si="403"/>
        <v>0.48390100298928929</v>
      </c>
      <c r="AB1089">
        <f t="shared" si="410"/>
        <v>27.725485173433711</v>
      </c>
      <c r="AC1089">
        <f t="shared" si="411"/>
        <v>0.44753683236815123</v>
      </c>
      <c r="AD1089">
        <f t="shared" si="412"/>
        <v>25.64197167134888</v>
      </c>
      <c r="AE1089">
        <f t="shared" si="413"/>
        <v>103.10079368491348</v>
      </c>
    </row>
    <row r="1090" spans="5:31">
      <c r="E1090">
        <f t="shared" si="404"/>
        <v>1.069999999999993</v>
      </c>
      <c r="F1090">
        <f t="shared" si="405"/>
        <v>-0.52514895406387785</v>
      </c>
      <c r="G1090">
        <f t="shared" si="408"/>
        <v>-30.088818683569745</v>
      </c>
      <c r="H1090">
        <f t="shared" si="390"/>
        <v>0.1204986384160682</v>
      </c>
      <c r="K1090">
        <f t="shared" si="391"/>
        <v>7.2299183049640918</v>
      </c>
      <c r="L1090">
        <f t="shared" si="392"/>
        <v>389.943748593885</v>
      </c>
      <c r="M1090">
        <f t="shared" si="393"/>
        <v>0.76290904030543427</v>
      </c>
      <c r="N1090">
        <f t="shared" si="394"/>
        <v>0</v>
      </c>
      <c r="O1090">
        <f t="shared" si="395"/>
        <v>0</v>
      </c>
      <c r="P1090">
        <f t="shared" si="396"/>
        <v>0.14461234478742485</v>
      </c>
      <c r="Q1090">
        <f t="shared" si="406"/>
        <v>0</v>
      </c>
      <c r="S1090">
        <f t="shared" si="407"/>
        <v>45.774542418326057</v>
      </c>
      <c r="T1090">
        <f t="shared" si="397"/>
        <v>458.61518260141543</v>
      </c>
      <c r="U1090">
        <f t="shared" si="398"/>
        <v>0.27624052316421965</v>
      </c>
      <c r="V1090">
        <f t="shared" si="399"/>
        <v>0.64014643033721552</v>
      </c>
      <c r="W1090">
        <f t="shared" si="400"/>
        <v>27.037915873447368</v>
      </c>
      <c r="X1090">
        <f t="shared" si="401"/>
        <v>22.224561986620518</v>
      </c>
      <c r="Y1090">
        <f t="shared" si="402"/>
        <v>0.93143783535744051</v>
      </c>
      <c r="Z1090">
        <f t="shared" si="409"/>
        <v>53.367456844782588</v>
      </c>
      <c r="AA1090">
        <f t="shared" si="403"/>
        <v>0.48390100298928929</v>
      </c>
      <c r="AB1090">
        <f t="shared" si="410"/>
        <v>27.725485173433711</v>
      </c>
      <c r="AC1090">
        <f t="shared" si="411"/>
        <v>0.44753683236815123</v>
      </c>
      <c r="AD1090">
        <f t="shared" si="412"/>
        <v>25.64197167134888</v>
      </c>
      <c r="AE1090">
        <f t="shared" si="413"/>
        <v>103.10079368491348</v>
      </c>
    </row>
    <row r="1091" spans="5:31">
      <c r="E1091">
        <f t="shared" si="404"/>
        <v>1.0709999999999928</v>
      </c>
      <c r="F1091">
        <f t="shared" si="405"/>
        <v>-0.52514895406387785</v>
      </c>
      <c r="G1091">
        <f t="shared" si="408"/>
        <v>-30.088818683569745</v>
      </c>
      <c r="H1091">
        <f t="shared" si="390"/>
        <v>0.12699770089263296</v>
      </c>
      <c r="K1091">
        <f t="shared" si="391"/>
        <v>7.6198620535579771</v>
      </c>
      <c r="L1091">
        <f t="shared" si="392"/>
        <v>389.943748593885</v>
      </c>
      <c r="M1091">
        <f t="shared" si="393"/>
        <v>0.76290904030543427</v>
      </c>
      <c r="N1091">
        <f t="shared" si="394"/>
        <v>0</v>
      </c>
      <c r="O1091">
        <f t="shared" si="395"/>
        <v>0</v>
      </c>
      <c r="P1091">
        <f t="shared" si="396"/>
        <v>0.15285662689032276</v>
      </c>
      <c r="Q1091">
        <f t="shared" si="406"/>
        <v>0</v>
      </c>
      <c r="S1091">
        <f t="shared" si="407"/>
        <v>45.774542418326057</v>
      </c>
      <c r="T1091">
        <f t="shared" si="397"/>
        <v>458.61518260141543</v>
      </c>
      <c r="U1091">
        <f t="shared" si="398"/>
        <v>0.27624052316421965</v>
      </c>
      <c r="V1091">
        <f t="shared" si="399"/>
        <v>0.64014643033721552</v>
      </c>
      <c r="W1091">
        <f t="shared" si="400"/>
        <v>27.037915873447368</v>
      </c>
      <c r="X1091">
        <f t="shared" si="401"/>
        <v>22.224561986620518</v>
      </c>
      <c r="Y1091">
        <f t="shared" si="402"/>
        <v>0.93143783535744051</v>
      </c>
      <c r="Z1091">
        <f t="shared" si="409"/>
        <v>53.367456844782588</v>
      </c>
      <c r="AA1091">
        <f t="shared" si="403"/>
        <v>0.48390100298928929</v>
      </c>
      <c r="AB1091">
        <f t="shared" si="410"/>
        <v>27.725485173433711</v>
      </c>
      <c r="AC1091">
        <f t="shared" si="411"/>
        <v>0.44753683236815123</v>
      </c>
      <c r="AD1091">
        <f t="shared" si="412"/>
        <v>25.64197167134888</v>
      </c>
      <c r="AE1091">
        <f t="shared" si="413"/>
        <v>103.10079368491348</v>
      </c>
    </row>
    <row r="1092" spans="5:31">
      <c r="E1092">
        <f t="shared" si="404"/>
        <v>1.0719999999999927</v>
      </c>
      <c r="F1092">
        <f t="shared" si="405"/>
        <v>-0.52514895406387785</v>
      </c>
      <c r="G1092">
        <f t="shared" si="408"/>
        <v>-30.088818683569745</v>
      </c>
      <c r="H1092">
        <f t="shared" si="390"/>
        <v>0.13349676336919769</v>
      </c>
      <c r="K1092">
        <f t="shared" si="391"/>
        <v>8.0098058021518614</v>
      </c>
      <c r="L1092">
        <f t="shared" si="392"/>
        <v>389.943748593885</v>
      </c>
      <c r="M1092">
        <f t="shared" si="393"/>
        <v>0.76290904030543427</v>
      </c>
      <c r="N1092">
        <f t="shared" si="394"/>
        <v>0</v>
      </c>
      <c r="O1092">
        <f t="shared" si="395"/>
        <v>0</v>
      </c>
      <c r="P1092">
        <f t="shared" si="396"/>
        <v>0.16110090899322063</v>
      </c>
      <c r="Q1092">
        <f t="shared" si="406"/>
        <v>0</v>
      </c>
      <c r="S1092">
        <f t="shared" si="407"/>
        <v>45.774542418326057</v>
      </c>
      <c r="T1092">
        <f t="shared" si="397"/>
        <v>458.61518260141543</v>
      </c>
      <c r="U1092">
        <f t="shared" si="398"/>
        <v>0.27624052316421965</v>
      </c>
      <c r="V1092">
        <f t="shared" si="399"/>
        <v>0.64014643033721552</v>
      </c>
      <c r="W1092">
        <f t="shared" si="400"/>
        <v>27.037915873447368</v>
      </c>
      <c r="X1092">
        <f t="shared" si="401"/>
        <v>22.224561986620518</v>
      </c>
      <c r="Y1092">
        <f t="shared" si="402"/>
        <v>0.93143783535744051</v>
      </c>
      <c r="Z1092">
        <f t="shared" si="409"/>
        <v>53.367456844782588</v>
      </c>
      <c r="AA1092">
        <f t="shared" si="403"/>
        <v>0.48390100298928929</v>
      </c>
      <c r="AB1092">
        <f t="shared" si="410"/>
        <v>27.725485173433711</v>
      </c>
      <c r="AC1092">
        <f t="shared" si="411"/>
        <v>0.44753683236815123</v>
      </c>
      <c r="AD1092">
        <f t="shared" si="412"/>
        <v>25.64197167134888</v>
      </c>
      <c r="AE1092">
        <f t="shared" si="413"/>
        <v>103.10079368491348</v>
      </c>
    </row>
    <row r="1093" spans="5:31">
      <c r="E1093">
        <f t="shared" si="404"/>
        <v>1.0729999999999926</v>
      </c>
      <c r="F1093">
        <f t="shared" si="405"/>
        <v>-0.52514895406387785</v>
      </c>
      <c r="G1093">
        <f t="shared" si="408"/>
        <v>-30.088818683569745</v>
      </c>
      <c r="H1093">
        <f t="shared" si="390"/>
        <v>0.13999582584576242</v>
      </c>
      <c r="K1093">
        <f t="shared" si="391"/>
        <v>8.3997495507457458</v>
      </c>
      <c r="L1093">
        <f t="shared" si="392"/>
        <v>389.943748593885</v>
      </c>
      <c r="M1093">
        <f t="shared" si="393"/>
        <v>0.76290904030543427</v>
      </c>
      <c r="N1093">
        <f t="shared" si="394"/>
        <v>0</v>
      </c>
      <c r="O1093">
        <f t="shared" si="395"/>
        <v>0</v>
      </c>
      <c r="P1093">
        <f t="shared" si="396"/>
        <v>0.16934519109611851</v>
      </c>
      <c r="Q1093">
        <f t="shared" si="406"/>
        <v>0</v>
      </c>
      <c r="S1093">
        <f t="shared" si="407"/>
        <v>45.774542418326057</v>
      </c>
      <c r="T1093">
        <f t="shared" si="397"/>
        <v>458.61518260141543</v>
      </c>
      <c r="U1093">
        <f t="shared" si="398"/>
        <v>0.27624052316421965</v>
      </c>
      <c r="V1093">
        <f t="shared" si="399"/>
        <v>0.64014643033721552</v>
      </c>
      <c r="W1093">
        <f t="shared" si="400"/>
        <v>27.037915873447368</v>
      </c>
      <c r="X1093">
        <f t="shared" si="401"/>
        <v>22.224561986620518</v>
      </c>
      <c r="Y1093">
        <f t="shared" si="402"/>
        <v>0.93143783535744051</v>
      </c>
      <c r="Z1093">
        <f t="shared" si="409"/>
        <v>53.367456844782588</v>
      </c>
      <c r="AA1093">
        <f t="shared" si="403"/>
        <v>0.48390100298928929</v>
      </c>
      <c r="AB1093">
        <f t="shared" si="410"/>
        <v>27.725485173433711</v>
      </c>
      <c r="AC1093">
        <f t="shared" si="411"/>
        <v>0.44753683236815123</v>
      </c>
      <c r="AD1093">
        <f t="shared" si="412"/>
        <v>25.64197167134888</v>
      </c>
      <c r="AE1093">
        <f t="shared" si="413"/>
        <v>103.10079368491348</v>
      </c>
    </row>
    <row r="1094" spans="5:31">
      <c r="E1094">
        <f t="shared" si="404"/>
        <v>1.0739999999999925</v>
      </c>
      <c r="F1094">
        <f t="shared" si="405"/>
        <v>-0.52514895406387785</v>
      </c>
      <c r="G1094">
        <f t="shared" si="408"/>
        <v>-30.088818683569745</v>
      </c>
      <c r="H1094">
        <f t="shared" si="390"/>
        <v>0.14649488832232718</v>
      </c>
      <c r="K1094">
        <f t="shared" si="391"/>
        <v>8.7896932993396302</v>
      </c>
      <c r="L1094">
        <f t="shared" si="392"/>
        <v>389.943748593885</v>
      </c>
      <c r="M1094">
        <f t="shared" si="393"/>
        <v>0.76290904030543427</v>
      </c>
      <c r="N1094">
        <f t="shared" si="394"/>
        <v>0</v>
      </c>
      <c r="O1094">
        <f t="shared" si="395"/>
        <v>0</v>
      </c>
      <c r="P1094">
        <f t="shared" si="396"/>
        <v>0.17758947319901638</v>
      </c>
      <c r="Q1094">
        <f t="shared" si="406"/>
        <v>0</v>
      </c>
      <c r="S1094">
        <f t="shared" si="407"/>
        <v>45.774542418326057</v>
      </c>
      <c r="T1094">
        <f t="shared" si="397"/>
        <v>458.61518260141543</v>
      </c>
      <c r="U1094">
        <f t="shared" si="398"/>
        <v>0.27624052316421965</v>
      </c>
      <c r="V1094">
        <f t="shared" si="399"/>
        <v>0.64014643033721552</v>
      </c>
      <c r="W1094">
        <f t="shared" si="400"/>
        <v>27.037915873447368</v>
      </c>
      <c r="X1094">
        <f t="shared" si="401"/>
        <v>22.224561986620518</v>
      </c>
      <c r="Y1094">
        <f t="shared" si="402"/>
        <v>0.93143783535744051</v>
      </c>
      <c r="Z1094">
        <f t="shared" si="409"/>
        <v>53.367456844782588</v>
      </c>
      <c r="AA1094">
        <f t="shared" si="403"/>
        <v>0.48390100298928929</v>
      </c>
      <c r="AB1094">
        <f t="shared" si="410"/>
        <v>27.725485173433711</v>
      </c>
      <c r="AC1094">
        <f t="shared" si="411"/>
        <v>0.44753683236815123</v>
      </c>
      <c r="AD1094">
        <f t="shared" si="412"/>
        <v>25.64197167134888</v>
      </c>
      <c r="AE1094">
        <f t="shared" si="413"/>
        <v>103.10079368491348</v>
      </c>
    </row>
    <row r="1095" spans="5:31">
      <c r="E1095">
        <f t="shared" si="404"/>
        <v>1.0749999999999924</v>
      </c>
      <c r="F1095">
        <f t="shared" si="405"/>
        <v>-0.52514895406387785</v>
      </c>
      <c r="G1095">
        <f t="shared" si="408"/>
        <v>-30.088818683569745</v>
      </c>
      <c r="H1095">
        <f t="shared" si="390"/>
        <v>0.15299395079889191</v>
      </c>
      <c r="K1095">
        <f t="shared" si="391"/>
        <v>9.1796370479335145</v>
      </c>
      <c r="L1095">
        <f t="shared" si="392"/>
        <v>389.943748593885</v>
      </c>
      <c r="M1095">
        <f t="shared" si="393"/>
        <v>0.76290904030543427</v>
      </c>
      <c r="N1095">
        <f t="shared" si="394"/>
        <v>0</v>
      </c>
      <c r="O1095">
        <f t="shared" si="395"/>
        <v>0</v>
      </c>
      <c r="P1095">
        <f t="shared" si="396"/>
        <v>0.18583375530191426</v>
      </c>
      <c r="Q1095">
        <f t="shared" si="406"/>
        <v>0</v>
      </c>
      <c r="S1095">
        <f t="shared" si="407"/>
        <v>45.774542418326057</v>
      </c>
      <c r="T1095">
        <f t="shared" si="397"/>
        <v>458.61518260141543</v>
      </c>
      <c r="U1095">
        <f t="shared" si="398"/>
        <v>0.27624052316421965</v>
      </c>
      <c r="V1095">
        <f t="shared" si="399"/>
        <v>0.64014643033721552</v>
      </c>
      <c r="W1095">
        <f t="shared" si="400"/>
        <v>27.037915873447368</v>
      </c>
      <c r="X1095">
        <f t="shared" si="401"/>
        <v>22.224561986620518</v>
      </c>
      <c r="Y1095">
        <f t="shared" si="402"/>
        <v>0.93143783535744051</v>
      </c>
      <c r="Z1095">
        <f t="shared" si="409"/>
        <v>53.367456844782588</v>
      </c>
      <c r="AA1095">
        <f t="shared" si="403"/>
        <v>0.48390100298928929</v>
      </c>
      <c r="AB1095">
        <f t="shared" si="410"/>
        <v>27.725485173433711</v>
      </c>
      <c r="AC1095">
        <f t="shared" si="411"/>
        <v>0.44753683236815123</v>
      </c>
      <c r="AD1095">
        <f t="shared" si="412"/>
        <v>25.64197167134888</v>
      </c>
      <c r="AE1095">
        <f t="shared" si="413"/>
        <v>103.10079368491348</v>
      </c>
    </row>
    <row r="1096" spans="5:31">
      <c r="E1096">
        <f t="shared" si="404"/>
        <v>1.0759999999999923</v>
      </c>
      <c r="F1096">
        <f t="shared" si="405"/>
        <v>-0.52514895406387785</v>
      </c>
      <c r="G1096">
        <f t="shared" si="408"/>
        <v>-30.088818683569745</v>
      </c>
      <c r="H1096">
        <f t="shared" si="390"/>
        <v>0.15949301327545665</v>
      </c>
      <c r="K1096">
        <f t="shared" si="391"/>
        <v>9.5695807965273989</v>
      </c>
      <c r="L1096">
        <f t="shared" si="392"/>
        <v>389.943748593885</v>
      </c>
      <c r="M1096">
        <f t="shared" si="393"/>
        <v>0.76290904030543427</v>
      </c>
      <c r="N1096">
        <f t="shared" si="394"/>
        <v>0</v>
      </c>
      <c r="O1096">
        <f t="shared" si="395"/>
        <v>0</v>
      </c>
      <c r="P1096">
        <f t="shared" si="396"/>
        <v>0.19407803740481214</v>
      </c>
      <c r="Q1096">
        <f t="shared" si="406"/>
        <v>0</v>
      </c>
      <c r="S1096">
        <f t="shared" si="407"/>
        <v>45.774542418326057</v>
      </c>
      <c r="T1096">
        <f t="shared" si="397"/>
        <v>458.61518260141543</v>
      </c>
      <c r="U1096">
        <f t="shared" si="398"/>
        <v>0.27624052316421965</v>
      </c>
      <c r="V1096">
        <f t="shared" si="399"/>
        <v>0.64014643033721552</v>
      </c>
      <c r="W1096">
        <f t="shared" si="400"/>
        <v>27.037915873447368</v>
      </c>
      <c r="X1096">
        <f t="shared" si="401"/>
        <v>22.224561986620518</v>
      </c>
      <c r="Y1096">
        <f t="shared" si="402"/>
        <v>0.93143783535744051</v>
      </c>
      <c r="Z1096">
        <f t="shared" si="409"/>
        <v>53.367456844782588</v>
      </c>
      <c r="AA1096">
        <f t="shared" si="403"/>
        <v>0.48390100298928929</v>
      </c>
      <c r="AB1096">
        <f t="shared" si="410"/>
        <v>27.725485173433711</v>
      </c>
      <c r="AC1096">
        <f t="shared" si="411"/>
        <v>0.44753683236815123</v>
      </c>
      <c r="AD1096">
        <f t="shared" si="412"/>
        <v>25.64197167134888</v>
      </c>
      <c r="AE1096">
        <f t="shared" si="413"/>
        <v>103.10079368491348</v>
      </c>
    </row>
    <row r="1097" spans="5:31">
      <c r="E1097">
        <f t="shared" si="404"/>
        <v>1.0769999999999922</v>
      </c>
      <c r="F1097">
        <f t="shared" si="405"/>
        <v>-0.52514895406387785</v>
      </c>
      <c r="G1097">
        <f t="shared" si="408"/>
        <v>-30.088818683569745</v>
      </c>
      <c r="H1097">
        <f t="shared" si="390"/>
        <v>0.16599207575202138</v>
      </c>
      <c r="K1097">
        <f t="shared" si="391"/>
        <v>9.9595245451212833</v>
      </c>
      <c r="L1097">
        <f t="shared" si="392"/>
        <v>389.943748593885</v>
      </c>
      <c r="M1097">
        <f t="shared" si="393"/>
        <v>0.76290904030543427</v>
      </c>
      <c r="N1097">
        <f t="shared" si="394"/>
        <v>0</v>
      </c>
      <c r="O1097">
        <f t="shared" si="395"/>
        <v>0</v>
      </c>
      <c r="P1097">
        <f t="shared" si="396"/>
        <v>0.20232231950771001</v>
      </c>
      <c r="Q1097">
        <f t="shared" si="406"/>
        <v>0</v>
      </c>
      <c r="S1097">
        <f t="shared" si="407"/>
        <v>45.774542418326057</v>
      </c>
      <c r="T1097">
        <f t="shared" si="397"/>
        <v>458.61518260141543</v>
      </c>
      <c r="U1097">
        <f t="shared" si="398"/>
        <v>0.27624052316421965</v>
      </c>
      <c r="V1097">
        <f t="shared" si="399"/>
        <v>0.64014643033721552</v>
      </c>
      <c r="W1097">
        <f t="shared" si="400"/>
        <v>27.037915873447368</v>
      </c>
      <c r="X1097">
        <f t="shared" si="401"/>
        <v>22.224561986620518</v>
      </c>
      <c r="Y1097">
        <f t="shared" si="402"/>
        <v>0.93143783535744051</v>
      </c>
      <c r="Z1097">
        <f t="shared" si="409"/>
        <v>53.367456844782588</v>
      </c>
      <c r="AA1097">
        <f t="shared" si="403"/>
        <v>0.48390100298928929</v>
      </c>
      <c r="AB1097">
        <f t="shared" si="410"/>
        <v>27.725485173433711</v>
      </c>
      <c r="AC1097">
        <f t="shared" si="411"/>
        <v>0.44753683236815123</v>
      </c>
      <c r="AD1097">
        <f t="shared" si="412"/>
        <v>25.64197167134888</v>
      </c>
      <c r="AE1097">
        <f t="shared" si="413"/>
        <v>103.10079368491348</v>
      </c>
    </row>
    <row r="1098" spans="5:31">
      <c r="E1098">
        <f t="shared" si="404"/>
        <v>1.0779999999999921</v>
      </c>
      <c r="F1098">
        <f t="shared" si="405"/>
        <v>-0.52514895406387785</v>
      </c>
      <c r="G1098">
        <f t="shared" si="408"/>
        <v>-30.088818683569745</v>
      </c>
      <c r="H1098">
        <f t="shared" si="390"/>
        <v>0.17249113822858614</v>
      </c>
      <c r="K1098">
        <f t="shared" si="391"/>
        <v>10.349468293715168</v>
      </c>
      <c r="L1098">
        <f t="shared" si="392"/>
        <v>389.943748593885</v>
      </c>
      <c r="M1098">
        <f t="shared" si="393"/>
        <v>0.76290904030543427</v>
      </c>
      <c r="N1098">
        <f t="shared" si="394"/>
        <v>0</v>
      </c>
      <c r="O1098">
        <f t="shared" si="395"/>
        <v>0</v>
      </c>
      <c r="P1098">
        <f t="shared" si="396"/>
        <v>0.21056660161060789</v>
      </c>
      <c r="Q1098">
        <f t="shared" si="406"/>
        <v>0</v>
      </c>
      <c r="S1098">
        <f t="shared" si="407"/>
        <v>45.774542418326057</v>
      </c>
      <c r="T1098">
        <f t="shared" si="397"/>
        <v>458.61518260141543</v>
      </c>
      <c r="U1098">
        <f t="shared" si="398"/>
        <v>0.27624052316421965</v>
      </c>
      <c r="V1098">
        <f t="shared" si="399"/>
        <v>0.64014643033721552</v>
      </c>
      <c r="W1098">
        <f t="shared" si="400"/>
        <v>27.037915873447368</v>
      </c>
      <c r="X1098">
        <f t="shared" si="401"/>
        <v>22.224561986620518</v>
      </c>
      <c r="Y1098">
        <f t="shared" si="402"/>
        <v>0.93143783535744051</v>
      </c>
      <c r="Z1098">
        <f t="shared" si="409"/>
        <v>53.367456844782588</v>
      </c>
      <c r="AA1098">
        <f t="shared" si="403"/>
        <v>0.48390100298928929</v>
      </c>
      <c r="AB1098">
        <f t="shared" si="410"/>
        <v>27.725485173433711</v>
      </c>
      <c r="AC1098">
        <f t="shared" si="411"/>
        <v>0.44753683236815123</v>
      </c>
      <c r="AD1098">
        <f t="shared" si="412"/>
        <v>25.64197167134888</v>
      </c>
      <c r="AE1098">
        <f t="shared" si="413"/>
        <v>103.10079368491348</v>
      </c>
    </row>
    <row r="1099" spans="5:31">
      <c r="E1099">
        <f t="shared" si="404"/>
        <v>1.078999999999992</v>
      </c>
      <c r="F1099">
        <f t="shared" si="405"/>
        <v>-0.52514895406387785</v>
      </c>
      <c r="G1099">
        <f t="shared" si="408"/>
        <v>-30.088818683569745</v>
      </c>
      <c r="H1099">
        <f t="shared" si="390"/>
        <v>0.17899020070515087</v>
      </c>
      <c r="K1099">
        <f t="shared" si="391"/>
        <v>10.739412042309052</v>
      </c>
      <c r="L1099">
        <f t="shared" si="392"/>
        <v>389.943748593885</v>
      </c>
      <c r="M1099">
        <f t="shared" si="393"/>
        <v>0.76290904030543427</v>
      </c>
      <c r="N1099">
        <f t="shared" si="394"/>
        <v>0</v>
      </c>
      <c r="O1099">
        <f t="shared" si="395"/>
        <v>0</v>
      </c>
      <c r="P1099">
        <f t="shared" si="396"/>
        <v>0.21881088371350577</v>
      </c>
      <c r="Q1099">
        <f t="shared" si="406"/>
        <v>0</v>
      </c>
      <c r="S1099">
        <f t="shared" si="407"/>
        <v>45.774542418326057</v>
      </c>
      <c r="T1099">
        <f t="shared" si="397"/>
        <v>458.61518260141543</v>
      </c>
      <c r="U1099">
        <f t="shared" si="398"/>
        <v>0.27624052316421965</v>
      </c>
      <c r="V1099">
        <f t="shared" si="399"/>
        <v>0.64014643033721552</v>
      </c>
      <c r="W1099">
        <f t="shared" si="400"/>
        <v>27.037915873447368</v>
      </c>
      <c r="X1099">
        <f t="shared" si="401"/>
        <v>22.224561986620518</v>
      </c>
      <c r="Y1099">
        <f t="shared" si="402"/>
        <v>0.93143783535744051</v>
      </c>
      <c r="Z1099">
        <f t="shared" si="409"/>
        <v>53.367456844782588</v>
      </c>
      <c r="AA1099">
        <f t="shared" si="403"/>
        <v>0.48390100298928929</v>
      </c>
      <c r="AB1099">
        <f t="shared" si="410"/>
        <v>27.725485173433711</v>
      </c>
      <c r="AC1099">
        <f t="shared" si="411"/>
        <v>0.44753683236815123</v>
      </c>
      <c r="AD1099">
        <f t="shared" si="412"/>
        <v>25.64197167134888</v>
      </c>
      <c r="AE1099">
        <f t="shared" si="413"/>
        <v>103.10079368491348</v>
      </c>
    </row>
    <row r="1100" spans="5:31">
      <c r="E1100">
        <f t="shared" si="404"/>
        <v>1.0799999999999919</v>
      </c>
      <c r="F1100">
        <f t="shared" si="405"/>
        <v>-0.52514895406387785</v>
      </c>
      <c r="G1100">
        <f t="shared" si="408"/>
        <v>-30.088818683569745</v>
      </c>
      <c r="H1100">
        <f t="shared" si="390"/>
        <v>0.1854892631817156</v>
      </c>
      <c r="K1100">
        <f t="shared" si="391"/>
        <v>11.129355790902936</v>
      </c>
      <c r="L1100">
        <f t="shared" si="392"/>
        <v>389.943748593885</v>
      </c>
      <c r="M1100">
        <f t="shared" si="393"/>
        <v>0.76290904030543427</v>
      </c>
      <c r="N1100">
        <f t="shared" si="394"/>
        <v>0</v>
      </c>
      <c r="O1100">
        <f t="shared" si="395"/>
        <v>0</v>
      </c>
      <c r="P1100">
        <f t="shared" si="396"/>
        <v>0.22705516581640364</v>
      </c>
      <c r="Q1100">
        <f t="shared" si="406"/>
        <v>0</v>
      </c>
      <c r="S1100">
        <f t="shared" si="407"/>
        <v>45.774542418326057</v>
      </c>
      <c r="T1100">
        <f t="shared" si="397"/>
        <v>458.61518260141543</v>
      </c>
      <c r="U1100">
        <f t="shared" si="398"/>
        <v>0.27624052316421965</v>
      </c>
      <c r="V1100">
        <f t="shared" si="399"/>
        <v>0.64014643033721552</v>
      </c>
      <c r="W1100">
        <f t="shared" si="400"/>
        <v>27.037915873447368</v>
      </c>
      <c r="X1100">
        <f t="shared" si="401"/>
        <v>22.224561986620518</v>
      </c>
      <c r="Y1100">
        <f t="shared" si="402"/>
        <v>0.93143783535744051</v>
      </c>
      <c r="Z1100">
        <f t="shared" si="409"/>
        <v>53.367456844782588</v>
      </c>
      <c r="AA1100">
        <f t="shared" si="403"/>
        <v>0.48390100298928929</v>
      </c>
      <c r="AB1100">
        <f t="shared" si="410"/>
        <v>27.725485173433711</v>
      </c>
      <c r="AC1100">
        <f t="shared" si="411"/>
        <v>0.44753683236815123</v>
      </c>
      <c r="AD1100">
        <f t="shared" si="412"/>
        <v>25.64197167134888</v>
      </c>
      <c r="AE1100">
        <f t="shared" si="413"/>
        <v>103.10079368491348</v>
      </c>
    </row>
    <row r="1101" spans="5:31">
      <c r="E1101">
        <f t="shared" si="404"/>
        <v>1.0809999999999917</v>
      </c>
      <c r="F1101">
        <f t="shared" si="405"/>
        <v>-0.52514895406387785</v>
      </c>
      <c r="G1101">
        <f t="shared" si="408"/>
        <v>-30.088818683569745</v>
      </c>
      <c r="H1101">
        <f t="shared" si="390"/>
        <v>0.19198832565828033</v>
      </c>
      <c r="K1101">
        <f t="shared" si="391"/>
        <v>11.519299539496821</v>
      </c>
      <c r="L1101">
        <f t="shared" si="392"/>
        <v>389.943748593885</v>
      </c>
      <c r="M1101">
        <f t="shared" si="393"/>
        <v>0.76290904030543427</v>
      </c>
      <c r="N1101">
        <f t="shared" si="394"/>
        <v>0</v>
      </c>
      <c r="O1101">
        <f t="shared" si="395"/>
        <v>0</v>
      </c>
      <c r="P1101">
        <f t="shared" si="396"/>
        <v>0.23529944791930152</v>
      </c>
      <c r="Q1101">
        <f t="shared" si="406"/>
        <v>0</v>
      </c>
      <c r="S1101">
        <f t="shared" si="407"/>
        <v>45.774542418326057</v>
      </c>
      <c r="T1101">
        <f t="shared" si="397"/>
        <v>458.61518260141543</v>
      </c>
      <c r="U1101">
        <f t="shared" si="398"/>
        <v>0.27624052316421965</v>
      </c>
      <c r="V1101">
        <f t="shared" si="399"/>
        <v>0.64014643033721552</v>
      </c>
      <c r="W1101">
        <f t="shared" si="400"/>
        <v>27.037915873447368</v>
      </c>
      <c r="X1101">
        <f t="shared" si="401"/>
        <v>22.224561986620518</v>
      </c>
      <c r="Y1101">
        <f t="shared" si="402"/>
        <v>0.93143783535744051</v>
      </c>
      <c r="Z1101">
        <f t="shared" si="409"/>
        <v>53.367456844782588</v>
      </c>
      <c r="AA1101">
        <f t="shared" si="403"/>
        <v>0.48390100298928929</v>
      </c>
      <c r="AB1101">
        <f t="shared" si="410"/>
        <v>27.725485173433711</v>
      </c>
      <c r="AC1101">
        <f t="shared" si="411"/>
        <v>0.44753683236815123</v>
      </c>
      <c r="AD1101">
        <f t="shared" si="412"/>
        <v>25.64197167134888</v>
      </c>
      <c r="AE1101">
        <f t="shared" si="413"/>
        <v>103.10079368491348</v>
      </c>
    </row>
    <row r="1102" spans="5:31">
      <c r="E1102">
        <f t="shared" si="404"/>
        <v>1.0819999999999916</v>
      </c>
      <c r="F1102">
        <f t="shared" si="405"/>
        <v>-0.52514895406387785</v>
      </c>
      <c r="G1102">
        <f t="shared" si="408"/>
        <v>-30.088818683569745</v>
      </c>
      <c r="H1102">
        <f t="shared" si="390"/>
        <v>0.19848738813484509</v>
      </c>
      <c r="K1102">
        <f t="shared" si="391"/>
        <v>11.909243288090705</v>
      </c>
      <c r="L1102">
        <f t="shared" si="392"/>
        <v>389.943748593885</v>
      </c>
      <c r="M1102">
        <f t="shared" si="393"/>
        <v>0.76290904030543427</v>
      </c>
      <c r="N1102">
        <f t="shared" si="394"/>
        <v>0</v>
      </c>
      <c r="O1102">
        <f t="shared" si="395"/>
        <v>0</v>
      </c>
      <c r="P1102">
        <f t="shared" si="396"/>
        <v>0.2435437300221994</v>
      </c>
      <c r="Q1102">
        <f t="shared" si="406"/>
        <v>0</v>
      </c>
      <c r="S1102">
        <f t="shared" si="407"/>
        <v>45.774542418326057</v>
      </c>
      <c r="T1102">
        <f t="shared" si="397"/>
        <v>458.61518260141543</v>
      </c>
      <c r="U1102">
        <f t="shared" si="398"/>
        <v>0.27624052316421965</v>
      </c>
      <c r="V1102">
        <f t="shared" si="399"/>
        <v>0.64014643033721552</v>
      </c>
      <c r="W1102">
        <f t="shared" si="400"/>
        <v>27.037915873447368</v>
      </c>
      <c r="X1102">
        <f t="shared" si="401"/>
        <v>22.224561986620518</v>
      </c>
      <c r="Y1102">
        <f t="shared" si="402"/>
        <v>0.93143783535744051</v>
      </c>
      <c r="Z1102">
        <f t="shared" si="409"/>
        <v>53.367456844782588</v>
      </c>
      <c r="AA1102">
        <f t="shared" si="403"/>
        <v>0.48390100298928929</v>
      </c>
      <c r="AB1102">
        <f t="shared" si="410"/>
        <v>27.725485173433711</v>
      </c>
      <c r="AC1102">
        <f t="shared" si="411"/>
        <v>0.44753683236815123</v>
      </c>
      <c r="AD1102">
        <f t="shared" si="412"/>
        <v>25.64197167134888</v>
      </c>
      <c r="AE1102">
        <f t="shared" si="413"/>
        <v>103.10079368491348</v>
      </c>
    </row>
    <row r="1103" spans="5:31">
      <c r="E1103">
        <f t="shared" si="404"/>
        <v>1.0829999999999915</v>
      </c>
      <c r="F1103">
        <f t="shared" si="405"/>
        <v>-0.52514895406387785</v>
      </c>
      <c r="G1103">
        <f t="shared" si="408"/>
        <v>-30.088818683569745</v>
      </c>
      <c r="H1103">
        <f t="shared" si="390"/>
        <v>0.20498645061140983</v>
      </c>
      <c r="K1103">
        <f t="shared" si="391"/>
        <v>12.299187036684589</v>
      </c>
      <c r="L1103">
        <f t="shared" si="392"/>
        <v>389.943748593885</v>
      </c>
      <c r="M1103">
        <f t="shared" si="393"/>
        <v>0.76290904030543427</v>
      </c>
      <c r="N1103">
        <f t="shared" si="394"/>
        <v>0</v>
      </c>
      <c r="O1103">
        <f t="shared" si="395"/>
        <v>0</v>
      </c>
      <c r="P1103">
        <f t="shared" si="396"/>
        <v>0.25178801212509727</v>
      </c>
      <c r="Q1103">
        <f t="shared" si="406"/>
        <v>0</v>
      </c>
      <c r="S1103">
        <f t="shared" si="407"/>
        <v>45.774542418326057</v>
      </c>
      <c r="T1103">
        <f t="shared" si="397"/>
        <v>458.61518260141543</v>
      </c>
      <c r="U1103">
        <f t="shared" si="398"/>
        <v>0.27624052316421965</v>
      </c>
      <c r="V1103">
        <f t="shared" si="399"/>
        <v>0.64014643033721552</v>
      </c>
      <c r="W1103">
        <f t="shared" si="400"/>
        <v>27.037915873447368</v>
      </c>
      <c r="X1103">
        <f t="shared" si="401"/>
        <v>22.224561986620518</v>
      </c>
      <c r="Y1103">
        <f t="shared" si="402"/>
        <v>0.93143783535744051</v>
      </c>
      <c r="Z1103">
        <f t="shared" si="409"/>
        <v>53.367456844782588</v>
      </c>
      <c r="AA1103">
        <f t="shared" si="403"/>
        <v>0.48390100298928929</v>
      </c>
      <c r="AB1103">
        <f t="shared" si="410"/>
        <v>27.725485173433711</v>
      </c>
      <c r="AC1103">
        <f t="shared" si="411"/>
        <v>0.44753683236815123</v>
      </c>
      <c r="AD1103">
        <f t="shared" si="412"/>
        <v>25.64197167134888</v>
      </c>
      <c r="AE1103">
        <f t="shared" si="413"/>
        <v>103.10079368491348</v>
      </c>
    </row>
    <row r="1104" spans="5:31">
      <c r="E1104">
        <f t="shared" si="404"/>
        <v>1.0839999999999914</v>
      </c>
      <c r="F1104">
        <f t="shared" si="405"/>
        <v>-0.52514895406387785</v>
      </c>
      <c r="G1104">
        <f t="shared" si="408"/>
        <v>-30.088818683569745</v>
      </c>
      <c r="H1104">
        <f t="shared" si="390"/>
        <v>0.21148551308797456</v>
      </c>
      <c r="K1104">
        <f t="shared" si="391"/>
        <v>12.689130785278474</v>
      </c>
      <c r="L1104">
        <f t="shared" si="392"/>
        <v>389.943748593885</v>
      </c>
      <c r="M1104">
        <f t="shared" si="393"/>
        <v>0.76290904030543427</v>
      </c>
      <c r="N1104">
        <f t="shared" si="394"/>
        <v>0</v>
      </c>
      <c r="O1104">
        <f t="shared" si="395"/>
        <v>0</v>
      </c>
      <c r="P1104">
        <f t="shared" si="396"/>
        <v>0.26003229422799512</v>
      </c>
      <c r="Q1104">
        <f t="shared" si="406"/>
        <v>0</v>
      </c>
      <c r="S1104">
        <f t="shared" si="407"/>
        <v>45.774542418326057</v>
      </c>
      <c r="T1104">
        <f t="shared" si="397"/>
        <v>458.61518260141543</v>
      </c>
      <c r="U1104">
        <f t="shared" si="398"/>
        <v>0.27624052316421965</v>
      </c>
      <c r="V1104">
        <f t="shared" si="399"/>
        <v>0.64014643033721552</v>
      </c>
      <c r="W1104">
        <f t="shared" si="400"/>
        <v>27.037915873447368</v>
      </c>
      <c r="X1104">
        <f t="shared" si="401"/>
        <v>22.224561986620518</v>
      </c>
      <c r="Y1104">
        <f t="shared" si="402"/>
        <v>0.93143783535744051</v>
      </c>
      <c r="Z1104">
        <f t="shared" si="409"/>
        <v>53.367456844782588</v>
      </c>
      <c r="AA1104">
        <f t="shared" si="403"/>
        <v>0.48390100298928929</v>
      </c>
      <c r="AB1104">
        <f t="shared" si="410"/>
        <v>27.725485173433711</v>
      </c>
      <c r="AC1104">
        <f t="shared" si="411"/>
        <v>0.44753683236815123</v>
      </c>
      <c r="AD1104">
        <f t="shared" si="412"/>
        <v>25.64197167134888</v>
      </c>
      <c r="AE1104">
        <f t="shared" si="413"/>
        <v>103.10079368491348</v>
      </c>
    </row>
    <row r="1105" spans="5:31">
      <c r="E1105">
        <f t="shared" si="404"/>
        <v>1.0849999999999913</v>
      </c>
      <c r="F1105">
        <f t="shared" si="405"/>
        <v>-0.52514895406387785</v>
      </c>
      <c r="G1105">
        <f t="shared" si="408"/>
        <v>-30.088818683569745</v>
      </c>
      <c r="H1105">
        <f t="shared" si="390"/>
        <v>0.21798457556453929</v>
      </c>
      <c r="K1105">
        <f t="shared" si="391"/>
        <v>13.079074533872358</v>
      </c>
      <c r="L1105">
        <f t="shared" si="392"/>
        <v>389.943748593885</v>
      </c>
      <c r="M1105">
        <f t="shared" si="393"/>
        <v>0.76290904030543427</v>
      </c>
      <c r="N1105">
        <f t="shared" si="394"/>
        <v>0</v>
      </c>
      <c r="O1105">
        <f t="shared" si="395"/>
        <v>0</v>
      </c>
      <c r="P1105">
        <f t="shared" si="396"/>
        <v>0.26827657633089302</v>
      </c>
      <c r="Q1105">
        <f t="shared" si="406"/>
        <v>0</v>
      </c>
      <c r="S1105">
        <f t="shared" si="407"/>
        <v>45.774542418326057</v>
      </c>
      <c r="T1105">
        <f t="shared" si="397"/>
        <v>458.61518260141543</v>
      </c>
      <c r="U1105">
        <f t="shared" si="398"/>
        <v>0.27624052316421965</v>
      </c>
      <c r="V1105">
        <f t="shared" si="399"/>
        <v>0.64014643033721552</v>
      </c>
      <c r="W1105">
        <f t="shared" si="400"/>
        <v>27.037915873447368</v>
      </c>
      <c r="X1105">
        <f t="shared" si="401"/>
        <v>22.224561986620518</v>
      </c>
      <c r="Y1105">
        <f t="shared" si="402"/>
        <v>0.93143783535744051</v>
      </c>
      <c r="Z1105">
        <f t="shared" si="409"/>
        <v>53.367456844782588</v>
      </c>
      <c r="AA1105">
        <f t="shared" si="403"/>
        <v>0.48390100298928929</v>
      </c>
      <c r="AB1105">
        <f t="shared" si="410"/>
        <v>27.725485173433711</v>
      </c>
      <c r="AC1105">
        <f t="shared" si="411"/>
        <v>0.44753683236815123</v>
      </c>
      <c r="AD1105">
        <f t="shared" si="412"/>
        <v>25.64197167134888</v>
      </c>
      <c r="AE1105">
        <f t="shared" si="413"/>
        <v>103.10079368491348</v>
      </c>
    </row>
    <row r="1106" spans="5:31">
      <c r="E1106">
        <f t="shared" si="404"/>
        <v>1.0859999999999912</v>
      </c>
      <c r="F1106">
        <f t="shared" si="405"/>
        <v>-0.52514895406387785</v>
      </c>
      <c r="G1106">
        <f t="shared" si="408"/>
        <v>-30.088818683569745</v>
      </c>
      <c r="H1106">
        <f t="shared" si="390"/>
        <v>0.22448363804110405</v>
      </c>
      <c r="K1106">
        <f t="shared" si="391"/>
        <v>13.469018282466243</v>
      </c>
      <c r="L1106">
        <f t="shared" si="392"/>
        <v>389.943748593885</v>
      </c>
      <c r="M1106">
        <f t="shared" si="393"/>
        <v>0.76290904030543427</v>
      </c>
      <c r="N1106">
        <f t="shared" si="394"/>
        <v>0</v>
      </c>
      <c r="O1106">
        <f t="shared" si="395"/>
        <v>0</v>
      </c>
      <c r="P1106">
        <f t="shared" si="396"/>
        <v>0.27652085843379087</v>
      </c>
      <c r="Q1106">
        <f t="shared" si="406"/>
        <v>0</v>
      </c>
      <c r="S1106">
        <f t="shared" si="407"/>
        <v>45.774542418326057</v>
      </c>
      <c r="T1106">
        <f t="shared" si="397"/>
        <v>458.61518260141543</v>
      </c>
      <c r="U1106">
        <f t="shared" si="398"/>
        <v>0.27624052316421965</v>
      </c>
      <c r="V1106">
        <f t="shared" si="399"/>
        <v>0.64014643033721552</v>
      </c>
      <c r="W1106">
        <f t="shared" si="400"/>
        <v>27.037915873447368</v>
      </c>
      <c r="X1106">
        <f t="shared" si="401"/>
        <v>22.224561986620518</v>
      </c>
      <c r="Y1106">
        <f t="shared" si="402"/>
        <v>0.93143783535744051</v>
      </c>
      <c r="Z1106">
        <f t="shared" si="409"/>
        <v>53.367456844782588</v>
      </c>
      <c r="AA1106">
        <f t="shared" si="403"/>
        <v>0.48390100298928929</v>
      </c>
      <c r="AB1106">
        <f t="shared" si="410"/>
        <v>27.725485173433711</v>
      </c>
      <c r="AC1106">
        <f t="shared" si="411"/>
        <v>0.44753683236815123</v>
      </c>
      <c r="AD1106">
        <f t="shared" si="412"/>
        <v>25.64197167134888</v>
      </c>
      <c r="AE1106">
        <f t="shared" si="413"/>
        <v>103.10079368491348</v>
      </c>
    </row>
    <row r="1107" spans="5:31">
      <c r="E1107">
        <f t="shared" si="404"/>
        <v>1.0869999999999911</v>
      </c>
      <c r="F1107">
        <f t="shared" si="405"/>
        <v>-0.52514895406387785</v>
      </c>
      <c r="G1107">
        <f t="shared" si="408"/>
        <v>-30.088818683569745</v>
      </c>
      <c r="H1107">
        <f t="shared" si="390"/>
        <v>0.23098270051766878</v>
      </c>
      <c r="K1107">
        <f t="shared" si="391"/>
        <v>13.858962031060127</v>
      </c>
      <c r="L1107">
        <f t="shared" si="392"/>
        <v>389.943748593885</v>
      </c>
      <c r="M1107">
        <f t="shared" si="393"/>
        <v>0.76290904030543427</v>
      </c>
      <c r="N1107">
        <f t="shared" si="394"/>
        <v>0</v>
      </c>
      <c r="O1107">
        <f t="shared" si="395"/>
        <v>0</v>
      </c>
      <c r="P1107">
        <f t="shared" si="396"/>
        <v>0.28476514053668878</v>
      </c>
      <c r="Q1107">
        <f t="shared" si="406"/>
        <v>0</v>
      </c>
      <c r="S1107">
        <f t="shared" si="407"/>
        <v>45.774542418326057</v>
      </c>
      <c r="T1107">
        <f t="shared" si="397"/>
        <v>458.61518260141543</v>
      </c>
      <c r="U1107">
        <f t="shared" si="398"/>
        <v>0.27624052316421965</v>
      </c>
      <c r="V1107">
        <f t="shared" si="399"/>
        <v>0.64014643033721552</v>
      </c>
      <c r="W1107">
        <f t="shared" si="400"/>
        <v>27.037915873447368</v>
      </c>
      <c r="X1107">
        <f t="shared" si="401"/>
        <v>22.224561986620518</v>
      </c>
      <c r="Y1107">
        <f t="shared" si="402"/>
        <v>0.93143783535744051</v>
      </c>
      <c r="Z1107">
        <f t="shared" si="409"/>
        <v>53.367456844782588</v>
      </c>
      <c r="AA1107">
        <f t="shared" si="403"/>
        <v>0.48390100298928929</v>
      </c>
      <c r="AB1107">
        <f t="shared" si="410"/>
        <v>27.725485173433711</v>
      </c>
      <c r="AC1107">
        <f t="shared" si="411"/>
        <v>0.44753683236815123</v>
      </c>
      <c r="AD1107">
        <f t="shared" si="412"/>
        <v>25.64197167134888</v>
      </c>
      <c r="AE1107">
        <f t="shared" si="413"/>
        <v>103.10079368491348</v>
      </c>
    </row>
    <row r="1108" spans="5:31">
      <c r="E1108">
        <f t="shared" si="404"/>
        <v>1.087999999999991</v>
      </c>
      <c r="F1108">
        <f t="shared" si="405"/>
        <v>-0.52514895406387785</v>
      </c>
      <c r="G1108">
        <f t="shared" si="408"/>
        <v>-30.088818683569745</v>
      </c>
      <c r="H1108">
        <f t="shared" ref="H1108:H1171" si="414">K1108/$B$100</f>
        <v>0.23748176299423351</v>
      </c>
      <c r="K1108">
        <f t="shared" ref="K1108:K1171" si="415">K1107+$B$20*L1108</f>
        <v>14.248905779654011</v>
      </c>
      <c r="L1108">
        <f t="shared" ref="L1108:L1171" si="416">M1108/$B$103</f>
        <v>389.943748593885</v>
      </c>
      <c r="M1108">
        <f t="shared" ref="M1108:M1171" si="417">N1108+S1108/$B$100</f>
        <v>0.76290904030543427</v>
      </c>
      <c r="N1108">
        <f t="shared" ref="N1108:N1171" si="418">$B$96*O1108*$B$99</f>
        <v>0</v>
      </c>
      <c r="O1108">
        <f t="shared" ref="O1108:O1171" si="419">IF(E1108&gt;0,IF(F1108&gt;$B$26,(Q1108-P1108)/$B$97,0),0)</f>
        <v>0</v>
      </c>
      <c r="P1108">
        <f t="shared" ref="P1108:P1171" si="420">$B$98*K1107</f>
        <v>0.29300942263958663</v>
      </c>
      <c r="Q1108">
        <f t="shared" si="406"/>
        <v>0</v>
      </c>
      <c r="S1108">
        <f t="shared" si="407"/>
        <v>45.774542418326057</v>
      </c>
      <c r="T1108">
        <f t="shared" ref="T1108:T1171" si="421">IF(U1108&gt;0,U1108*$B$92,0)</f>
        <v>458.61518260141543</v>
      </c>
      <c r="U1108">
        <f t="shared" ref="U1108:U1171" si="422">V1108-$B$32-$B$29</f>
        <v>0.27624052316421965</v>
      </c>
      <c r="V1108">
        <f t="shared" ref="V1108:V1171" si="423">0.01*2.54*SQRT(($B$40-(W1108))^2+($B$42-(X1108))^2)</f>
        <v>0.64014643033721552</v>
      </c>
      <c r="W1108">
        <f t="shared" ref="W1108:W1171" si="424">$B$34+COS(F1108)*$B$80+SIN(F1108)*$B$82</f>
        <v>27.037915873447368</v>
      </c>
      <c r="X1108">
        <f t="shared" ref="X1108:X1171" si="425">$B$36+COS(F1108)*$B$82-SIN(F1108)*$B$80</f>
        <v>22.224561986620518</v>
      </c>
      <c r="Y1108">
        <f t="shared" ref="Y1108:Y1171" si="426">ATAN2((W1108-$B$40),(X1108-$B$42))</f>
        <v>0.93143783535744051</v>
      </c>
      <c r="Z1108">
        <f t="shared" si="409"/>
        <v>53.367456844782588</v>
      </c>
      <c r="AA1108">
        <f t="shared" ref="AA1108:AA1171" si="427">ATAN2(W1108-$B$34,X1108-$B$36)</f>
        <v>0.48390100298928929</v>
      </c>
      <c r="AB1108">
        <f t="shared" si="410"/>
        <v>27.725485173433711</v>
      </c>
      <c r="AC1108">
        <f t="shared" si="411"/>
        <v>0.44753683236815123</v>
      </c>
      <c r="AD1108">
        <f t="shared" si="412"/>
        <v>25.64197167134888</v>
      </c>
      <c r="AE1108">
        <f t="shared" si="413"/>
        <v>103.10079368491348</v>
      </c>
    </row>
    <row r="1109" spans="5:31">
      <c r="E1109">
        <f t="shared" ref="E1109:E1172" si="428">E1108+$B$20</f>
        <v>1.0889999999999909</v>
      </c>
      <c r="F1109">
        <f t="shared" ref="F1109:F1172" si="429">IF(F1108&gt;$B$26,F1108+$B$20*H1108,F1108)</f>
        <v>-0.52514895406387785</v>
      </c>
      <c r="G1109">
        <f t="shared" si="408"/>
        <v>-30.088818683569745</v>
      </c>
      <c r="H1109">
        <f t="shared" si="414"/>
        <v>0.24398082547079827</v>
      </c>
      <c r="K1109">
        <f t="shared" si="415"/>
        <v>14.638849528247896</v>
      </c>
      <c r="L1109">
        <f t="shared" si="416"/>
        <v>389.943748593885</v>
      </c>
      <c r="M1109">
        <f t="shared" si="417"/>
        <v>0.76290904030543427</v>
      </c>
      <c r="N1109">
        <f t="shared" si="418"/>
        <v>0</v>
      </c>
      <c r="O1109">
        <f t="shared" si="419"/>
        <v>0</v>
      </c>
      <c r="P1109">
        <f t="shared" si="420"/>
        <v>0.30125370474248453</v>
      </c>
      <c r="Q1109">
        <f t="shared" ref="Q1109:Q1172" si="430">IF(E1109&gt;0,IF(F1109&gt;$B$26,-($B$105-$B$106),0),0)</f>
        <v>0</v>
      </c>
      <c r="S1109">
        <f t="shared" si="407"/>
        <v>45.774542418326057</v>
      </c>
      <c r="T1109">
        <f t="shared" si="421"/>
        <v>458.61518260141543</v>
      </c>
      <c r="U1109">
        <f t="shared" si="422"/>
        <v>0.27624052316421965</v>
      </c>
      <c r="V1109">
        <f t="shared" si="423"/>
        <v>0.64014643033721552</v>
      </c>
      <c r="W1109">
        <f t="shared" si="424"/>
        <v>27.037915873447368</v>
      </c>
      <c r="X1109">
        <f t="shared" si="425"/>
        <v>22.224561986620518</v>
      </c>
      <c r="Y1109">
        <f t="shared" si="426"/>
        <v>0.93143783535744051</v>
      </c>
      <c r="Z1109">
        <f t="shared" si="409"/>
        <v>53.367456844782588</v>
      </c>
      <c r="AA1109">
        <f t="shared" si="427"/>
        <v>0.48390100298928929</v>
      </c>
      <c r="AB1109">
        <f t="shared" si="410"/>
        <v>27.725485173433711</v>
      </c>
      <c r="AC1109">
        <f t="shared" si="411"/>
        <v>0.44753683236815123</v>
      </c>
      <c r="AD1109">
        <f t="shared" si="412"/>
        <v>25.64197167134888</v>
      </c>
      <c r="AE1109">
        <f t="shared" si="413"/>
        <v>103.10079368491348</v>
      </c>
    </row>
    <row r="1110" spans="5:31">
      <c r="E1110">
        <f t="shared" si="428"/>
        <v>1.0899999999999908</v>
      </c>
      <c r="F1110">
        <f t="shared" si="429"/>
        <v>-0.52514895406387785</v>
      </c>
      <c r="G1110">
        <f t="shared" si="408"/>
        <v>-30.088818683569745</v>
      </c>
      <c r="H1110">
        <f t="shared" si="414"/>
        <v>0.25047988794736298</v>
      </c>
      <c r="K1110">
        <f t="shared" si="415"/>
        <v>15.02879327684178</v>
      </c>
      <c r="L1110">
        <f t="shared" si="416"/>
        <v>389.943748593885</v>
      </c>
      <c r="M1110">
        <f t="shared" si="417"/>
        <v>0.76290904030543427</v>
      </c>
      <c r="N1110">
        <f t="shared" si="418"/>
        <v>0</v>
      </c>
      <c r="O1110">
        <f t="shared" si="419"/>
        <v>0</v>
      </c>
      <c r="P1110">
        <f t="shared" si="420"/>
        <v>0.30949798684538238</v>
      </c>
      <c r="Q1110">
        <f t="shared" si="430"/>
        <v>0</v>
      </c>
      <c r="S1110">
        <f t="shared" ref="S1110:S1173" si="431">IF(E1110&gt;0,$B$84*T1110*SIN(AC1110),0)</f>
        <v>45.774542418326057</v>
      </c>
      <c r="T1110">
        <f t="shared" si="421"/>
        <v>458.61518260141543</v>
      </c>
      <c r="U1110">
        <f t="shared" si="422"/>
        <v>0.27624052316421965</v>
      </c>
      <c r="V1110">
        <f t="shared" si="423"/>
        <v>0.64014643033721552</v>
      </c>
      <c r="W1110">
        <f t="shared" si="424"/>
        <v>27.037915873447368</v>
      </c>
      <c r="X1110">
        <f t="shared" si="425"/>
        <v>22.224561986620518</v>
      </c>
      <c r="Y1110">
        <f t="shared" si="426"/>
        <v>0.93143783535744051</v>
      </c>
      <c r="Z1110">
        <f t="shared" si="409"/>
        <v>53.367456844782588</v>
      </c>
      <c r="AA1110">
        <f t="shared" si="427"/>
        <v>0.48390100298928929</v>
      </c>
      <c r="AB1110">
        <f t="shared" si="410"/>
        <v>27.725485173433711</v>
      </c>
      <c r="AC1110">
        <f t="shared" si="411"/>
        <v>0.44753683236815123</v>
      </c>
      <c r="AD1110">
        <f t="shared" si="412"/>
        <v>25.64197167134888</v>
      </c>
      <c r="AE1110">
        <f t="shared" si="413"/>
        <v>103.10079368491348</v>
      </c>
    </row>
    <row r="1111" spans="5:31">
      <c r="E1111">
        <f t="shared" si="428"/>
        <v>1.0909999999999906</v>
      </c>
      <c r="F1111">
        <f t="shared" si="429"/>
        <v>-0.52514895406387785</v>
      </c>
      <c r="G1111">
        <f t="shared" si="408"/>
        <v>-30.088818683569745</v>
      </c>
      <c r="H1111">
        <f t="shared" si="414"/>
        <v>0.25697895042392777</v>
      </c>
      <c r="K1111">
        <f t="shared" si="415"/>
        <v>15.418737025435664</v>
      </c>
      <c r="L1111">
        <f t="shared" si="416"/>
        <v>389.943748593885</v>
      </c>
      <c r="M1111">
        <f t="shared" si="417"/>
        <v>0.76290904030543427</v>
      </c>
      <c r="N1111">
        <f t="shared" si="418"/>
        <v>0</v>
      </c>
      <c r="O1111">
        <f t="shared" si="419"/>
        <v>0</v>
      </c>
      <c r="P1111">
        <f t="shared" si="420"/>
        <v>0.31774226894828028</v>
      </c>
      <c r="Q1111">
        <f t="shared" si="430"/>
        <v>0</v>
      </c>
      <c r="S1111">
        <f t="shared" si="431"/>
        <v>45.774542418326057</v>
      </c>
      <c r="T1111">
        <f t="shared" si="421"/>
        <v>458.61518260141543</v>
      </c>
      <c r="U1111">
        <f t="shared" si="422"/>
        <v>0.27624052316421965</v>
      </c>
      <c r="V1111">
        <f t="shared" si="423"/>
        <v>0.64014643033721552</v>
      </c>
      <c r="W1111">
        <f t="shared" si="424"/>
        <v>27.037915873447368</v>
      </c>
      <c r="X1111">
        <f t="shared" si="425"/>
        <v>22.224561986620518</v>
      </c>
      <c r="Y1111">
        <f t="shared" si="426"/>
        <v>0.93143783535744051</v>
      </c>
      <c r="Z1111">
        <f t="shared" si="409"/>
        <v>53.367456844782588</v>
      </c>
      <c r="AA1111">
        <f t="shared" si="427"/>
        <v>0.48390100298928929</v>
      </c>
      <c r="AB1111">
        <f t="shared" si="410"/>
        <v>27.725485173433711</v>
      </c>
      <c r="AC1111">
        <f t="shared" si="411"/>
        <v>0.44753683236815123</v>
      </c>
      <c r="AD1111">
        <f t="shared" si="412"/>
        <v>25.64197167134888</v>
      </c>
      <c r="AE1111">
        <f t="shared" si="413"/>
        <v>103.10079368491348</v>
      </c>
    </row>
    <row r="1112" spans="5:31">
      <c r="E1112">
        <f t="shared" si="428"/>
        <v>1.0919999999999905</v>
      </c>
      <c r="F1112">
        <f t="shared" si="429"/>
        <v>-0.52514895406387785</v>
      </c>
      <c r="G1112">
        <f t="shared" si="408"/>
        <v>-30.088818683569745</v>
      </c>
      <c r="H1112">
        <f t="shared" si="414"/>
        <v>0.2634780129004925</v>
      </c>
      <c r="K1112">
        <f t="shared" si="415"/>
        <v>15.808680774029549</v>
      </c>
      <c r="L1112">
        <f t="shared" si="416"/>
        <v>389.943748593885</v>
      </c>
      <c r="M1112">
        <f t="shared" si="417"/>
        <v>0.76290904030543427</v>
      </c>
      <c r="N1112">
        <f t="shared" si="418"/>
        <v>0</v>
      </c>
      <c r="O1112">
        <f t="shared" si="419"/>
        <v>0</v>
      </c>
      <c r="P1112">
        <f t="shared" si="420"/>
        <v>0.32598655105117813</v>
      </c>
      <c r="Q1112">
        <f t="shared" si="430"/>
        <v>0</v>
      </c>
      <c r="S1112">
        <f t="shared" si="431"/>
        <v>45.774542418326057</v>
      </c>
      <c r="T1112">
        <f t="shared" si="421"/>
        <v>458.61518260141543</v>
      </c>
      <c r="U1112">
        <f t="shared" si="422"/>
        <v>0.27624052316421965</v>
      </c>
      <c r="V1112">
        <f t="shared" si="423"/>
        <v>0.64014643033721552</v>
      </c>
      <c r="W1112">
        <f t="shared" si="424"/>
        <v>27.037915873447368</v>
      </c>
      <c r="X1112">
        <f t="shared" si="425"/>
        <v>22.224561986620518</v>
      </c>
      <c r="Y1112">
        <f t="shared" si="426"/>
        <v>0.93143783535744051</v>
      </c>
      <c r="Z1112">
        <f t="shared" si="409"/>
        <v>53.367456844782588</v>
      </c>
      <c r="AA1112">
        <f t="shared" si="427"/>
        <v>0.48390100298928929</v>
      </c>
      <c r="AB1112">
        <f t="shared" si="410"/>
        <v>27.725485173433711</v>
      </c>
      <c r="AC1112">
        <f t="shared" si="411"/>
        <v>0.44753683236815123</v>
      </c>
      <c r="AD1112">
        <f t="shared" si="412"/>
        <v>25.64197167134888</v>
      </c>
      <c r="AE1112">
        <f t="shared" si="413"/>
        <v>103.10079368491348</v>
      </c>
    </row>
    <row r="1113" spans="5:31">
      <c r="E1113">
        <f t="shared" si="428"/>
        <v>1.0929999999999904</v>
      </c>
      <c r="F1113">
        <f t="shared" si="429"/>
        <v>-0.52514895406387785</v>
      </c>
      <c r="G1113">
        <f t="shared" si="408"/>
        <v>-30.088818683569745</v>
      </c>
      <c r="H1113">
        <f t="shared" si="414"/>
        <v>0.26997707537705723</v>
      </c>
      <c r="K1113">
        <f t="shared" si="415"/>
        <v>16.198624522623433</v>
      </c>
      <c r="L1113">
        <f t="shared" si="416"/>
        <v>389.943748593885</v>
      </c>
      <c r="M1113">
        <f t="shared" si="417"/>
        <v>0.76290904030543427</v>
      </c>
      <c r="N1113">
        <f t="shared" si="418"/>
        <v>0</v>
      </c>
      <c r="O1113">
        <f t="shared" si="419"/>
        <v>0</v>
      </c>
      <c r="P1113">
        <f t="shared" si="420"/>
        <v>0.33423083315407598</v>
      </c>
      <c r="Q1113">
        <f t="shared" si="430"/>
        <v>0</v>
      </c>
      <c r="S1113">
        <f t="shared" si="431"/>
        <v>45.774542418326057</v>
      </c>
      <c r="T1113">
        <f t="shared" si="421"/>
        <v>458.61518260141543</v>
      </c>
      <c r="U1113">
        <f t="shared" si="422"/>
        <v>0.27624052316421965</v>
      </c>
      <c r="V1113">
        <f t="shared" si="423"/>
        <v>0.64014643033721552</v>
      </c>
      <c r="W1113">
        <f t="shared" si="424"/>
        <v>27.037915873447368</v>
      </c>
      <c r="X1113">
        <f t="shared" si="425"/>
        <v>22.224561986620518</v>
      </c>
      <c r="Y1113">
        <f t="shared" si="426"/>
        <v>0.93143783535744051</v>
      </c>
      <c r="Z1113">
        <f t="shared" si="409"/>
        <v>53.367456844782588</v>
      </c>
      <c r="AA1113">
        <f t="shared" si="427"/>
        <v>0.48390100298928929</v>
      </c>
      <c r="AB1113">
        <f t="shared" si="410"/>
        <v>27.725485173433711</v>
      </c>
      <c r="AC1113">
        <f t="shared" si="411"/>
        <v>0.44753683236815123</v>
      </c>
      <c r="AD1113">
        <f t="shared" si="412"/>
        <v>25.64197167134888</v>
      </c>
      <c r="AE1113">
        <f t="shared" si="413"/>
        <v>103.10079368491348</v>
      </c>
    </row>
    <row r="1114" spans="5:31">
      <c r="E1114">
        <f t="shared" si="428"/>
        <v>1.0939999999999903</v>
      </c>
      <c r="F1114">
        <f t="shared" si="429"/>
        <v>-0.52514895406387785</v>
      </c>
      <c r="G1114">
        <f t="shared" si="408"/>
        <v>-30.088818683569745</v>
      </c>
      <c r="H1114">
        <f t="shared" si="414"/>
        <v>0.27647613785362196</v>
      </c>
      <c r="K1114">
        <f t="shared" si="415"/>
        <v>16.588568271217319</v>
      </c>
      <c r="L1114">
        <f t="shared" si="416"/>
        <v>389.943748593885</v>
      </c>
      <c r="M1114">
        <f t="shared" si="417"/>
        <v>0.76290904030543427</v>
      </c>
      <c r="N1114">
        <f t="shared" si="418"/>
        <v>0</v>
      </c>
      <c r="O1114">
        <f t="shared" si="419"/>
        <v>0</v>
      </c>
      <c r="P1114">
        <f t="shared" si="420"/>
        <v>0.34247511525697388</v>
      </c>
      <c r="Q1114">
        <f t="shared" si="430"/>
        <v>0</v>
      </c>
      <c r="S1114">
        <f t="shared" si="431"/>
        <v>45.774542418326057</v>
      </c>
      <c r="T1114">
        <f t="shared" si="421"/>
        <v>458.61518260141543</v>
      </c>
      <c r="U1114">
        <f t="shared" si="422"/>
        <v>0.27624052316421965</v>
      </c>
      <c r="V1114">
        <f t="shared" si="423"/>
        <v>0.64014643033721552</v>
      </c>
      <c r="W1114">
        <f t="shared" si="424"/>
        <v>27.037915873447368</v>
      </c>
      <c r="X1114">
        <f t="shared" si="425"/>
        <v>22.224561986620518</v>
      </c>
      <c r="Y1114">
        <f t="shared" si="426"/>
        <v>0.93143783535744051</v>
      </c>
      <c r="Z1114">
        <f t="shared" si="409"/>
        <v>53.367456844782588</v>
      </c>
      <c r="AA1114">
        <f t="shared" si="427"/>
        <v>0.48390100298928929</v>
      </c>
      <c r="AB1114">
        <f t="shared" si="410"/>
        <v>27.725485173433711</v>
      </c>
      <c r="AC1114">
        <f t="shared" si="411"/>
        <v>0.44753683236815123</v>
      </c>
      <c r="AD1114">
        <f t="shared" si="412"/>
        <v>25.64197167134888</v>
      </c>
      <c r="AE1114">
        <f t="shared" si="413"/>
        <v>103.10079368491348</v>
      </c>
    </row>
    <row r="1115" spans="5:31">
      <c r="E1115">
        <f t="shared" si="428"/>
        <v>1.0949999999999902</v>
      </c>
      <c r="F1115">
        <f t="shared" si="429"/>
        <v>-0.52514895406387785</v>
      </c>
      <c r="G1115">
        <f t="shared" si="408"/>
        <v>-30.088818683569745</v>
      </c>
      <c r="H1115">
        <f t="shared" si="414"/>
        <v>0.28297520033018675</v>
      </c>
      <c r="K1115">
        <f t="shared" si="415"/>
        <v>16.978512019811205</v>
      </c>
      <c r="L1115">
        <f t="shared" si="416"/>
        <v>389.943748593885</v>
      </c>
      <c r="M1115">
        <f t="shared" si="417"/>
        <v>0.76290904030543427</v>
      </c>
      <c r="N1115">
        <f t="shared" si="418"/>
        <v>0</v>
      </c>
      <c r="O1115">
        <f t="shared" si="419"/>
        <v>0</v>
      </c>
      <c r="P1115">
        <f t="shared" si="420"/>
        <v>0.35071939735987179</v>
      </c>
      <c r="Q1115">
        <f t="shared" si="430"/>
        <v>0</v>
      </c>
      <c r="S1115">
        <f t="shared" si="431"/>
        <v>45.774542418326057</v>
      </c>
      <c r="T1115">
        <f t="shared" si="421"/>
        <v>458.61518260141543</v>
      </c>
      <c r="U1115">
        <f t="shared" si="422"/>
        <v>0.27624052316421965</v>
      </c>
      <c r="V1115">
        <f t="shared" si="423"/>
        <v>0.64014643033721552</v>
      </c>
      <c r="W1115">
        <f t="shared" si="424"/>
        <v>27.037915873447368</v>
      </c>
      <c r="X1115">
        <f t="shared" si="425"/>
        <v>22.224561986620518</v>
      </c>
      <c r="Y1115">
        <f t="shared" si="426"/>
        <v>0.93143783535744051</v>
      </c>
      <c r="Z1115">
        <f t="shared" si="409"/>
        <v>53.367456844782588</v>
      </c>
      <c r="AA1115">
        <f t="shared" si="427"/>
        <v>0.48390100298928929</v>
      </c>
      <c r="AB1115">
        <f t="shared" si="410"/>
        <v>27.725485173433711</v>
      </c>
      <c r="AC1115">
        <f t="shared" si="411"/>
        <v>0.44753683236815123</v>
      </c>
      <c r="AD1115">
        <f t="shared" si="412"/>
        <v>25.64197167134888</v>
      </c>
      <c r="AE1115">
        <f t="shared" si="413"/>
        <v>103.10079368491348</v>
      </c>
    </row>
    <row r="1116" spans="5:31">
      <c r="E1116">
        <f t="shared" si="428"/>
        <v>1.0959999999999901</v>
      </c>
      <c r="F1116">
        <f t="shared" si="429"/>
        <v>-0.52514895406387785</v>
      </c>
      <c r="G1116">
        <f t="shared" si="408"/>
        <v>-30.088818683569745</v>
      </c>
      <c r="H1116">
        <f t="shared" si="414"/>
        <v>0.28947426280675154</v>
      </c>
      <c r="K1116">
        <f t="shared" si="415"/>
        <v>17.368455768405092</v>
      </c>
      <c r="L1116">
        <f t="shared" si="416"/>
        <v>389.943748593885</v>
      </c>
      <c r="M1116">
        <f t="shared" si="417"/>
        <v>0.76290904030543427</v>
      </c>
      <c r="N1116">
        <f t="shared" si="418"/>
        <v>0</v>
      </c>
      <c r="O1116">
        <f t="shared" si="419"/>
        <v>0</v>
      </c>
      <c r="P1116">
        <f t="shared" si="420"/>
        <v>0.35896367946276969</v>
      </c>
      <c r="Q1116">
        <f t="shared" si="430"/>
        <v>0</v>
      </c>
      <c r="S1116">
        <f t="shared" si="431"/>
        <v>45.774542418326057</v>
      </c>
      <c r="T1116">
        <f t="shared" si="421"/>
        <v>458.61518260141543</v>
      </c>
      <c r="U1116">
        <f t="shared" si="422"/>
        <v>0.27624052316421965</v>
      </c>
      <c r="V1116">
        <f t="shared" si="423"/>
        <v>0.64014643033721552</v>
      </c>
      <c r="W1116">
        <f t="shared" si="424"/>
        <v>27.037915873447368</v>
      </c>
      <c r="X1116">
        <f t="shared" si="425"/>
        <v>22.224561986620518</v>
      </c>
      <c r="Y1116">
        <f t="shared" si="426"/>
        <v>0.93143783535744051</v>
      </c>
      <c r="Z1116">
        <f t="shared" si="409"/>
        <v>53.367456844782588</v>
      </c>
      <c r="AA1116">
        <f t="shared" si="427"/>
        <v>0.48390100298928929</v>
      </c>
      <c r="AB1116">
        <f t="shared" si="410"/>
        <v>27.725485173433711</v>
      </c>
      <c r="AC1116">
        <f t="shared" si="411"/>
        <v>0.44753683236815123</v>
      </c>
      <c r="AD1116">
        <f t="shared" si="412"/>
        <v>25.64197167134888</v>
      </c>
      <c r="AE1116">
        <f t="shared" si="413"/>
        <v>103.10079368491348</v>
      </c>
    </row>
    <row r="1117" spans="5:31">
      <c r="E1117">
        <f t="shared" si="428"/>
        <v>1.09699999999999</v>
      </c>
      <c r="F1117">
        <f t="shared" si="429"/>
        <v>-0.52514895406387785</v>
      </c>
      <c r="G1117">
        <f t="shared" si="408"/>
        <v>-30.088818683569745</v>
      </c>
      <c r="H1117">
        <f t="shared" si="414"/>
        <v>0.29597332528331627</v>
      </c>
      <c r="K1117">
        <f t="shared" si="415"/>
        <v>17.758399516998978</v>
      </c>
      <c r="L1117">
        <f t="shared" si="416"/>
        <v>389.943748593885</v>
      </c>
      <c r="M1117">
        <f t="shared" si="417"/>
        <v>0.76290904030543427</v>
      </c>
      <c r="N1117">
        <f t="shared" si="418"/>
        <v>0</v>
      </c>
      <c r="O1117">
        <f t="shared" si="419"/>
        <v>0</v>
      </c>
      <c r="P1117">
        <f t="shared" si="420"/>
        <v>0.3672079615656676</v>
      </c>
      <c r="Q1117">
        <f t="shared" si="430"/>
        <v>0</v>
      </c>
      <c r="S1117">
        <f t="shared" si="431"/>
        <v>45.774542418326057</v>
      </c>
      <c r="T1117">
        <f t="shared" si="421"/>
        <v>458.61518260141543</v>
      </c>
      <c r="U1117">
        <f t="shared" si="422"/>
        <v>0.27624052316421965</v>
      </c>
      <c r="V1117">
        <f t="shared" si="423"/>
        <v>0.64014643033721552</v>
      </c>
      <c r="W1117">
        <f t="shared" si="424"/>
        <v>27.037915873447368</v>
      </c>
      <c r="X1117">
        <f t="shared" si="425"/>
        <v>22.224561986620518</v>
      </c>
      <c r="Y1117">
        <f t="shared" si="426"/>
        <v>0.93143783535744051</v>
      </c>
      <c r="Z1117">
        <f t="shared" si="409"/>
        <v>53.367456844782588</v>
      </c>
      <c r="AA1117">
        <f t="shared" si="427"/>
        <v>0.48390100298928929</v>
      </c>
      <c r="AB1117">
        <f t="shared" si="410"/>
        <v>27.725485173433711</v>
      </c>
      <c r="AC1117">
        <f t="shared" si="411"/>
        <v>0.44753683236815123</v>
      </c>
      <c r="AD1117">
        <f t="shared" si="412"/>
        <v>25.64197167134888</v>
      </c>
      <c r="AE1117">
        <f t="shared" si="413"/>
        <v>103.10079368491348</v>
      </c>
    </row>
    <row r="1118" spans="5:31">
      <c r="E1118">
        <f t="shared" si="428"/>
        <v>1.0979999999999899</v>
      </c>
      <c r="F1118">
        <f t="shared" si="429"/>
        <v>-0.52514895406387785</v>
      </c>
      <c r="G1118">
        <f t="shared" si="408"/>
        <v>-30.088818683569745</v>
      </c>
      <c r="H1118">
        <f t="shared" si="414"/>
        <v>0.30247238775988106</v>
      </c>
      <c r="K1118">
        <f t="shared" si="415"/>
        <v>18.148343265592864</v>
      </c>
      <c r="L1118">
        <f t="shared" si="416"/>
        <v>389.943748593885</v>
      </c>
      <c r="M1118">
        <f t="shared" si="417"/>
        <v>0.76290904030543427</v>
      </c>
      <c r="N1118">
        <f t="shared" si="418"/>
        <v>0</v>
      </c>
      <c r="O1118">
        <f t="shared" si="419"/>
        <v>0</v>
      </c>
      <c r="P1118">
        <f t="shared" si="420"/>
        <v>0.3754522436685655</v>
      </c>
      <c r="Q1118">
        <f t="shared" si="430"/>
        <v>0</v>
      </c>
      <c r="S1118">
        <f t="shared" si="431"/>
        <v>45.774542418326057</v>
      </c>
      <c r="T1118">
        <f t="shared" si="421"/>
        <v>458.61518260141543</v>
      </c>
      <c r="U1118">
        <f t="shared" si="422"/>
        <v>0.27624052316421965</v>
      </c>
      <c r="V1118">
        <f t="shared" si="423"/>
        <v>0.64014643033721552</v>
      </c>
      <c r="W1118">
        <f t="shared" si="424"/>
        <v>27.037915873447368</v>
      </c>
      <c r="X1118">
        <f t="shared" si="425"/>
        <v>22.224561986620518</v>
      </c>
      <c r="Y1118">
        <f t="shared" si="426"/>
        <v>0.93143783535744051</v>
      </c>
      <c r="Z1118">
        <f t="shared" si="409"/>
        <v>53.367456844782588</v>
      </c>
      <c r="AA1118">
        <f t="shared" si="427"/>
        <v>0.48390100298928929</v>
      </c>
      <c r="AB1118">
        <f t="shared" si="410"/>
        <v>27.725485173433711</v>
      </c>
      <c r="AC1118">
        <f t="shared" si="411"/>
        <v>0.44753683236815123</v>
      </c>
      <c r="AD1118">
        <f t="shared" si="412"/>
        <v>25.64197167134888</v>
      </c>
      <c r="AE1118">
        <f t="shared" si="413"/>
        <v>103.10079368491348</v>
      </c>
    </row>
    <row r="1119" spans="5:31">
      <c r="E1119">
        <f t="shared" si="428"/>
        <v>1.0989999999999898</v>
      </c>
      <c r="F1119">
        <f t="shared" si="429"/>
        <v>-0.52514895406387785</v>
      </c>
      <c r="G1119">
        <f t="shared" si="408"/>
        <v>-30.088818683569745</v>
      </c>
      <c r="H1119">
        <f t="shared" si="414"/>
        <v>0.30897145023644584</v>
      </c>
      <c r="K1119">
        <f t="shared" si="415"/>
        <v>18.53828701418675</v>
      </c>
      <c r="L1119">
        <f t="shared" si="416"/>
        <v>389.943748593885</v>
      </c>
      <c r="M1119">
        <f t="shared" si="417"/>
        <v>0.76290904030543427</v>
      </c>
      <c r="N1119">
        <f t="shared" si="418"/>
        <v>0</v>
      </c>
      <c r="O1119">
        <f t="shared" si="419"/>
        <v>0</v>
      </c>
      <c r="P1119">
        <f t="shared" si="420"/>
        <v>0.38369652577146346</v>
      </c>
      <c r="Q1119">
        <f t="shared" si="430"/>
        <v>0</v>
      </c>
      <c r="S1119">
        <f t="shared" si="431"/>
        <v>45.774542418326057</v>
      </c>
      <c r="T1119">
        <f t="shared" si="421"/>
        <v>458.61518260141543</v>
      </c>
      <c r="U1119">
        <f t="shared" si="422"/>
        <v>0.27624052316421965</v>
      </c>
      <c r="V1119">
        <f t="shared" si="423"/>
        <v>0.64014643033721552</v>
      </c>
      <c r="W1119">
        <f t="shared" si="424"/>
        <v>27.037915873447368</v>
      </c>
      <c r="X1119">
        <f t="shared" si="425"/>
        <v>22.224561986620518</v>
      </c>
      <c r="Y1119">
        <f t="shared" si="426"/>
        <v>0.93143783535744051</v>
      </c>
      <c r="Z1119">
        <f t="shared" si="409"/>
        <v>53.367456844782588</v>
      </c>
      <c r="AA1119">
        <f t="shared" si="427"/>
        <v>0.48390100298928929</v>
      </c>
      <c r="AB1119">
        <f t="shared" si="410"/>
        <v>27.725485173433711</v>
      </c>
      <c r="AC1119">
        <f t="shared" si="411"/>
        <v>0.44753683236815123</v>
      </c>
      <c r="AD1119">
        <f t="shared" si="412"/>
        <v>25.64197167134888</v>
      </c>
      <c r="AE1119">
        <f t="shared" si="413"/>
        <v>103.10079368491348</v>
      </c>
    </row>
    <row r="1120" spans="5:31">
      <c r="E1120">
        <f t="shared" si="428"/>
        <v>1.0999999999999897</v>
      </c>
      <c r="F1120">
        <f t="shared" si="429"/>
        <v>-0.52514895406387785</v>
      </c>
      <c r="G1120">
        <f t="shared" si="408"/>
        <v>-30.088818683569745</v>
      </c>
      <c r="H1120">
        <f t="shared" si="414"/>
        <v>0.31547051271301058</v>
      </c>
      <c r="K1120">
        <f t="shared" si="415"/>
        <v>18.928230762780636</v>
      </c>
      <c r="L1120">
        <f t="shared" si="416"/>
        <v>389.943748593885</v>
      </c>
      <c r="M1120">
        <f t="shared" si="417"/>
        <v>0.76290904030543427</v>
      </c>
      <c r="N1120">
        <f t="shared" si="418"/>
        <v>0</v>
      </c>
      <c r="O1120">
        <f t="shared" si="419"/>
        <v>0</v>
      </c>
      <c r="P1120">
        <f t="shared" si="420"/>
        <v>0.39194080787436136</v>
      </c>
      <c r="Q1120">
        <f t="shared" si="430"/>
        <v>0</v>
      </c>
      <c r="S1120">
        <f t="shared" si="431"/>
        <v>45.774542418326057</v>
      </c>
      <c r="T1120">
        <f t="shared" si="421"/>
        <v>458.61518260141543</v>
      </c>
      <c r="U1120">
        <f t="shared" si="422"/>
        <v>0.27624052316421965</v>
      </c>
      <c r="V1120">
        <f t="shared" si="423"/>
        <v>0.64014643033721552</v>
      </c>
      <c r="W1120">
        <f t="shared" si="424"/>
        <v>27.037915873447368</v>
      </c>
      <c r="X1120">
        <f t="shared" si="425"/>
        <v>22.224561986620518</v>
      </c>
      <c r="Y1120">
        <f t="shared" si="426"/>
        <v>0.93143783535744051</v>
      </c>
      <c r="Z1120">
        <f t="shared" si="409"/>
        <v>53.367456844782588</v>
      </c>
      <c r="AA1120">
        <f t="shared" si="427"/>
        <v>0.48390100298928929</v>
      </c>
      <c r="AB1120">
        <f t="shared" si="410"/>
        <v>27.725485173433711</v>
      </c>
      <c r="AC1120">
        <f t="shared" si="411"/>
        <v>0.44753683236815123</v>
      </c>
      <c r="AD1120">
        <f t="shared" si="412"/>
        <v>25.64197167134888</v>
      </c>
      <c r="AE1120">
        <f t="shared" si="413"/>
        <v>103.10079368491348</v>
      </c>
    </row>
    <row r="1121" spans="5:31">
      <c r="E1121">
        <f t="shared" si="428"/>
        <v>1.1009999999999895</v>
      </c>
      <c r="F1121">
        <f t="shared" si="429"/>
        <v>-0.52514895406387785</v>
      </c>
      <c r="G1121">
        <f t="shared" si="408"/>
        <v>-30.088818683569745</v>
      </c>
      <c r="H1121">
        <f t="shared" si="414"/>
        <v>0.32196957518957536</v>
      </c>
      <c r="K1121">
        <f t="shared" si="415"/>
        <v>19.318174511374522</v>
      </c>
      <c r="L1121">
        <f t="shared" si="416"/>
        <v>389.943748593885</v>
      </c>
      <c r="M1121">
        <f t="shared" si="417"/>
        <v>0.76290904030543427</v>
      </c>
      <c r="N1121">
        <f t="shared" si="418"/>
        <v>0</v>
      </c>
      <c r="O1121">
        <f t="shared" si="419"/>
        <v>0</v>
      </c>
      <c r="P1121">
        <f t="shared" si="420"/>
        <v>0.40018508997725927</v>
      </c>
      <c r="Q1121">
        <f t="shared" si="430"/>
        <v>0</v>
      </c>
      <c r="S1121">
        <f t="shared" si="431"/>
        <v>45.774542418326057</v>
      </c>
      <c r="T1121">
        <f t="shared" si="421"/>
        <v>458.61518260141543</v>
      </c>
      <c r="U1121">
        <f t="shared" si="422"/>
        <v>0.27624052316421965</v>
      </c>
      <c r="V1121">
        <f t="shared" si="423"/>
        <v>0.64014643033721552</v>
      </c>
      <c r="W1121">
        <f t="shared" si="424"/>
        <v>27.037915873447368</v>
      </c>
      <c r="X1121">
        <f t="shared" si="425"/>
        <v>22.224561986620518</v>
      </c>
      <c r="Y1121">
        <f t="shared" si="426"/>
        <v>0.93143783535744051</v>
      </c>
      <c r="Z1121">
        <f t="shared" si="409"/>
        <v>53.367456844782588</v>
      </c>
      <c r="AA1121">
        <f t="shared" si="427"/>
        <v>0.48390100298928929</v>
      </c>
      <c r="AB1121">
        <f t="shared" si="410"/>
        <v>27.725485173433711</v>
      </c>
      <c r="AC1121">
        <f t="shared" si="411"/>
        <v>0.44753683236815123</v>
      </c>
      <c r="AD1121">
        <f t="shared" si="412"/>
        <v>25.64197167134888</v>
      </c>
      <c r="AE1121">
        <f t="shared" si="413"/>
        <v>103.10079368491348</v>
      </c>
    </row>
    <row r="1122" spans="5:31">
      <c r="E1122">
        <f t="shared" si="428"/>
        <v>1.1019999999999894</v>
      </c>
      <c r="F1122">
        <f t="shared" si="429"/>
        <v>-0.52514895406387785</v>
      </c>
      <c r="G1122">
        <f t="shared" si="408"/>
        <v>-30.088818683569745</v>
      </c>
      <c r="H1122">
        <f t="shared" si="414"/>
        <v>0.32846863766614015</v>
      </c>
      <c r="K1122">
        <f t="shared" si="415"/>
        <v>19.708118259968408</v>
      </c>
      <c r="L1122">
        <f t="shared" si="416"/>
        <v>389.943748593885</v>
      </c>
      <c r="M1122">
        <f t="shared" si="417"/>
        <v>0.76290904030543427</v>
      </c>
      <c r="N1122">
        <f t="shared" si="418"/>
        <v>0</v>
      </c>
      <c r="O1122">
        <f t="shared" si="419"/>
        <v>0</v>
      </c>
      <c r="P1122">
        <f t="shared" si="420"/>
        <v>0.40842937208015717</v>
      </c>
      <c r="Q1122">
        <f t="shared" si="430"/>
        <v>0</v>
      </c>
      <c r="S1122">
        <f t="shared" si="431"/>
        <v>45.774542418326057</v>
      </c>
      <c r="T1122">
        <f t="shared" si="421"/>
        <v>458.61518260141543</v>
      </c>
      <c r="U1122">
        <f t="shared" si="422"/>
        <v>0.27624052316421965</v>
      </c>
      <c r="V1122">
        <f t="shared" si="423"/>
        <v>0.64014643033721552</v>
      </c>
      <c r="W1122">
        <f t="shared" si="424"/>
        <v>27.037915873447368</v>
      </c>
      <c r="X1122">
        <f t="shared" si="425"/>
        <v>22.224561986620518</v>
      </c>
      <c r="Y1122">
        <f t="shared" si="426"/>
        <v>0.93143783535744051</v>
      </c>
      <c r="Z1122">
        <f t="shared" si="409"/>
        <v>53.367456844782588</v>
      </c>
      <c r="AA1122">
        <f t="shared" si="427"/>
        <v>0.48390100298928929</v>
      </c>
      <c r="AB1122">
        <f t="shared" si="410"/>
        <v>27.725485173433711</v>
      </c>
      <c r="AC1122">
        <f t="shared" si="411"/>
        <v>0.44753683236815123</v>
      </c>
      <c r="AD1122">
        <f t="shared" si="412"/>
        <v>25.64197167134888</v>
      </c>
      <c r="AE1122">
        <f t="shared" si="413"/>
        <v>103.10079368491348</v>
      </c>
    </row>
    <row r="1123" spans="5:31">
      <c r="E1123">
        <f t="shared" si="428"/>
        <v>1.1029999999999893</v>
      </c>
      <c r="F1123">
        <f t="shared" si="429"/>
        <v>-0.52514895406387785</v>
      </c>
      <c r="G1123">
        <f t="shared" si="408"/>
        <v>-30.088818683569745</v>
      </c>
      <c r="H1123">
        <f t="shared" si="414"/>
        <v>0.33496770014270488</v>
      </c>
      <c r="K1123">
        <f t="shared" si="415"/>
        <v>20.098062008562295</v>
      </c>
      <c r="L1123">
        <f t="shared" si="416"/>
        <v>389.943748593885</v>
      </c>
      <c r="M1123">
        <f t="shared" si="417"/>
        <v>0.76290904030543427</v>
      </c>
      <c r="N1123">
        <f t="shared" si="418"/>
        <v>0</v>
      </c>
      <c r="O1123">
        <f t="shared" si="419"/>
        <v>0</v>
      </c>
      <c r="P1123">
        <f t="shared" si="420"/>
        <v>0.41667365418305508</v>
      </c>
      <c r="Q1123">
        <f t="shared" si="430"/>
        <v>0</v>
      </c>
      <c r="S1123">
        <f t="shared" si="431"/>
        <v>45.774542418326057</v>
      </c>
      <c r="T1123">
        <f t="shared" si="421"/>
        <v>458.61518260141543</v>
      </c>
      <c r="U1123">
        <f t="shared" si="422"/>
        <v>0.27624052316421965</v>
      </c>
      <c r="V1123">
        <f t="shared" si="423"/>
        <v>0.64014643033721552</v>
      </c>
      <c r="W1123">
        <f t="shared" si="424"/>
        <v>27.037915873447368</v>
      </c>
      <c r="X1123">
        <f t="shared" si="425"/>
        <v>22.224561986620518</v>
      </c>
      <c r="Y1123">
        <f t="shared" si="426"/>
        <v>0.93143783535744051</v>
      </c>
      <c r="Z1123">
        <f t="shared" si="409"/>
        <v>53.367456844782588</v>
      </c>
      <c r="AA1123">
        <f t="shared" si="427"/>
        <v>0.48390100298928929</v>
      </c>
      <c r="AB1123">
        <f t="shared" si="410"/>
        <v>27.725485173433711</v>
      </c>
      <c r="AC1123">
        <f t="shared" si="411"/>
        <v>0.44753683236815123</v>
      </c>
      <c r="AD1123">
        <f t="shared" si="412"/>
        <v>25.64197167134888</v>
      </c>
      <c r="AE1123">
        <f t="shared" si="413"/>
        <v>103.10079368491348</v>
      </c>
    </row>
    <row r="1124" spans="5:31">
      <c r="E1124">
        <f t="shared" si="428"/>
        <v>1.1039999999999892</v>
      </c>
      <c r="F1124">
        <f t="shared" si="429"/>
        <v>-0.52514895406387785</v>
      </c>
      <c r="G1124">
        <f t="shared" si="408"/>
        <v>-30.088818683569745</v>
      </c>
      <c r="H1124">
        <f t="shared" si="414"/>
        <v>0.34146676261926967</v>
      </c>
      <c r="K1124">
        <f t="shared" si="415"/>
        <v>20.488005757156181</v>
      </c>
      <c r="L1124">
        <f t="shared" si="416"/>
        <v>389.943748593885</v>
      </c>
      <c r="M1124">
        <f t="shared" si="417"/>
        <v>0.76290904030543427</v>
      </c>
      <c r="N1124">
        <f t="shared" si="418"/>
        <v>0</v>
      </c>
      <c r="O1124">
        <f t="shared" si="419"/>
        <v>0</v>
      </c>
      <c r="P1124">
        <f t="shared" si="420"/>
        <v>0.42491793628595298</v>
      </c>
      <c r="Q1124">
        <f t="shared" si="430"/>
        <v>0</v>
      </c>
      <c r="S1124">
        <f t="shared" si="431"/>
        <v>45.774542418326057</v>
      </c>
      <c r="T1124">
        <f t="shared" si="421"/>
        <v>458.61518260141543</v>
      </c>
      <c r="U1124">
        <f t="shared" si="422"/>
        <v>0.27624052316421965</v>
      </c>
      <c r="V1124">
        <f t="shared" si="423"/>
        <v>0.64014643033721552</v>
      </c>
      <c r="W1124">
        <f t="shared" si="424"/>
        <v>27.037915873447368</v>
      </c>
      <c r="X1124">
        <f t="shared" si="425"/>
        <v>22.224561986620518</v>
      </c>
      <c r="Y1124">
        <f t="shared" si="426"/>
        <v>0.93143783535744051</v>
      </c>
      <c r="Z1124">
        <f t="shared" si="409"/>
        <v>53.367456844782588</v>
      </c>
      <c r="AA1124">
        <f t="shared" si="427"/>
        <v>0.48390100298928929</v>
      </c>
      <c r="AB1124">
        <f t="shared" si="410"/>
        <v>27.725485173433711</v>
      </c>
      <c r="AC1124">
        <f t="shared" si="411"/>
        <v>0.44753683236815123</v>
      </c>
      <c r="AD1124">
        <f t="shared" si="412"/>
        <v>25.64197167134888</v>
      </c>
      <c r="AE1124">
        <f t="shared" si="413"/>
        <v>103.10079368491348</v>
      </c>
    </row>
    <row r="1125" spans="5:31">
      <c r="E1125">
        <f t="shared" si="428"/>
        <v>1.1049999999999891</v>
      </c>
      <c r="F1125">
        <f t="shared" si="429"/>
        <v>-0.52514895406387785</v>
      </c>
      <c r="G1125">
        <f t="shared" si="408"/>
        <v>-30.088818683569745</v>
      </c>
      <c r="H1125">
        <f t="shared" si="414"/>
        <v>0.34796582509583446</v>
      </c>
      <c r="K1125">
        <f t="shared" si="415"/>
        <v>20.877949505750067</v>
      </c>
      <c r="L1125">
        <f t="shared" si="416"/>
        <v>389.943748593885</v>
      </c>
      <c r="M1125">
        <f t="shared" si="417"/>
        <v>0.76290904030543427</v>
      </c>
      <c r="N1125">
        <f t="shared" si="418"/>
        <v>0</v>
      </c>
      <c r="O1125">
        <f t="shared" si="419"/>
        <v>0</v>
      </c>
      <c r="P1125">
        <f t="shared" si="420"/>
        <v>0.43316221838885088</v>
      </c>
      <c r="Q1125">
        <f t="shared" si="430"/>
        <v>0</v>
      </c>
      <c r="S1125">
        <f t="shared" si="431"/>
        <v>45.774542418326057</v>
      </c>
      <c r="T1125">
        <f t="shared" si="421"/>
        <v>458.61518260141543</v>
      </c>
      <c r="U1125">
        <f t="shared" si="422"/>
        <v>0.27624052316421965</v>
      </c>
      <c r="V1125">
        <f t="shared" si="423"/>
        <v>0.64014643033721552</v>
      </c>
      <c r="W1125">
        <f t="shared" si="424"/>
        <v>27.037915873447368</v>
      </c>
      <c r="X1125">
        <f t="shared" si="425"/>
        <v>22.224561986620518</v>
      </c>
      <c r="Y1125">
        <f t="shared" si="426"/>
        <v>0.93143783535744051</v>
      </c>
      <c r="Z1125">
        <f t="shared" si="409"/>
        <v>53.367456844782588</v>
      </c>
      <c r="AA1125">
        <f t="shared" si="427"/>
        <v>0.48390100298928929</v>
      </c>
      <c r="AB1125">
        <f t="shared" si="410"/>
        <v>27.725485173433711</v>
      </c>
      <c r="AC1125">
        <f t="shared" si="411"/>
        <v>0.44753683236815123</v>
      </c>
      <c r="AD1125">
        <f t="shared" si="412"/>
        <v>25.64197167134888</v>
      </c>
      <c r="AE1125">
        <f t="shared" si="413"/>
        <v>103.10079368491348</v>
      </c>
    </row>
    <row r="1126" spans="5:31">
      <c r="E1126">
        <f t="shared" si="428"/>
        <v>1.105999999999989</v>
      </c>
      <c r="F1126">
        <f t="shared" si="429"/>
        <v>-0.52514895406387785</v>
      </c>
      <c r="G1126">
        <f t="shared" si="408"/>
        <v>-30.088818683569745</v>
      </c>
      <c r="H1126">
        <f t="shared" si="414"/>
        <v>0.35446488757239919</v>
      </c>
      <c r="K1126">
        <f t="shared" si="415"/>
        <v>21.267893254343953</v>
      </c>
      <c r="L1126">
        <f t="shared" si="416"/>
        <v>389.943748593885</v>
      </c>
      <c r="M1126">
        <f t="shared" si="417"/>
        <v>0.76290904030543427</v>
      </c>
      <c r="N1126">
        <f t="shared" si="418"/>
        <v>0</v>
      </c>
      <c r="O1126">
        <f t="shared" si="419"/>
        <v>0</v>
      </c>
      <c r="P1126">
        <f t="shared" si="420"/>
        <v>0.44140650049174884</v>
      </c>
      <c r="Q1126">
        <f t="shared" si="430"/>
        <v>0</v>
      </c>
      <c r="S1126">
        <f t="shared" si="431"/>
        <v>45.774542418326057</v>
      </c>
      <c r="T1126">
        <f t="shared" si="421"/>
        <v>458.61518260141543</v>
      </c>
      <c r="U1126">
        <f t="shared" si="422"/>
        <v>0.27624052316421965</v>
      </c>
      <c r="V1126">
        <f t="shared" si="423"/>
        <v>0.64014643033721552</v>
      </c>
      <c r="W1126">
        <f t="shared" si="424"/>
        <v>27.037915873447368</v>
      </c>
      <c r="X1126">
        <f t="shared" si="425"/>
        <v>22.224561986620518</v>
      </c>
      <c r="Y1126">
        <f t="shared" si="426"/>
        <v>0.93143783535744051</v>
      </c>
      <c r="Z1126">
        <f t="shared" si="409"/>
        <v>53.367456844782588</v>
      </c>
      <c r="AA1126">
        <f t="shared" si="427"/>
        <v>0.48390100298928929</v>
      </c>
      <c r="AB1126">
        <f t="shared" si="410"/>
        <v>27.725485173433711</v>
      </c>
      <c r="AC1126">
        <f t="shared" si="411"/>
        <v>0.44753683236815123</v>
      </c>
      <c r="AD1126">
        <f t="shared" si="412"/>
        <v>25.64197167134888</v>
      </c>
      <c r="AE1126">
        <f t="shared" si="413"/>
        <v>103.10079368491348</v>
      </c>
    </row>
    <row r="1127" spans="5:31">
      <c r="E1127">
        <f t="shared" si="428"/>
        <v>1.1069999999999889</v>
      </c>
      <c r="F1127">
        <f t="shared" si="429"/>
        <v>-0.52514895406387785</v>
      </c>
      <c r="G1127">
        <f t="shared" si="408"/>
        <v>-30.088818683569745</v>
      </c>
      <c r="H1127">
        <f t="shared" si="414"/>
        <v>0.36096395004896398</v>
      </c>
      <c r="K1127">
        <f t="shared" si="415"/>
        <v>21.657837002937839</v>
      </c>
      <c r="L1127">
        <f t="shared" si="416"/>
        <v>389.943748593885</v>
      </c>
      <c r="M1127">
        <f t="shared" si="417"/>
        <v>0.76290904030543427</v>
      </c>
      <c r="N1127">
        <f t="shared" si="418"/>
        <v>0</v>
      </c>
      <c r="O1127">
        <f t="shared" si="419"/>
        <v>0</v>
      </c>
      <c r="P1127">
        <f t="shared" si="420"/>
        <v>0.44965078259464675</v>
      </c>
      <c r="Q1127">
        <f t="shared" si="430"/>
        <v>0</v>
      </c>
      <c r="S1127">
        <f t="shared" si="431"/>
        <v>45.774542418326057</v>
      </c>
      <c r="T1127">
        <f t="shared" si="421"/>
        <v>458.61518260141543</v>
      </c>
      <c r="U1127">
        <f t="shared" si="422"/>
        <v>0.27624052316421965</v>
      </c>
      <c r="V1127">
        <f t="shared" si="423"/>
        <v>0.64014643033721552</v>
      </c>
      <c r="W1127">
        <f t="shared" si="424"/>
        <v>27.037915873447368</v>
      </c>
      <c r="X1127">
        <f t="shared" si="425"/>
        <v>22.224561986620518</v>
      </c>
      <c r="Y1127">
        <f t="shared" si="426"/>
        <v>0.93143783535744051</v>
      </c>
      <c r="Z1127">
        <f t="shared" si="409"/>
        <v>53.367456844782588</v>
      </c>
      <c r="AA1127">
        <f t="shared" si="427"/>
        <v>0.48390100298928929</v>
      </c>
      <c r="AB1127">
        <f t="shared" si="410"/>
        <v>27.725485173433711</v>
      </c>
      <c r="AC1127">
        <f t="shared" si="411"/>
        <v>0.44753683236815123</v>
      </c>
      <c r="AD1127">
        <f t="shared" si="412"/>
        <v>25.64197167134888</v>
      </c>
      <c r="AE1127">
        <f t="shared" si="413"/>
        <v>103.10079368491348</v>
      </c>
    </row>
    <row r="1128" spans="5:31">
      <c r="E1128">
        <f t="shared" si="428"/>
        <v>1.1079999999999888</v>
      </c>
      <c r="F1128">
        <f t="shared" si="429"/>
        <v>-0.52514895406387785</v>
      </c>
      <c r="G1128">
        <f t="shared" si="408"/>
        <v>-30.088818683569745</v>
      </c>
      <c r="H1128">
        <f t="shared" si="414"/>
        <v>0.36746301252552876</v>
      </c>
      <c r="K1128">
        <f t="shared" si="415"/>
        <v>22.047780751531725</v>
      </c>
      <c r="L1128">
        <f t="shared" si="416"/>
        <v>389.943748593885</v>
      </c>
      <c r="M1128">
        <f t="shared" si="417"/>
        <v>0.76290904030543427</v>
      </c>
      <c r="N1128">
        <f t="shared" si="418"/>
        <v>0</v>
      </c>
      <c r="O1128">
        <f t="shared" si="419"/>
        <v>0</v>
      </c>
      <c r="P1128">
        <f t="shared" si="420"/>
        <v>0.45789506469754465</v>
      </c>
      <c r="Q1128">
        <f t="shared" si="430"/>
        <v>0</v>
      </c>
      <c r="S1128">
        <f t="shared" si="431"/>
        <v>45.774542418326057</v>
      </c>
      <c r="T1128">
        <f t="shared" si="421"/>
        <v>458.61518260141543</v>
      </c>
      <c r="U1128">
        <f t="shared" si="422"/>
        <v>0.27624052316421965</v>
      </c>
      <c r="V1128">
        <f t="shared" si="423"/>
        <v>0.64014643033721552</v>
      </c>
      <c r="W1128">
        <f t="shared" si="424"/>
        <v>27.037915873447368</v>
      </c>
      <c r="X1128">
        <f t="shared" si="425"/>
        <v>22.224561986620518</v>
      </c>
      <c r="Y1128">
        <f t="shared" si="426"/>
        <v>0.93143783535744051</v>
      </c>
      <c r="Z1128">
        <f t="shared" si="409"/>
        <v>53.367456844782588</v>
      </c>
      <c r="AA1128">
        <f t="shared" si="427"/>
        <v>0.48390100298928929</v>
      </c>
      <c r="AB1128">
        <f t="shared" si="410"/>
        <v>27.725485173433711</v>
      </c>
      <c r="AC1128">
        <f t="shared" si="411"/>
        <v>0.44753683236815123</v>
      </c>
      <c r="AD1128">
        <f t="shared" si="412"/>
        <v>25.64197167134888</v>
      </c>
      <c r="AE1128">
        <f t="shared" si="413"/>
        <v>103.10079368491348</v>
      </c>
    </row>
    <row r="1129" spans="5:31">
      <c r="E1129">
        <f t="shared" si="428"/>
        <v>1.1089999999999887</v>
      </c>
      <c r="F1129">
        <f t="shared" si="429"/>
        <v>-0.52514895406387785</v>
      </c>
      <c r="G1129">
        <f t="shared" si="408"/>
        <v>-30.088818683569745</v>
      </c>
      <c r="H1129">
        <f t="shared" si="414"/>
        <v>0.3739620750020935</v>
      </c>
      <c r="K1129">
        <f t="shared" si="415"/>
        <v>22.437724500125611</v>
      </c>
      <c r="L1129">
        <f t="shared" si="416"/>
        <v>389.943748593885</v>
      </c>
      <c r="M1129">
        <f t="shared" si="417"/>
        <v>0.76290904030543427</v>
      </c>
      <c r="N1129">
        <f t="shared" si="418"/>
        <v>0</v>
      </c>
      <c r="O1129">
        <f t="shared" si="419"/>
        <v>0</v>
      </c>
      <c r="P1129">
        <f t="shared" si="420"/>
        <v>0.46613934680044256</v>
      </c>
      <c r="Q1129">
        <f t="shared" si="430"/>
        <v>0</v>
      </c>
      <c r="S1129">
        <f t="shared" si="431"/>
        <v>45.774542418326057</v>
      </c>
      <c r="T1129">
        <f t="shared" si="421"/>
        <v>458.61518260141543</v>
      </c>
      <c r="U1129">
        <f t="shared" si="422"/>
        <v>0.27624052316421965</v>
      </c>
      <c r="V1129">
        <f t="shared" si="423"/>
        <v>0.64014643033721552</v>
      </c>
      <c r="W1129">
        <f t="shared" si="424"/>
        <v>27.037915873447368</v>
      </c>
      <c r="X1129">
        <f t="shared" si="425"/>
        <v>22.224561986620518</v>
      </c>
      <c r="Y1129">
        <f t="shared" si="426"/>
        <v>0.93143783535744051</v>
      </c>
      <c r="Z1129">
        <f t="shared" si="409"/>
        <v>53.367456844782588</v>
      </c>
      <c r="AA1129">
        <f t="shared" si="427"/>
        <v>0.48390100298928929</v>
      </c>
      <c r="AB1129">
        <f t="shared" si="410"/>
        <v>27.725485173433711</v>
      </c>
      <c r="AC1129">
        <f t="shared" si="411"/>
        <v>0.44753683236815123</v>
      </c>
      <c r="AD1129">
        <f t="shared" si="412"/>
        <v>25.64197167134888</v>
      </c>
      <c r="AE1129">
        <f t="shared" si="413"/>
        <v>103.10079368491348</v>
      </c>
    </row>
    <row r="1130" spans="5:31">
      <c r="E1130">
        <f t="shared" si="428"/>
        <v>1.1099999999999886</v>
      </c>
      <c r="F1130">
        <f t="shared" si="429"/>
        <v>-0.52514895406387785</v>
      </c>
      <c r="G1130">
        <f t="shared" si="408"/>
        <v>-30.088818683569745</v>
      </c>
      <c r="H1130">
        <f t="shared" si="414"/>
        <v>0.38046113747865828</v>
      </c>
      <c r="K1130">
        <f t="shared" si="415"/>
        <v>22.827668248719498</v>
      </c>
      <c r="L1130">
        <f t="shared" si="416"/>
        <v>389.943748593885</v>
      </c>
      <c r="M1130">
        <f t="shared" si="417"/>
        <v>0.76290904030543427</v>
      </c>
      <c r="N1130">
        <f t="shared" si="418"/>
        <v>0</v>
      </c>
      <c r="O1130">
        <f t="shared" si="419"/>
        <v>0</v>
      </c>
      <c r="P1130">
        <f t="shared" si="420"/>
        <v>0.47438362890334046</v>
      </c>
      <c r="Q1130">
        <f t="shared" si="430"/>
        <v>0</v>
      </c>
      <c r="S1130">
        <f t="shared" si="431"/>
        <v>45.774542418326057</v>
      </c>
      <c r="T1130">
        <f t="shared" si="421"/>
        <v>458.61518260141543</v>
      </c>
      <c r="U1130">
        <f t="shared" si="422"/>
        <v>0.27624052316421965</v>
      </c>
      <c r="V1130">
        <f t="shared" si="423"/>
        <v>0.64014643033721552</v>
      </c>
      <c r="W1130">
        <f t="shared" si="424"/>
        <v>27.037915873447368</v>
      </c>
      <c r="X1130">
        <f t="shared" si="425"/>
        <v>22.224561986620518</v>
      </c>
      <c r="Y1130">
        <f t="shared" si="426"/>
        <v>0.93143783535744051</v>
      </c>
      <c r="Z1130">
        <f t="shared" si="409"/>
        <v>53.367456844782588</v>
      </c>
      <c r="AA1130">
        <f t="shared" si="427"/>
        <v>0.48390100298928929</v>
      </c>
      <c r="AB1130">
        <f t="shared" si="410"/>
        <v>27.725485173433711</v>
      </c>
      <c r="AC1130">
        <f t="shared" si="411"/>
        <v>0.44753683236815123</v>
      </c>
      <c r="AD1130">
        <f t="shared" si="412"/>
        <v>25.64197167134888</v>
      </c>
      <c r="AE1130">
        <f t="shared" si="413"/>
        <v>103.10079368491348</v>
      </c>
    </row>
    <row r="1131" spans="5:31">
      <c r="E1131">
        <f t="shared" si="428"/>
        <v>1.1109999999999884</v>
      </c>
      <c r="F1131">
        <f t="shared" si="429"/>
        <v>-0.52514895406387785</v>
      </c>
      <c r="G1131">
        <f t="shared" si="408"/>
        <v>-30.088818683569745</v>
      </c>
      <c r="H1131">
        <f t="shared" si="414"/>
        <v>0.38696019995522307</v>
      </c>
      <c r="K1131">
        <f t="shared" si="415"/>
        <v>23.217611997313384</v>
      </c>
      <c r="L1131">
        <f t="shared" si="416"/>
        <v>389.943748593885</v>
      </c>
      <c r="M1131">
        <f t="shared" si="417"/>
        <v>0.76290904030543427</v>
      </c>
      <c r="N1131">
        <f t="shared" si="418"/>
        <v>0</v>
      </c>
      <c r="O1131">
        <f t="shared" si="419"/>
        <v>0</v>
      </c>
      <c r="P1131">
        <f t="shared" si="420"/>
        <v>0.48262791100623836</v>
      </c>
      <c r="Q1131">
        <f t="shared" si="430"/>
        <v>0</v>
      </c>
      <c r="S1131">
        <f t="shared" si="431"/>
        <v>45.774542418326057</v>
      </c>
      <c r="T1131">
        <f t="shared" si="421"/>
        <v>458.61518260141543</v>
      </c>
      <c r="U1131">
        <f t="shared" si="422"/>
        <v>0.27624052316421965</v>
      </c>
      <c r="V1131">
        <f t="shared" si="423"/>
        <v>0.64014643033721552</v>
      </c>
      <c r="W1131">
        <f t="shared" si="424"/>
        <v>27.037915873447368</v>
      </c>
      <c r="X1131">
        <f t="shared" si="425"/>
        <v>22.224561986620518</v>
      </c>
      <c r="Y1131">
        <f t="shared" si="426"/>
        <v>0.93143783535744051</v>
      </c>
      <c r="Z1131">
        <f t="shared" si="409"/>
        <v>53.367456844782588</v>
      </c>
      <c r="AA1131">
        <f t="shared" si="427"/>
        <v>0.48390100298928929</v>
      </c>
      <c r="AB1131">
        <f t="shared" si="410"/>
        <v>27.725485173433711</v>
      </c>
      <c r="AC1131">
        <f t="shared" si="411"/>
        <v>0.44753683236815123</v>
      </c>
      <c r="AD1131">
        <f t="shared" si="412"/>
        <v>25.64197167134888</v>
      </c>
      <c r="AE1131">
        <f t="shared" si="413"/>
        <v>103.10079368491348</v>
      </c>
    </row>
    <row r="1132" spans="5:31">
      <c r="E1132">
        <f t="shared" si="428"/>
        <v>1.1119999999999883</v>
      </c>
      <c r="F1132">
        <f t="shared" si="429"/>
        <v>-0.52514895406387785</v>
      </c>
      <c r="G1132">
        <f t="shared" si="408"/>
        <v>-30.088818683569745</v>
      </c>
      <c r="H1132">
        <f t="shared" si="414"/>
        <v>0.3934592624317878</v>
      </c>
      <c r="K1132">
        <f t="shared" si="415"/>
        <v>23.60755574590727</v>
      </c>
      <c r="L1132">
        <f t="shared" si="416"/>
        <v>389.943748593885</v>
      </c>
      <c r="M1132">
        <f t="shared" si="417"/>
        <v>0.76290904030543427</v>
      </c>
      <c r="N1132">
        <f t="shared" si="418"/>
        <v>0</v>
      </c>
      <c r="O1132">
        <f t="shared" si="419"/>
        <v>0</v>
      </c>
      <c r="P1132">
        <f t="shared" si="420"/>
        <v>0.49087219310913627</v>
      </c>
      <c r="Q1132">
        <f t="shared" si="430"/>
        <v>0</v>
      </c>
      <c r="S1132">
        <f t="shared" si="431"/>
        <v>45.774542418326057</v>
      </c>
      <c r="T1132">
        <f t="shared" si="421"/>
        <v>458.61518260141543</v>
      </c>
      <c r="U1132">
        <f t="shared" si="422"/>
        <v>0.27624052316421965</v>
      </c>
      <c r="V1132">
        <f t="shared" si="423"/>
        <v>0.64014643033721552</v>
      </c>
      <c r="W1132">
        <f t="shared" si="424"/>
        <v>27.037915873447368</v>
      </c>
      <c r="X1132">
        <f t="shared" si="425"/>
        <v>22.224561986620518</v>
      </c>
      <c r="Y1132">
        <f t="shared" si="426"/>
        <v>0.93143783535744051</v>
      </c>
      <c r="Z1132">
        <f t="shared" si="409"/>
        <v>53.367456844782588</v>
      </c>
      <c r="AA1132">
        <f t="shared" si="427"/>
        <v>0.48390100298928929</v>
      </c>
      <c r="AB1132">
        <f t="shared" si="410"/>
        <v>27.725485173433711</v>
      </c>
      <c r="AC1132">
        <f t="shared" si="411"/>
        <v>0.44753683236815123</v>
      </c>
      <c r="AD1132">
        <f t="shared" si="412"/>
        <v>25.64197167134888</v>
      </c>
      <c r="AE1132">
        <f t="shared" si="413"/>
        <v>103.10079368491348</v>
      </c>
    </row>
    <row r="1133" spans="5:31">
      <c r="E1133">
        <f t="shared" si="428"/>
        <v>1.1129999999999882</v>
      </c>
      <c r="F1133">
        <f t="shared" si="429"/>
        <v>-0.52514895406387785</v>
      </c>
      <c r="G1133">
        <f t="shared" si="408"/>
        <v>-30.088818683569745</v>
      </c>
      <c r="H1133">
        <f t="shared" si="414"/>
        <v>0.39995832490835259</v>
      </c>
      <c r="K1133">
        <f t="shared" si="415"/>
        <v>23.997499494501156</v>
      </c>
      <c r="L1133">
        <f t="shared" si="416"/>
        <v>389.943748593885</v>
      </c>
      <c r="M1133">
        <f t="shared" si="417"/>
        <v>0.76290904030543427</v>
      </c>
      <c r="N1133">
        <f t="shared" si="418"/>
        <v>0</v>
      </c>
      <c r="O1133">
        <f t="shared" si="419"/>
        <v>0</v>
      </c>
      <c r="P1133">
        <f t="shared" si="420"/>
        <v>0.49911647521203423</v>
      </c>
      <c r="Q1133">
        <f t="shared" si="430"/>
        <v>0</v>
      </c>
      <c r="S1133">
        <f t="shared" si="431"/>
        <v>45.774542418326057</v>
      </c>
      <c r="T1133">
        <f t="shared" si="421"/>
        <v>458.61518260141543</v>
      </c>
      <c r="U1133">
        <f t="shared" si="422"/>
        <v>0.27624052316421965</v>
      </c>
      <c r="V1133">
        <f t="shared" si="423"/>
        <v>0.64014643033721552</v>
      </c>
      <c r="W1133">
        <f t="shared" si="424"/>
        <v>27.037915873447368</v>
      </c>
      <c r="X1133">
        <f t="shared" si="425"/>
        <v>22.224561986620518</v>
      </c>
      <c r="Y1133">
        <f t="shared" si="426"/>
        <v>0.93143783535744051</v>
      </c>
      <c r="Z1133">
        <f t="shared" si="409"/>
        <v>53.367456844782588</v>
      </c>
      <c r="AA1133">
        <f t="shared" si="427"/>
        <v>0.48390100298928929</v>
      </c>
      <c r="AB1133">
        <f t="shared" si="410"/>
        <v>27.725485173433711</v>
      </c>
      <c r="AC1133">
        <f t="shared" si="411"/>
        <v>0.44753683236815123</v>
      </c>
      <c r="AD1133">
        <f t="shared" si="412"/>
        <v>25.64197167134888</v>
      </c>
      <c r="AE1133">
        <f t="shared" si="413"/>
        <v>103.10079368491348</v>
      </c>
    </row>
    <row r="1134" spans="5:31">
      <c r="E1134">
        <f t="shared" si="428"/>
        <v>1.1139999999999881</v>
      </c>
      <c r="F1134">
        <f t="shared" si="429"/>
        <v>-0.52514895406387785</v>
      </c>
      <c r="G1134">
        <f t="shared" si="408"/>
        <v>-30.088818683569745</v>
      </c>
      <c r="H1134">
        <f t="shared" si="414"/>
        <v>0.40645738738491738</v>
      </c>
      <c r="K1134">
        <f t="shared" si="415"/>
        <v>24.387443243095042</v>
      </c>
      <c r="L1134">
        <f t="shared" si="416"/>
        <v>389.943748593885</v>
      </c>
      <c r="M1134">
        <f t="shared" si="417"/>
        <v>0.76290904030543427</v>
      </c>
      <c r="N1134">
        <f t="shared" si="418"/>
        <v>0</v>
      </c>
      <c r="O1134">
        <f t="shared" si="419"/>
        <v>0</v>
      </c>
      <c r="P1134">
        <f t="shared" si="420"/>
        <v>0.50736075731493213</v>
      </c>
      <c r="Q1134">
        <f t="shared" si="430"/>
        <v>0</v>
      </c>
      <c r="S1134">
        <f t="shared" si="431"/>
        <v>45.774542418326057</v>
      </c>
      <c r="T1134">
        <f t="shared" si="421"/>
        <v>458.61518260141543</v>
      </c>
      <c r="U1134">
        <f t="shared" si="422"/>
        <v>0.27624052316421965</v>
      </c>
      <c r="V1134">
        <f t="shared" si="423"/>
        <v>0.64014643033721552</v>
      </c>
      <c r="W1134">
        <f t="shared" si="424"/>
        <v>27.037915873447368</v>
      </c>
      <c r="X1134">
        <f t="shared" si="425"/>
        <v>22.224561986620518</v>
      </c>
      <c r="Y1134">
        <f t="shared" si="426"/>
        <v>0.93143783535744051</v>
      </c>
      <c r="Z1134">
        <f t="shared" si="409"/>
        <v>53.367456844782588</v>
      </c>
      <c r="AA1134">
        <f t="shared" si="427"/>
        <v>0.48390100298928929</v>
      </c>
      <c r="AB1134">
        <f t="shared" si="410"/>
        <v>27.725485173433711</v>
      </c>
      <c r="AC1134">
        <f t="shared" si="411"/>
        <v>0.44753683236815123</v>
      </c>
      <c r="AD1134">
        <f t="shared" si="412"/>
        <v>25.64197167134888</v>
      </c>
      <c r="AE1134">
        <f t="shared" si="413"/>
        <v>103.10079368491348</v>
      </c>
    </row>
    <row r="1135" spans="5:31">
      <c r="E1135">
        <f t="shared" si="428"/>
        <v>1.114999999999988</v>
      </c>
      <c r="F1135">
        <f t="shared" si="429"/>
        <v>-0.52514895406387785</v>
      </c>
      <c r="G1135">
        <f t="shared" si="408"/>
        <v>-30.088818683569745</v>
      </c>
      <c r="H1135">
        <f t="shared" si="414"/>
        <v>0.41295644986148211</v>
      </c>
      <c r="K1135">
        <f t="shared" si="415"/>
        <v>24.777386991688928</v>
      </c>
      <c r="L1135">
        <f t="shared" si="416"/>
        <v>389.943748593885</v>
      </c>
      <c r="M1135">
        <f t="shared" si="417"/>
        <v>0.76290904030543427</v>
      </c>
      <c r="N1135">
        <f t="shared" si="418"/>
        <v>0</v>
      </c>
      <c r="O1135">
        <f t="shared" si="419"/>
        <v>0</v>
      </c>
      <c r="P1135">
        <f t="shared" si="420"/>
        <v>0.51560503941782998</v>
      </c>
      <c r="Q1135">
        <f t="shared" si="430"/>
        <v>0</v>
      </c>
      <c r="S1135">
        <f t="shared" si="431"/>
        <v>45.774542418326057</v>
      </c>
      <c r="T1135">
        <f t="shared" si="421"/>
        <v>458.61518260141543</v>
      </c>
      <c r="U1135">
        <f t="shared" si="422"/>
        <v>0.27624052316421965</v>
      </c>
      <c r="V1135">
        <f t="shared" si="423"/>
        <v>0.64014643033721552</v>
      </c>
      <c r="W1135">
        <f t="shared" si="424"/>
        <v>27.037915873447368</v>
      </c>
      <c r="X1135">
        <f t="shared" si="425"/>
        <v>22.224561986620518</v>
      </c>
      <c r="Y1135">
        <f t="shared" si="426"/>
        <v>0.93143783535744051</v>
      </c>
      <c r="Z1135">
        <f t="shared" si="409"/>
        <v>53.367456844782588</v>
      </c>
      <c r="AA1135">
        <f t="shared" si="427"/>
        <v>0.48390100298928929</v>
      </c>
      <c r="AB1135">
        <f t="shared" si="410"/>
        <v>27.725485173433711</v>
      </c>
      <c r="AC1135">
        <f t="shared" si="411"/>
        <v>0.44753683236815123</v>
      </c>
      <c r="AD1135">
        <f t="shared" si="412"/>
        <v>25.64197167134888</v>
      </c>
      <c r="AE1135">
        <f t="shared" si="413"/>
        <v>103.10079368491348</v>
      </c>
    </row>
    <row r="1136" spans="5:31">
      <c r="E1136">
        <f t="shared" si="428"/>
        <v>1.1159999999999879</v>
      </c>
      <c r="F1136">
        <f t="shared" si="429"/>
        <v>-0.52514895406387785</v>
      </c>
      <c r="G1136">
        <f t="shared" si="408"/>
        <v>-30.088818683569745</v>
      </c>
      <c r="H1136">
        <f t="shared" si="414"/>
        <v>0.4194555123380469</v>
      </c>
      <c r="K1136">
        <f t="shared" si="415"/>
        <v>25.167330740282814</v>
      </c>
      <c r="L1136">
        <f t="shared" si="416"/>
        <v>389.943748593885</v>
      </c>
      <c r="M1136">
        <f t="shared" si="417"/>
        <v>0.76290904030543427</v>
      </c>
      <c r="N1136">
        <f t="shared" si="418"/>
        <v>0</v>
      </c>
      <c r="O1136">
        <f t="shared" si="419"/>
        <v>0</v>
      </c>
      <c r="P1136">
        <f t="shared" si="420"/>
        <v>0.52384932152072794</v>
      </c>
      <c r="Q1136">
        <f t="shared" si="430"/>
        <v>0</v>
      </c>
      <c r="S1136">
        <f t="shared" si="431"/>
        <v>45.774542418326057</v>
      </c>
      <c r="T1136">
        <f t="shared" si="421"/>
        <v>458.61518260141543</v>
      </c>
      <c r="U1136">
        <f t="shared" si="422"/>
        <v>0.27624052316421965</v>
      </c>
      <c r="V1136">
        <f t="shared" si="423"/>
        <v>0.64014643033721552</v>
      </c>
      <c r="W1136">
        <f t="shared" si="424"/>
        <v>27.037915873447368</v>
      </c>
      <c r="X1136">
        <f t="shared" si="425"/>
        <v>22.224561986620518</v>
      </c>
      <c r="Y1136">
        <f t="shared" si="426"/>
        <v>0.93143783535744051</v>
      </c>
      <c r="Z1136">
        <f t="shared" si="409"/>
        <v>53.367456844782588</v>
      </c>
      <c r="AA1136">
        <f t="shared" si="427"/>
        <v>0.48390100298928929</v>
      </c>
      <c r="AB1136">
        <f t="shared" si="410"/>
        <v>27.725485173433711</v>
      </c>
      <c r="AC1136">
        <f t="shared" si="411"/>
        <v>0.44753683236815123</v>
      </c>
      <c r="AD1136">
        <f t="shared" si="412"/>
        <v>25.64197167134888</v>
      </c>
      <c r="AE1136">
        <f t="shared" si="413"/>
        <v>103.10079368491348</v>
      </c>
    </row>
    <row r="1137" spans="5:31">
      <c r="E1137">
        <f t="shared" si="428"/>
        <v>1.1169999999999878</v>
      </c>
      <c r="F1137">
        <f t="shared" si="429"/>
        <v>-0.52514895406387785</v>
      </c>
      <c r="G1137">
        <f t="shared" si="408"/>
        <v>-30.088818683569745</v>
      </c>
      <c r="H1137">
        <f t="shared" si="414"/>
        <v>0.42595457481461169</v>
      </c>
      <c r="K1137">
        <f t="shared" si="415"/>
        <v>25.557274488876701</v>
      </c>
      <c r="L1137">
        <f t="shared" si="416"/>
        <v>389.943748593885</v>
      </c>
      <c r="M1137">
        <f t="shared" si="417"/>
        <v>0.76290904030543427</v>
      </c>
      <c r="N1137">
        <f t="shared" si="418"/>
        <v>0</v>
      </c>
      <c r="O1137">
        <f t="shared" si="419"/>
        <v>0</v>
      </c>
      <c r="P1137">
        <f t="shared" si="420"/>
        <v>0.5320936036236259</v>
      </c>
      <c r="Q1137">
        <f t="shared" si="430"/>
        <v>0</v>
      </c>
      <c r="S1137">
        <f t="shared" si="431"/>
        <v>45.774542418326057</v>
      </c>
      <c r="T1137">
        <f t="shared" si="421"/>
        <v>458.61518260141543</v>
      </c>
      <c r="U1137">
        <f t="shared" si="422"/>
        <v>0.27624052316421965</v>
      </c>
      <c r="V1137">
        <f t="shared" si="423"/>
        <v>0.64014643033721552</v>
      </c>
      <c r="W1137">
        <f t="shared" si="424"/>
        <v>27.037915873447368</v>
      </c>
      <c r="X1137">
        <f t="shared" si="425"/>
        <v>22.224561986620518</v>
      </c>
      <c r="Y1137">
        <f t="shared" si="426"/>
        <v>0.93143783535744051</v>
      </c>
      <c r="Z1137">
        <f t="shared" si="409"/>
        <v>53.367456844782588</v>
      </c>
      <c r="AA1137">
        <f t="shared" si="427"/>
        <v>0.48390100298928929</v>
      </c>
      <c r="AB1137">
        <f t="shared" si="410"/>
        <v>27.725485173433711</v>
      </c>
      <c r="AC1137">
        <f t="shared" si="411"/>
        <v>0.44753683236815123</v>
      </c>
      <c r="AD1137">
        <f t="shared" si="412"/>
        <v>25.64197167134888</v>
      </c>
      <c r="AE1137">
        <f t="shared" si="413"/>
        <v>103.10079368491348</v>
      </c>
    </row>
    <row r="1138" spans="5:31">
      <c r="E1138">
        <f t="shared" si="428"/>
        <v>1.1179999999999877</v>
      </c>
      <c r="F1138">
        <f t="shared" si="429"/>
        <v>-0.52514895406387785</v>
      </c>
      <c r="G1138">
        <f t="shared" si="408"/>
        <v>-30.088818683569745</v>
      </c>
      <c r="H1138">
        <f t="shared" si="414"/>
        <v>0.43245363729117642</v>
      </c>
      <c r="K1138">
        <f t="shared" si="415"/>
        <v>25.947218237470587</v>
      </c>
      <c r="L1138">
        <f t="shared" si="416"/>
        <v>389.943748593885</v>
      </c>
      <c r="M1138">
        <f t="shared" si="417"/>
        <v>0.76290904030543427</v>
      </c>
      <c r="N1138">
        <f t="shared" si="418"/>
        <v>0</v>
      </c>
      <c r="O1138">
        <f t="shared" si="419"/>
        <v>0</v>
      </c>
      <c r="P1138">
        <f t="shared" si="420"/>
        <v>0.54033788572652375</v>
      </c>
      <c r="Q1138">
        <f t="shared" si="430"/>
        <v>0</v>
      </c>
      <c r="S1138">
        <f t="shared" si="431"/>
        <v>45.774542418326057</v>
      </c>
      <c r="T1138">
        <f t="shared" si="421"/>
        <v>458.61518260141543</v>
      </c>
      <c r="U1138">
        <f t="shared" si="422"/>
        <v>0.27624052316421965</v>
      </c>
      <c r="V1138">
        <f t="shared" si="423"/>
        <v>0.64014643033721552</v>
      </c>
      <c r="W1138">
        <f t="shared" si="424"/>
        <v>27.037915873447368</v>
      </c>
      <c r="X1138">
        <f t="shared" si="425"/>
        <v>22.224561986620518</v>
      </c>
      <c r="Y1138">
        <f t="shared" si="426"/>
        <v>0.93143783535744051</v>
      </c>
      <c r="Z1138">
        <f t="shared" si="409"/>
        <v>53.367456844782588</v>
      </c>
      <c r="AA1138">
        <f t="shared" si="427"/>
        <v>0.48390100298928929</v>
      </c>
      <c r="AB1138">
        <f t="shared" si="410"/>
        <v>27.725485173433711</v>
      </c>
      <c r="AC1138">
        <f t="shared" si="411"/>
        <v>0.44753683236815123</v>
      </c>
      <c r="AD1138">
        <f t="shared" si="412"/>
        <v>25.64197167134888</v>
      </c>
      <c r="AE1138">
        <f t="shared" si="413"/>
        <v>103.10079368491348</v>
      </c>
    </row>
    <row r="1139" spans="5:31">
      <c r="E1139">
        <f t="shared" si="428"/>
        <v>1.1189999999999876</v>
      </c>
      <c r="F1139">
        <f t="shared" si="429"/>
        <v>-0.52514895406387785</v>
      </c>
      <c r="G1139">
        <f t="shared" si="408"/>
        <v>-30.088818683569745</v>
      </c>
      <c r="H1139">
        <f t="shared" si="414"/>
        <v>0.43895269976774121</v>
      </c>
      <c r="K1139">
        <f t="shared" si="415"/>
        <v>26.337161986064473</v>
      </c>
      <c r="L1139">
        <f t="shared" si="416"/>
        <v>389.943748593885</v>
      </c>
      <c r="M1139">
        <f t="shared" si="417"/>
        <v>0.76290904030543427</v>
      </c>
      <c r="N1139">
        <f t="shared" si="418"/>
        <v>0</v>
      </c>
      <c r="O1139">
        <f t="shared" si="419"/>
        <v>0</v>
      </c>
      <c r="P1139">
        <f t="shared" si="420"/>
        <v>0.54858216782942171</v>
      </c>
      <c r="Q1139">
        <f t="shared" si="430"/>
        <v>0</v>
      </c>
      <c r="S1139">
        <f t="shared" si="431"/>
        <v>45.774542418326057</v>
      </c>
      <c r="T1139">
        <f t="shared" si="421"/>
        <v>458.61518260141543</v>
      </c>
      <c r="U1139">
        <f t="shared" si="422"/>
        <v>0.27624052316421965</v>
      </c>
      <c r="V1139">
        <f t="shared" si="423"/>
        <v>0.64014643033721552</v>
      </c>
      <c r="W1139">
        <f t="shared" si="424"/>
        <v>27.037915873447368</v>
      </c>
      <c r="X1139">
        <f t="shared" si="425"/>
        <v>22.224561986620518</v>
      </c>
      <c r="Y1139">
        <f t="shared" si="426"/>
        <v>0.93143783535744051</v>
      </c>
      <c r="Z1139">
        <f t="shared" si="409"/>
        <v>53.367456844782588</v>
      </c>
      <c r="AA1139">
        <f t="shared" si="427"/>
        <v>0.48390100298928929</v>
      </c>
      <c r="AB1139">
        <f t="shared" si="410"/>
        <v>27.725485173433711</v>
      </c>
      <c r="AC1139">
        <f t="shared" si="411"/>
        <v>0.44753683236815123</v>
      </c>
      <c r="AD1139">
        <f t="shared" si="412"/>
        <v>25.64197167134888</v>
      </c>
      <c r="AE1139">
        <f t="shared" si="413"/>
        <v>103.10079368491348</v>
      </c>
    </row>
    <row r="1140" spans="5:31">
      <c r="E1140">
        <f t="shared" si="428"/>
        <v>1.1199999999999875</v>
      </c>
      <c r="F1140">
        <f t="shared" si="429"/>
        <v>-0.52514895406387785</v>
      </c>
      <c r="G1140">
        <f t="shared" ref="G1140:G1203" si="432">F1140*180/PI()</f>
        <v>-30.088818683569745</v>
      </c>
      <c r="H1140">
        <f t="shared" si="414"/>
        <v>0.44545176224430599</v>
      </c>
      <c r="K1140">
        <f t="shared" si="415"/>
        <v>26.727105734658359</v>
      </c>
      <c r="L1140">
        <f t="shared" si="416"/>
        <v>389.943748593885</v>
      </c>
      <c r="M1140">
        <f t="shared" si="417"/>
        <v>0.76290904030543427</v>
      </c>
      <c r="N1140">
        <f t="shared" si="418"/>
        <v>0</v>
      </c>
      <c r="O1140">
        <f t="shared" si="419"/>
        <v>0</v>
      </c>
      <c r="P1140">
        <f t="shared" si="420"/>
        <v>0.55682644993231956</v>
      </c>
      <c r="Q1140">
        <f t="shared" si="430"/>
        <v>0</v>
      </c>
      <c r="S1140">
        <f t="shared" si="431"/>
        <v>45.774542418326057</v>
      </c>
      <c r="T1140">
        <f t="shared" si="421"/>
        <v>458.61518260141543</v>
      </c>
      <c r="U1140">
        <f t="shared" si="422"/>
        <v>0.27624052316421965</v>
      </c>
      <c r="V1140">
        <f t="shared" si="423"/>
        <v>0.64014643033721552</v>
      </c>
      <c r="W1140">
        <f t="shared" si="424"/>
        <v>27.037915873447368</v>
      </c>
      <c r="X1140">
        <f t="shared" si="425"/>
        <v>22.224561986620518</v>
      </c>
      <c r="Y1140">
        <f t="shared" si="426"/>
        <v>0.93143783535744051</v>
      </c>
      <c r="Z1140">
        <f t="shared" ref="Z1140:Z1203" si="433">Y1140*180/PI()</f>
        <v>53.367456844782588</v>
      </c>
      <c r="AA1140">
        <f t="shared" si="427"/>
        <v>0.48390100298928929</v>
      </c>
      <c r="AB1140">
        <f t="shared" ref="AB1140:AB1203" si="434">AA1140*180/PI()</f>
        <v>27.725485173433711</v>
      </c>
      <c r="AC1140">
        <f t="shared" ref="AC1140:AC1203" si="435">Y1140-AA1140</f>
        <v>0.44753683236815123</v>
      </c>
      <c r="AD1140">
        <f t="shared" ref="AD1140:AD1203" si="436">AC1140*180/PI()</f>
        <v>25.64197167134888</v>
      </c>
      <c r="AE1140">
        <f t="shared" ref="AE1140:AE1203" si="437">T1140/4.44822165</f>
        <v>103.10079368491348</v>
      </c>
    </row>
    <row r="1141" spans="5:31">
      <c r="E1141">
        <f t="shared" si="428"/>
        <v>1.1209999999999873</v>
      </c>
      <c r="F1141">
        <f t="shared" si="429"/>
        <v>-0.52514895406387785</v>
      </c>
      <c r="G1141">
        <f t="shared" si="432"/>
        <v>-30.088818683569745</v>
      </c>
      <c r="H1141">
        <f t="shared" si="414"/>
        <v>0.45195082472087073</v>
      </c>
      <c r="K1141">
        <f t="shared" si="415"/>
        <v>27.117049483252245</v>
      </c>
      <c r="L1141">
        <f t="shared" si="416"/>
        <v>389.943748593885</v>
      </c>
      <c r="M1141">
        <f t="shared" si="417"/>
        <v>0.76290904030543427</v>
      </c>
      <c r="N1141">
        <f t="shared" si="418"/>
        <v>0</v>
      </c>
      <c r="O1141">
        <f t="shared" si="419"/>
        <v>0</v>
      </c>
      <c r="P1141">
        <f t="shared" si="420"/>
        <v>0.56507073203521752</v>
      </c>
      <c r="Q1141">
        <f t="shared" si="430"/>
        <v>0</v>
      </c>
      <c r="S1141">
        <f t="shared" si="431"/>
        <v>45.774542418326057</v>
      </c>
      <c r="T1141">
        <f t="shared" si="421"/>
        <v>458.61518260141543</v>
      </c>
      <c r="U1141">
        <f t="shared" si="422"/>
        <v>0.27624052316421965</v>
      </c>
      <c r="V1141">
        <f t="shared" si="423"/>
        <v>0.64014643033721552</v>
      </c>
      <c r="W1141">
        <f t="shared" si="424"/>
        <v>27.037915873447368</v>
      </c>
      <c r="X1141">
        <f t="shared" si="425"/>
        <v>22.224561986620518</v>
      </c>
      <c r="Y1141">
        <f t="shared" si="426"/>
        <v>0.93143783535744051</v>
      </c>
      <c r="Z1141">
        <f t="shared" si="433"/>
        <v>53.367456844782588</v>
      </c>
      <c r="AA1141">
        <f t="shared" si="427"/>
        <v>0.48390100298928929</v>
      </c>
      <c r="AB1141">
        <f t="shared" si="434"/>
        <v>27.725485173433711</v>
      </c>
      <c r="AC1141">
        <f t="shared" si="435"/>
        <v>0.44753683236815123</v>
      </c>
      <c r="AD1141">
        <f t="shared" si="436"/>
        <v>25.64197167134888</v>
      </c>
      <c r="AE1141">
        <f t="shared" si="437"/>
        <v>103.10079368491348</v>
      </c>
    </row>
    <row r="1142" spans="5:31">
      <c r="E1142">
        <f t="shared" si="428"/>
        <v>1.1219999999999872</v>
      </c>
      <c r="F1142">
        <f t="shared" si="429"/>
        <v>-0.52514895406387785</v>
      </c>
      <c r="G1142">
        <f t="shared" si="432"/>
        <v>-30.088818683569745</v>
      </c>
      <c r="H1142">
        <f t="shared" si="414"/>
        <v>0.45844988719743551</v>
      </c>
      <c r="K1142">
        <f t="shared" si="415"/>
        <v>27.506993231846131</v>
      </c>
      <c r="L1142">
        <f t="shared" si="416"/>
        <v>389.943748593885</v>
      </c>
      <c r="M1142">
        <f t="shared" si="417"/>
        <v>0.76290904030543427</v>
      </c>
      <c r="N1142">
        <f t="shared" si="418"/>
        <v>0</v>
      </c>
      <c r="O1142">
        <f t="shared" si="419"/>
        <v>0</v>
      </c>
      <c r="P1142">
        <f t="shared" si="420"/>
        <v>0.57331501413811536</v>
      </c>
      <c r="Q1142">
        <f t="shared" si="430"/>
        <v>0</v>
      </c>
      <c r="S1142">
        <f t="shared" si="431"/>
        <v>45.774542418326057</v>
      </c>
      <c r="T1142">
        <f t="shared" si="421"/>
        <v>458.61518260141543</v>
      </c>
      <c r="U1142">
        <f t="shared" si="422"/>
        <v>0.27624052316421965</v>
      </c>
      <c r="V1142">
        <f t="shared" si="423"/>
        <v>0.64014643033721552</v>
      </c>
      <c r="W1142">
        <f t="shared" si="424"/>
        <v>27.037915873447368</v>
      </c>
      <c r="X1142">
        <f t="shared" si="425"/>
        <v>22.224561986620518</v>
      </c>
      <c r="Y1142">
        <f t="shared" si="426"/>
        <v>0.93143783535744051</v>
      </c>
      <c r="Z1142">
        <f t="shared" si="433"/>
        <v>53.367456844782588</v>
      </c>
      <c r="AA1142">
        <f t="shared" si="427"/>
        <v>0.48390100298928929</v>
      </c>
      <c r="AB1142">
        <f t="shared" si="434"/>
        <v>27.725485173433711</v>
      </c>
      <c r="AC1142">
        <f t="shared" si="435"/>
        <v>0.44753683236815123</v>
      </c>
      <c r="AD1142">
        <f t="shared" si="436"/>
        <v>25.64197167134888</v>
      </c>
      <c r="AE1142">
        <f t="shared" si="437"/>
        <v>103.10079368491348</v>
      </c>
    </row>
    <row r="1143" spans="5:31">
      <c r="E1143">
        <f t="shared" si="428"/>
        <v>1.1229999999999871</v>
      </c>
      <c r="F1143">
        <f t="shared" si="429"/>
        <v>-0.52514895406387785</v>
      </c>
      <c r="G1143">
        <f t="shared" si="432"/>
        <v>-30.088818683569745</v>
      </c>
      <c r="H1143">
        <f t="shared" si="414"/>
        <v>0.4649489496740003</v>
      </c>
      <c r="K1143">
        <f t="shared" si="415"/>
        <v>27.896936980440017</v>
      </c>
      <c r="L1143">
        <f t="shared" si="416"/>
        <v>389.943748593885</v>
      </c>
      <c r="M1143">
        <f t="shared" si="417"/>
        <v>0.76290904030543427</v>
      </c>
      <c r="N1143">
        <f t="shared" si="418"/>
        <v>0</v>
      </c>
      <c r="O1143">
        <f t="shared" si="419"/>
        <v>0</v>
      </c>
      <c r="P1143">
        <f t="shared" si="420"/>
        <v>0.58155929624101332</v>
      </c>
      <c r="Q1143">
        <f t="shared" si="430"/>
        <v>0</v>
      </c>
      <c r="S1143">
        <f t="shared" si="431"/>
        <v>45.774542418326057</v>
      </c>
      <c r="T1143">
        <f t="shared" si="421"/>
        <v>458.61518260141543</v>
      </c>
      <c r="U1143">
        <f t="shared" si="422"/>
        <v>0.27624052316421965</v>
      </c>
      <c r="V1143">
        <f t="shared" si="423"/>
        <v>0.64014643033721552</v>
      </c>
      <c r="W1143">
        <f t="shared" si="424"/>
        <v>27.037915873447368</v>
      </c>
      <c r="X1143">
        <f t="shared" si="425"/>
        <v>22.224561986620518</v>
      </c>
      <c r="Y1143">
        <f t="shared" si="426"/>
        <v>0.93143783535744051</v>
      </c>
      <c r="Z1143">
        <f t="shared" si="433"/>
        <v>53.367456844782588</v>
      </c>
      <c r="AA1143">
        <f t="shared" si="427"/>
        <v>0.48390100298928929</v>
      </c>
      <c r="AB1143">
        <f t="shared" si="434"/>
        <v>27.725485173433711</v>
      </c>
      <c r="AC1143">
        <f t="shared" si="435"/>
        <v>0.44753683236815123</v>
      </c>
      <c r="AD1143">
        <f t="shared" si="436"/>
        <v>25.64197167134888</v>
      </c>
      <c r="AE1143">
        <f t="shared" si="437"/>
        <v>103.10079368491348</v>
      </c>
    </row>
    <row r="1144" spans="5:31">
      <c r="E1144">
        <f t="shared" si="428"/>
        <v>1.123999999999987</v>
      </c>
      <c r="F1144">
        <f t="shared" si="429"/>
        <v>-0.52514895406387785</v>
      </c>
      <c r="G1144">
        <f t="shared" si="432"/>
        <v>-30.088818683569745</v>
      </c>
      <c r="H1144">
        <f t="shared" si="414"/>
        <v>0.47144801215056503</v>
      </c>
      <c r="K1144">
        <f t="shared" si="415"/>
        <v>28.286880729033903</v>
      </c>
      <c r="L1144">
        <f t="shared" si="416"/>
        <v>389.943748593885</v>
      </c>
      <c r="M1144">
        <f t="shared" si="417"/>
        <v>0.76290904030543427</v>
      </c>
      <c r="N1144">
        <f t="shared" si="418"/>
        <v>0</v>
      </c>
      <c r="O1144">
        <f t="shared" si="419"/>
        <v>0</v>
      </c>
      <c r="P1144">
        <f t="shared" si="420"/>
        <v>0.58980357834391128</v>
      </c>
      <c r="Q1144">
        <f t="shared" si="430"/>
        <v>0</v>
      </c>
      <c r="S1144">
        <f t="shared" si="431"/>
        <v>45.774542418326057</v>
      </c>
      <c r="T1144">
        <f t="shared" si="421"/>
        <v>458.61518260141543</v>
      </c>
      <c r="U1144">
        <f t="shared" si="422"/>
        <v>0.27624052316421965</v>
      </c>
      <c r="V1144">
        <f t="shared" si="423"/>
        <v>0.64014643033721552</v>
      </c>
      <c r="W1144">
        <f t="shared" si="424"/>
        <v>27.037915873447368</v>
      </c>
      <c r="X1144">
        <f t="shared" si="425"/>
        <v>22.224561986620518</v>
      </c>
      <c r="Y1144">
        <f t="shared" si="426"/>
        <v>0.93143783535744051</v>
      </c>
      <c r="Z1144">
        <f t="shared" si="433"/>
        <v>53.367456844782588</v>
      </c>
      <c r="AA1144">
        <f t="shared" si="427"/>
        <v>0.48390100298928929</v>
      </c>
      <c r="AB1144">
        <f t="shared" si="434"/>
        <v>27.725485173433711</v>
      </c>
      <c r="AC1144">
        <f t="shared" si="435"/>
        <v>0.44753683236815123</v>
      </c>
      <c r="AD1144">
        <f t="shared" si="436"/>
        <v>25.64197167134888</v>
      </c>
      <c r="AE1144">
        <f t="shared" si="437"/>
        <v>103.10079368491348</v>
      </c>
    </row>
    <row r="1145" spans="5:31">
      <c r="E1145">
        <f t="shared" si="428"/>
        <v>1.1249999999999869</v>
      </c>
      <c r="F1145">
        <f t="shared" si="429"/>
        <v>-0.52514895406387785</v>
      </c>
      <c r="G1145">
        <f t="shared" si="432"/>
        <v>-30.088818683569745</v>
      </c>
      <c r="H1145">
        <f t="shared" si="414"/>
        <v>0.47794707462712982</v>
      </c>
      <c r="K1145">
        <f t="shared" si="415"/>
        <v>28.67682447762779</v>
      </c>
      <c r="L1145">
        <f t="shared" si="416"/>
        <v>389.943748593885</v>
      </c>
      <c r="M1145">
        <f t="shared" si="417"/>
        <v>0.76290904030543427</v>
      </c>
      <c r="N1145">
        <f t="shared" si="418"/>
        <v>0</v>
      </c>
      <c r="O1145">
        <f t="shared" si="419"/>
        <v>0</v>
      </c>
      <c r="P1145">
        <f t="shared" si="420"/>
        <v>0.59804786044680913</v>
      </c>
      <c r="Q1145">
        <f t="shared" si="430"/>
        <v>0</v>
      </c>
      <c r="S1145">
        <f t="shared" si="431"/>
        <v>45.774542418326057</v>
      </c>
      <c r="T1145">
        <f t="shared" si="421"/>
        <v>458.61518260141543</v>
      </c>
      <c r="U1145">
        <f t="shared" si="422"/>
        <v>0.27624052316421965</v>
      </c>
      <c r="V1145">
        <f t="shared" si="423"/>
        <v>0.64014643033721552</v>
      </c>
      <c r="W1145">
        <f t="shared" si="424"/>
        <v>27.037915873447368</v>
      </c>
      <c r="X1145">
        <f t="shared" si="425"/>
        <v>22.224561986620518</v>
      </c>
      <c r="Y1145">
        <f t="shared" si="426"/>
        <v>0.93143783535744051</v>
      </c>
      <c r="Z1145">
        <f t="shared" si="433"/>
        <v>53.367456844782588</v>
      </c>
      <c r="AA1145">
        <f t="shared" si="427"/>
        <v>0.48390100298928929</v>
      </c>
      <c r="AB1145">
        <f t="shared" si="434"/>
        <v>27.725485173433711</v>
      </c>
      <c r="AC1145">
        <f t="shared" si="435"/>
        <v>0.44753683236815123</v>
      </c>
      <c r="AD1145">
        <f t="shared" si="436"/>
        <v>25.64197167134888</v>
      </c>
      <c r="AE1145">
        <f t="shared" si="437"/>
        <v>103.10079368491348</v>
      </c>
    </row>
    <row r="1146" spans="5:31">
      <c r="E1146">
        <f t="shared" si="428"/>
        <v>1.1259999999999868</v>
      </c>
      <c r="F1146">
        <f t="shared" si="429"/>
        <v>-0.52514895406387785</v>
      </c>
      <c r="G1146">
        <f t="shared" si="432"/>
        <v>-30.088818683569745</v>
      </c>
      <c r="H1146">
        <f t="shared" si="414"/>
        <v>0.48444613710369461</v>
      </c>
      <c r="K1146">
        <f t="shared" si="415"/>
        <v>29.066768226221676</v>
      </c>
      <c r="L1146">
        <f t="shared" si="416"/>
        <v>389.943748593885</v>
      </c>
      <c r="M1146">
        <f t="shared" si="417"/>
        <v>0.76290904030543427</v>
      </c>
      <c r="N1146">
        <f t="shared" si="418"/>
        <v>0</v>
      </c>
      <c r="O1146">
        <f t="shared" si="419"/>
        <v>0</v>
      </c>
      <c r="P1146">
        <f t="shared" si="420"/>
        <v>0.60629214254970709</v>
      </c>
      <c r="Q1146">
        <f t="shared" si="430"/>
        <v>0</v>
      </c>
      <c r="S1146">
        <f t="shared" si="431"/>
        <v>45.774542418326057</v>
      </c>
      <c r="T1146">
        <f t="shared" si="421"/>
        <v>458.61518260141543</v>
      </c>
      <c r="U1146">
        <f t="shared" si="422"/>
        <v>0.27624052316421965</v>
      </c>
      <c r="V1146">
        <f t="shared" si="423"/>
        <v>0.64014643033721552</v>
      </c>
      <c r="W1146">
        <f t="shared" si="424"/>
        <v>27.037915873447368</v>
      </c>
      <c r="X1146">
        <f t="shared" si="425"/>
        <v>22.224561986620518</v>
      </c>
      <c r="Y1146">
        <f t="shared" si="426"/>
        <v>0.93143783535744051</v>
      </c>
      <c r="Z1146">
        <f t="shared" si="433"/>
        <v>53.367456844782588</v>
      </c>
      <c r="AA1146">
        <f t="shared" si="427"/>
        <v>0.48390100298928929</v>
      </c>
      <c r="AB1146">
        <f t="shared" si="434"/>
        <v>27.725485173433711</v>
      </c>
      <c r="AC1146">
        <f t="shared" si="435"/>
        <v>0.44753683236815123</v>
      </c>
      <c r="AD1146">
        <f t="shared" si="436"/>
        <v>25.64197167134888</v>
      </c>
      <c r="AE1146">
        <f t="shared" si="437"/>
        <v>103.10079368491348</v>
      </c>
    </row>
    <row r="1147" spans="5:31">
      <c r="E1147">
        <f t="shared" si="428"/>
        <v>1.1269999999999867</v>
      </c>
      <c r="F1147">
        <f t="shared" si="429"/>
        <v>-0.52514895406387785</v>
      </c>
      <c r="G1147">
        <f t="shared" si="432"/>
        <v>-30.088818683569745</v>
      </c>
      <c r="H1147">
        <f t="shared" si="414"/>
        <v>0.49094519958025934</v>
      </c>
      <c r="K1147">
        <f t="shared" si="415"/>
        <v>29.456711974815562</v>
      </c>
      <c r="L1147">
        <f t="shared" si="416"/>
        <v>389.943748593885</v>
      </c>
      <c r="M1147">
        <f t="shared" si="417"/>
        <v>0.76290904030543427</v>
      </c>
      <c r="N1147">
        <f t="shared" si="418"/>
        <v>0</v>
      </c>
      <c r="O1147">
        <f t="shared" si="419"/>
        <v>0</v>
      </c>
      <c r="P1147">
        <f t="shared" si="420"/>
        <v>0.61453642465260494</v>
      </c>
      <c r="Q1147">
        <f t="shared" si="430"/>
        <v>0</v>
      </c>
      <c r="S1147">
        <f t="shared" si="431"/>
        <v>45.774542418326057</v>
      </c>
      <c r="T1147">
        <f t="shared" si="421"/>
        <v>458.61518260141543</v>
      </c>
      <c r="U1147">
        <f t="shared" si="422"/>
        <v>0.27624052316421965</v>
      </c>
      <c r="V1147">
        <f t="shared" si="423"/>
        <v>0.64014643033721552</v>
      </c>
      <c r="W1147">
        <f t="shared" si="424"/>
        <v>27.037915873447368</v>
      </c>
      <c r="X1147">
        <f t="shared" si="425"/>
        <v>22.224561986620518</v>
      </c>
      <c r="Y1147">
        <f t="shared" si="426"/>
        <v>0.93143783535744051</v>
      </c>
      <c r="Z1147">
        <f t="shared" si="433"/>
        <v>53.367456844782588</v>
      </c>
      <c r="AA1147">
        <f t="shared" si="427"/>
        <v>0.48390100298928929</v>
      </c>
      <c r="AB1147">
        <f t="shared" si="434"/>
        <v>27.725485173433711</v>
      </c>
      <c r="AC1147">
        <f t="shared" si="435"/>
        <v>0.44753683236815123</v>
      </c>
      <c r="AD1147">
        <f t="shared" si="436"/>
        <v>25.64197167134888</v>
      </c>
      <c r="AE1147">
        <f t="shared" si="437"/>
        <v>103.10079368491348</v>
      </c>
    </row>
    <row r="1148" spans="5:31">
      <c r="E1148">
        <f t="shared" si="428"/>
        <v>1.1279999999999866</v>
      </c>
      <c r="F1148">
        <f t="shared" si="429"/>
        <v>-0.52514895406387785</v>
      </c>
      <c r="G1148">
        <f t="shared" si="432"/>
        <v>-30.088818683569745</v>
      </c>
      <c r="H1148">
        <f t="shared" si="414"/>
        <v>0.49744426205682413</v>
      </c>
      <c r="K1148">
        <f t="shared" si="415"/>
        <v>29.846655723409448</v>
      </c>
      <c r="L1148">
        <f t="shared" si="416"/>
        <v>389.943748593885</v>
      </c>
      <c r="M1148">
        <f t="shared" si="417"/>
        <v>0.76290904030543427</v>
      </c>
      <c r="N1148">
        <f t="shared" si="418"/>
        <v>0</v>
      </c>
      <c r="O1148">
        <f t="shared" si="419"/>
        <v>0</v>
      </c>
      <c r="P1148">
        <f t="shared" si="420"/>
        <v>0.6227807067555029</v>
      </c>
      <c r="Q1148">
        <f t="shared" si="430"/>
        <v>0</v>
      </c>
      <c r="S1148">
        <f t="shared" si="431"/>
        <v>45.774542418326057</v>
      </c>
      <c r="T1148">
        <f t="shared" si="421"/>
        <v>458.61518260141543</v>
      </c>
      <c r="U1148">
        <f t="shared" si="422"/>
        <v>0.27624052316421965</v>
      </c>
      <c r="V1148">
        <f t="shared" si="423"/>
        <v>0.64014643033721552</v>
      </c>
      <c r="W1148">
        <f t="shared" si="424"/>
        <v>27.037915873447368</v>
      </c>
      <c r="X1148">
        <f t="shared" si="425"/>
        <v>22.224561986620518</v>
      </c>
      <c r="Y1148">
        <f t="shared" si="426"/>
        <v>0.93143783535744051</v>
      </c>
      <c r="Z1148">
        <f t="shared" si="433"/>
        <v>53.367456844782588</v>
      </c>
      <c r="AA1148">
        <f t="shared" si="427"/>
        <v>0.48390100298928929</v>
      </c>
      <c r="AB1148">
        <f t="shared" si="434"/>
        <v>27.725485173433711</v>
      </c>
      <c r="AC1148">
        <f t="shared" si="435"/>
        <v>0.44753683236815123</v>
      </c>
      <c r="AD1148">
        <f t="shared" si="436"/>
        <v>25.64197167134888</v>
      </c>
      <c r="AE1148">
        <f t="shared" si="437"/>
        <v>103.10079368491348</v>
      </c>
    </row>
    <row r="1149" spans="5:31">
      <c r="E1149">
        <f t="shared" si="428"/>
        <v>1.1289999999999865</v>
      </c>
      <c r="F1149">
        <f t="shared" si="429"/>
        <v>-0.52514895406387785</v>
      </c>
      <c r="G1149">
        <f t="shared" si="432"/>
        <v>-30.088818683569745</v>
      </c>
      <c r="H1149">
        <f t="shared" si="414"/>
        <v>0.50394332453338886</v>
      </c>
      <c r="K1149">
        <f t="shared" si="415"/>
        <v>30.236599472003334</v>
      </c>
      <c r="L1149">
        <f t="shared" si="416"/>
        <v>389.943748593885</v>
      </c>
      <c r="M1149">
        <f t="shared" si="417"/>
        <v>0.76290904030543427</v>
      </c>
      <c r="N1149">
        <f t="shared" si="418"/>
        <v>0</v>
      </c>
      <c r="O1149">
        <f t="shared" si="419"/>
        <v>0</v>
      </c>
      <c r="P1149">
        <f t="shared" si="420"/>
        <v>0.63102498885840075</v>
      </c>
      <c r="Q1149">
        <f t="shared" si="430"/>
        <v>0</v>
      </c>
      <c r="S1149">
        <f t="shared" si="431"/>
        <v>45.774542418326057</v>
      </c>
      <c r="T1149">
        <f t="shared" si="421"/>
        <v>458.61518260141543</v>
      </c>
      <c r="U1149">
        <f t="shared" si="422"/>
        <v>0.27624052316421965</v>
      </c>
      <c r="V1149">
        <f t="shared" si="423"/>
        <v>0.64014643033721552</v>
      </c>
      <c r="W1149">
        <f t="shared" si="424"/>
        <v>27.037915873447368</v>
      </c>
      <c r="X1149">
        <f t="shared" si="425"/>
        <v>22.224561986620518</v>
      </c>
      <c r="Y1149">
        <f t="shared" si="426"/>
        <v>0.93143783535744051</v>
      </c>
      <c r="Z1149">
        <f t="shared" si="433"/>
        <v>53.367456844782588</v>
      </c>
      <c r="AA1149">
        <f t="shared" si="427"/>
        <v>0.48390100298928929</v>
      </c>
      <c r="AB1149">
        <f t="shared" si="434"/>
        <v>27.725485173433711</v>
      </c>
      <c r="AC1149">
        <f t="shared" si="435"/>
        <v>0.44753683236815123</v>
      </c>
      <c r="AD1149">
        <f t="shared" si="436"/>
        <v>25.64197167134888</v>
      </c>
      <c r="AE1149">
        <f t="shared" si="437"/>
        <v>103.10079368491348</v>
      </c>
    </row>
    <row r="1150" spans="5:31">
      <c r="E1150">
        <f t="shared" si="428"/>
        <v>1.1299999999999863</v>
      </c>
      <c r="F1150">
        <f t="shared" si="429"/>
        <v>-0.52514895406387785</v>
      </c>
      <c r="G1150">
        <f t="shared" si="432"/>
        <v>-30.088818683569745</v>
      </c>
      <c r="H1150">
        <f t="shared" si="414"/>
        <v>0.5104423870099537</v>
      </c>
      <c r="K1150">
        <f t="shared" si="415"/>
        <v>30.62654322059722</v>
      </c>
      <c r="L1150">
        <f t="shared" si="416"/>
        <v>389.943748593885</v>
      </c>
      <c r="M1150">
        <f t="shared" si="417"/>
        <v>0.76290904030543427</v>
      </c>
      <c r="N1150">
        <f t="shared" si="418"/>
        <v>0</v>
      </c>
      <c r="O1150">
        <f t="shared" si="419"/>
        <v>0</v>
      </c>
      <c r="P1150">
        <f t="shared" si="420"/>
        <v>0.63926927096129871</v>
      </c>
      <c r="Q1150">
        <f t="shared" si="430"/>
        <v>0</v>
      </c>
      <c r="S1150">
        <f t="shared" si="431"/>
        <v>45.774542418326057</v>
      </c>
      <c r="T1150">
        <f t="shared" si="421"/>
        <v>458.61518260141543</v>
      </c>
      <c r="U1150">
        <f t="shared" si="422"/>
        <v>0.27624052316421965</v>
      </c>
      <c r="V1150">
        <f t="shared" si="423"/>
        <v>0.64014643033721552</v>
      </c>
      <c r="W1150">
        <f t="shared" si="424"/>
        <v>27.037915873447368</v>
      </c>
      <c r="X1150">
        <f t="shared" si="425"/>
        <v>22.224561986620518</v>
      </c>
      <c r="Y1150">
        <f t="shared" si="426"/>
        <v>0.93143783535744051</v>
      </c>
      <c r="Z1150">
        <f t="shared" si="433"/>
        <v>53.367456844782588</v>
      </c>
      <c r="AA1150">
        <f t="shared" si="427"/>
        <v>0.48390100298928929</v>
      </c>
      <c r="AB1150">
        <f t="shared" si="434"/>
        <v>27.725485173433711</v>
      </c>
      <c r="AC1150">
        <f t="shared" si="435"/>
        <v>0.44753683236815123</v>
      </c>
      <c r="AD1150">
        <f t="shared" si="436"/>
        <v>25.64197167134888</v>
      </c>
      <c r="AE1150">
        <f t="shared" si="437"/>
        <v>103.10079368491348</v>
      </c>
    </row>
    <row r="1151" spans="5:31">
      <c r="E1151">
        <f t="shared" si="428"/>
        <v>1.1309999999999862</v>
      </c>
      <c r="F1151">
        <f t="shared" si="429"/>
        <v>-0.52514895406387785</v>
      </c>
      <c r="G1151">
        <f t="shared" si="432"/>
        <v>-30.088818683569745</v>
      </c>
      <c r="H1151">
        <f t="shared" si="414"/>
        <v>0.51694144948651843</v>
      </c>
      <c r="K1151">
        <f t="shared" si="415"/>
        <v>31.016486969191106</v>
      </c>
      <c r="L1151">
        <f t="shared" si="416"/>
        <v>389.943748593885</v>
      </c>
      <c r="M1151">
        <f t="shared" si="417"/>
        <v>0.76290904030543427</v>
      </c>
      <c r="N1151">
        <f t="shared" si="418"/>
        <v>0</v>
      </c>
      <c r="O1151">
        <f t="shared" si="419"/>
        <v>0</v>
      </c>
      <c r="P1151">
        <f t="shared" si="420"/>
        <v>0.64751355306419667</v>
      </c>
      <c r="Q1151">
        <f t="shared" si="430"/>
        <v>0</v>
      </c>
      <c r="S1151">
        <f t="shared" si="431"/>
        <v>45.774542418326057</v>
      </c>
      <c r="T1151">
        <f t="shared" si="421"/>
        <v>458.61518260141543</v>
      </c>
      <c r="U1151">
        <f t="shared" si="422"/>
        <v>0.27624052316421965</v>
      </c>
      <c r="V1151">
        <f t="shared" si="423"/>
        <v>0.64014643033721552</v>
      </c>
      <c r="W1151">
        <f t="shared" si="424"/>
        <v>27.037915873447368</v>
      </c>
      <c r="X1151">
        <f t="shared" si="425"/>
        <v>22.224561986620518</v>
      </c>
      <c r="Y1151">
        <f t="shared" si="426"/>
        <v>0.93143783535744051</v>
      </c>
      <c r="Z1151">
        <f t="shared" si="433"/>
        <v>53.367456844782588</v>
      </c>
      <c r="AA1151">
        <f t="shared" si="427"/>
        <v>0.48390100298928929</v>
      </c>
      <c r="AB1151">
        <f t="shared" si="434"/>
        <v>27.725485173433711</v>
      </c>
      <c r="AC1151">
        <f t="shared" si="435"/>
        <v>0.44753683236815123</v>
      </c>
      <c r="AD1151">
        <f t="shared" si="436"/>
        <v>25.64197167134888</v>
      </c>
      <c r="AE1151">
        <f t="shared" si="437"/>
        <v>103.10079368491348</v>
      </c>
    </row>
    <row r="1152" spans="5:31">
      <c r="E1152">
        <f t="shared" si="428"/>
        <v>1.1319999999999861</v>
      </c>
      <c r="F1152">
        <f t="shared" si="429"/>
        <v>-0.52514895406387785</v>
      </c>
      <c r="G1152">
        <f t="shared" si="432"/>
        <v>-30.088818683569745</v>
      </c>
      <c r="H1152">
        <f t="shared" si="414"/>
        <v>0.52344051196308317</v>
      </c>
      <c r="K1152">
        <f t="shared" si="415"/>
        <v>31.406430717784993</v>
      </c>
      <c r="L1152">
        <f t="shared" si="416"/>
        <v>389.943748593885</v>
      </c>
      <c r="M1152">
        <f t="shared" si="417"/>
        <v>0.76290904030543427</v>
      </c>
      <c r="N1152">
        <f t="shared" si="418"/>
        <v>0</v>
      </c>
      <c r="O1152">
        <f t="shared" si="419"/>
        <v>0</v>
      </c>
      <c r="P1152">
        <f t="shared" si="420"/>
        <v>0.65575783516709452</v>
      </c>
      <c r="Q1152">
        <f t="shared" si="430"/>
        <v>0</v>
      </c>
      <c r="S1152">
        <f t="shared" si="431"/>
        <v>45.774542418326057</v>
      </c>
      <c r="T1152">
        <f t="shared" si="421"/>
        <v>458.61518260141543</v>
      </c>
      <c r="U1152">
        <f t="shared" si="422"/>
        <v>0.27624052316421965</v>
      </c>
      <c r="V1152">
        <f t="shared" si="423"/>
        <v>0.64014643033721552</v>
      </c>
      <c r="W1152">
        <f t="shared" si="424"/>
        <v>27.037915873447368</v>
      </c>
      <c r="X1152">
        <f t="shared" si="425"/>
        <v>22.224561986620518</v>
      </c>
      <c r="Y1152">
        <f t="shared" si="426"/>
        <v>0.93143783535744051</v>
      </c>
      <c r="Z1152">
        <f t="shared" si="433"/>
        <v>53.367456844782588</v>
      </c>
      <c r="AA1152">
        <f t="shared" si="427"/>
        <v>0.48390100298928929</v>
      </c>
      <c r="AB1152">
        <f t="shared" si="434"/>
        <v>27.725485173433711</v>
      </c>
      <c r="AC1152">
        <f t="shared" si="435"/>
        <v>0.44753683236815123</v>
      </c>
      <c r="AD1152">
        <f t="shared" si="436"/>
        <v>25.64197167134888</v>
      </c>
      <c r="AE1152">
        <f t="shared" si="437"/>
        <v>103.10079368491348</v>
      </c>
    </row>
    <row r="1153" spans="5:31">
      <c r="E1153">
        <f t="shared" si="428"/>
        <v>1.132999999999986</v>
      </c>
      <c r="F1153">
        <f t="shared" si="429"/>
        <v>-0.52514895406387785</v>
      </c>
      <c r="G1153">
        <f t="shared" si="432"/>
        <v>-30.088818683569745</v>
      </c>
      <c r="H1153">
        <f t="shared" si="414"/>
        <v>0.52993957443964801</v>
      </c>
      <c r="K1153">
        <f t="shared" si="415"/>
        <v>31.796374466378879</v>
      </c>
      <c r="L1153">
        <f t="shared" si="416"/>
        <v>389.943748593885</v>
      </c>
      <c r="M1153">
        <f t="shared" si="417"/>
        <v>0.76290904030543427</v>
      </c>
      <c r="N1153">
        <f t="shared" si="418"/>
        <v>0</v>
      </c>
      <c r="O1153">
        <f t="shared" si="419"/>
        <v>0</v>
      </c>
      <c r="P1153">
        <f t="shared" si="420"/>
        <v>0.66400211726999248</v>
      </c>
      <c r="Q1153">
        <f t="shared" si="430"/>
        <v>0</v>
      </c>
      <c r="S1153">
        <f t="shared" si="431"/>
        <v>45.774542418326057</v>
      </c>
      <c r="T1153">
        <f t="shared" si="421"/>
        <v>458.61518260141543</v>
      </c>
      <c r="U1153">
        <f t="shared" si="422"/>
        <v>0.27624052316421965</v>
      </c>
      <c r="V1153">
        <f t="shared" si="423"/>
        <v>0.64014643033721552</v>
      </c>
      <c r="W1153">
        <f t="shared" si="424"/>
        <v>27.037915873447368</v>
      </c>
      <c r="X1153">
        <f t="shared" si="425"/>
        <v>22.224561986620518</v>
      </c>
      <c r="Y1153">
        <f t="shared" si="426"/>
        <v>0.93143783535744051</v>
      </c>
      <c r="Z1153">
        <f t="shared" si="433"/>
        <v>53.367456844782588</v>
      </c>
      <c r="AA1153">
        <f t="shared" si="427"/>
        <v>0.48390100298928929</v>
      </c>
      <c r="AB1153">
        <f t="shared" si="434"/>
        <v>27.725485173433711</v>
      </c>
      <c r="AC1153">
        <f t="shared" si="435"/>
        <v>0.44753683236815123</v>
      </c>
      <c r="AD1153">
        <f t="shared" si="436"/>
        <v>25.64197167134888</v>
      </c>
      <c r="AE1153">
        <f t="shared" si="437"/>
        <v>103.10079368491348</v>
      </c>
    </row>
    <row r="1154" spans="5:31">
      <c r="E1154">
        <f t="shared" si="428"/>
        <v>1.1339999999999859</v>
      </c>
      <c r="F1154">
        <f t="shared" si="429"/>
        <v>-0.52514895406387785</v>
      </c>
      <c r="G1154">
        <f t="shared" si="432"/>
        <v>-30.088818683569745</v>
      </c>
      <c r="H1154">
        <f t="shared" si="414"/>
        <v>0.53643863691621274</v>
      </c>
      <c r="K1154">
        <f t="shared" si="415"/>
        <v>32.186318214972765</v>
      </c>
      <c r="L1154">
        <f t="shared" si="416"/>
        <v>389.943748593885</v>
      </c>
      <c r="M1154">
        <f t="shared" si="417"/>
        <v>0.76290904030543427</v>
      </c>
      <c r="N1154">
        <f t="shared" si="418"/>
        <v>0</v>
      </c>
      <c r="O1154">
        <f t="shared" si="419"/>
        <v>0</v>
      </c>
      <c r="P1154">
        <f t="shared" si="420"/>
        <v>0.67224639937289032</v>
      </c>
      <c r="Q1154">
        <f t="shared" si="430"/>
        <v>0</v>
      </c>
      <c r="S1154">
        <f t="shared" si="431"/>
        <v>45.774542418326057</v>
      </c>
      <c r="T1154">
        <f t="shared" si="421"/>
        <v>458.61518260141543</v>
      </c>
      <c r="U1154">
        <f t="shared" si="422"/>
        <v>0.27624052316421965</v>
      </c>
      <c r="V1154">
        <f t="shared" si="423"/>
        <v>0.64014643033721552</v>
      </c>
      <c r="W1154">
        <f t="shared" si="424"/>
        <v>27.037915873447368</v>
      </c>
      <c r="X1154">
        <f t="shared" si="425"/>
        <v>22.224561986620518</v>
      </c>
      <c r="Y1154">
        <f t="shared" si="426"/>
        <v>0.93143783535744051</v>
      </c>
      <c r="Z1154">
        <f t="shared" si="433"/>
        <v>53.367456844782588</v>
      </c>
      <c r="AA1154">
        <f t="shared" si="427"/>
        <v>0.48390100298928929</v>
      </c>
      <c r="AB1154">
        <f t="shared" si="434"/>
        <v>27.725485173433711</v>
      </c>
      <c r="AC1154">
        <f t="shared" si="435"/>
        <v>0.44753683236815123</v>
      </c>
      <c r="AD1154">
        <f t="shared" si="436"/>
        <v>25.64197167134888</v>
      </c>
      <c r="AE1154">
        <f t="shared" si="437"/>
        <v>103.10079368491348</v>
      </c>
    </row>
    <row r="1155" spans="5:31">
      <c r="E1155">
        <f t="shared" si="428"/>
        <v>1.1349999999999858</v>
      </c>
      <c r="F1155">
        <f t="shared" si="429"/>
        <v>-0.52514895406387785</v>
      </c>
      <c r="G1155">
        <f t="shared" si="432"/>
        <v>-30.088818683569745</v>
      </c>
      <c r="H1155">
        <f t="shared" si="414"/>
        <v>0.54293769939277747</v>
      </c>
      <c r="K1155">
        <f t="shared" si="415"/>
        <v>32.576261963566651</v>
      </c>
      <c r="L1155">
        <f t="shared" si="416"/>
        <v>389.943748593885</v>
      </c>
      <c r="M1155">
        <f t="shared" si="417"/>
        <v>0.76290904030543427</v>
      </c>
      <c r="N1155">
        <f t="shared" si="418"/>
        <v>0</v>
      </c>
      <c r="O1155">
        <f t="shared" si="419"/>
        <v>0</v>
      </c>
      <c r="P1155">
        <f t="shared" si="420"/>
        <v>0.68049068147578828</v>
      </c>
      <c r="Q1155">
        <f t="shared" si="430"/>
        <v>0</v>
      </c>
      <c r="S1155">
        <f t="shared" si="431"/>
        <v>45.774542418326057</v>
      </c>
      <c r="T1155">
        <f t="shared" si="421"/>
        <v>458.61518260141543</v>
      </c>
      <c r="U1155">
        <f t="shared" si="422"/>
        <v>0.27624052316421965</v>
      </c>
      <c r="V1155">
        <f t="shared" si="423"/>
        <v>0.64014643033721552</v>
      </c>
      <c r="W1155">
        <f t="shared" si="424"/>
        <v>27.037915873447368</v>
      </c>
      <c r="X1155">
        <f t="shared" si="425"/>
        <v>22.224561986620518</v>
      </c>
      <c r="Y1155">
        <f t="shared" si="426"/>
        <v>0.93143783535744051</v>
      </c>
      <c r="Z1155">
        <f t="shared" si="433"/>
        <v>53.367456844782588</v>
      </c>
      <c r="AA1155">
        <f t="shared" si="427"/>
        <v>0.48390100298928929</v>
      </c>
      <c r="AB1155">
        <f t="shared" si="434"/>
        <v>27.725485173433711</v>
      </c>
      <c r="AC1155">
        <f t="shared" si="435"/>
        <v>0.44753683236815123</v>
      </c>
      <c r="AD1155">
        <f t="shared" si="436"/>
        <v>25.64197167134888</v>
      </c>
      <c r="AE1155">
        <f t="shared" si="437"/>
        <v>103.10079368491348</v>
      </c>
    </row>
    <row r="1156" spans="5:31">
      <c r="E1156">
        <f t="shared" si="428"/>
        <v>1.1359999999999857</v>
      </c>
      <c r="F1156">
        <f t="shared" si="429"/>
        <v>-0.52514895406387785</v>
      </c>
      <c r="G1156">
        <f t="shared" si="432"/>
        <v>-30.088818683569745</v>
      </c>
      <c r="H1156">
        <f t="shared" si="414"/>
        <v>0.54943676186934232</v>
      </c>
      <c r="K1156">
        <f t="shared" si="415"/>
        <v>32.966205712160537</v>
      </c>
      <c r="L1156">
        <f t="shared" si="416"/>
        <v>389.943748593885</v>
      </c>
      <c r="M1156">
        <f t="shared" si="417"/>
        <v>0.76290904030543427</v>
      </c>
      <c r="N1156">
        <f t="shared" si="418"/>
        <v>0</v>
      </c>
      <c r="O1156">
        <f t="shared" si="419"/>
        <v>0</v>
      </c>
      <c r="P1156">
        <f t="shared" si="420"/>
        <v>0.68873496357868613</v>
      </c>
      <c r="Q1156">
        <f t="shared" si="430"/>
        <v>0</v>
      </c>
      <c r="S1156">
        <f t="shared" si="431"/>
        <v>45.774542418326057</v>
      </c>
      <c r="T1156">
        <f t="shared" si="421"/>
        <v>458.61518260141543</v>
      </c>
      <c r="U1156">
        <f t="shared" si="422"/>
        <v>0.27624052316421965</v>
      </c>
      <c r="V1156">
        <f t="shared" si="423"/>
        <v>0.64014643033721552</v>
      </c>
      <c r="W1156">
        <f t="shared" si="424"/>
        <v>27.037915873447368</v>
      </c>
      <c r="X1156">
        <f t="shared" si="425"/>
        <v>22.224561986620518</v>
      </c>
      <c r="Y1156">
        <f t="shared" si="426"/>
        <v>0.93143783535744051</v>
      </c>
      <c r="Z1156">
        <f t="shared" si="433"/>
        <v>53.367456844782588</v>
      </c>
      <c r="AA1156">
        <f t="shared" si="427"/>
        <v>0.48390100298928929</v>
      </c>
      <c r="AB1156">
        <f t="shared" si="434"/>
        <v>27.725485173433711</v>
      </c>
      <c r="AC1156">
        <f t="shared" si="435"/>
        <v>0.44753683236815123</v>
      </c>
      <c r="AD1156">
        <f t="shared" si="436"/>
        <v>25.64197167134888</v>
      </c>
      <c r="AE1156">
        <f t="shared" si="437"/>
        <v>103.10079368491348</v>
      </c>
    </row>
    <row r="1157" spans="5:31">
      <c r="E1157">
        <f t="shared" si="428"/>
        <v>1.1369999999999856</v>
      </c>
      <c r="F1157">
        <f t="shared" si="429"/>
        <v>-0.52514895406387785</v>
      </c>
      <c r="G1157">
        <f t="shared" si="432"/>
        <v>-30.088818683569745</v>
      </c>
      <c r="H1157">
        <f t="shared" si="414"/>
        <v>0.55593582434590705</v>
      </c>
      <c r="K1157">
        <f t="shared" si="415"/>
        <v>33.356149460754423</v>
      </c>
      <c r="L1157">
        <f t="shared" si="416"/>
        <v>389.943748593885</v>
      </c>
      <c r="M1157">
        <f t="shared" si="417"/>
        <v>0.76290904030543427</v>
      </c>
      <c r="N1157">
        <f t="shared" si="418"/>
        <v>0</v>
      </c>
      <c r="O1157">
        <f t="shared" si="419"/>
        <v>0</v>
      </c>
      <c r="P1157">
        <f t="shared" si="420"/>
        <v>0.69697924568158409</v>
      </c>
      <c r="Q1157">
        <f t="shared" si="430"/>
        <v>0</v>
      </c>
      <c r="S1157">
        <f t="shared" si="431"/>
        <v>45.774542418326057</v>
      </c>
      <c r="T1157">
        <f t="shared" si="421"/>
        <v>458.61518260141543</v>
      </c>
      <c r="U1157">
        <f t="shared" si="422"/>
        <v>0.27624052316421965</v>
      </c>
      <c r="V1157">
        <f t="shared" si="423"/>
        <v>0.64014643033721552</v>
      </c>
      <c r="W1157">
        <f t="shared" si="424"/>
        <v>27.037915873447368</v>
      </c>
      <c r="X1157">
        <f t="shared" si="425"/>
        <v>22.224561986620518</v>
      </c>
      <c r="Y1157">
        <f t="shared" si="426"/>
        <v>0.93143783535744051</v>
      </c>
      <c r="Z1157">
        <f t="shared" si="433"/>
        <v>53.367456844782588</v>
      </c>
      <c r="AA1157">
        <f t="shared" si="427"/>
        <v>0.48390100298928929</v>
      </c>
      <c r="AB1157">
        <f t="shared" si="434"/>
        <v>27.725485173433711</v>
      </c>
      <c r="AC1157">
        <f t="shared" si="435"/>
        <v>0.44753683236815123</v>
      </c>
      <c r="AD1157">
        <f t="shared" si="436"/>
        <v>25.64197167134888</v>
      </c>
      <c r="AE1157">
        <f t="shared" si="437"/>
        <v>103.10079368491348</v>
      </c>
    </row>
    <row r="1158" spans="5:31">
      <c r="E1158">
        <f t="shared" si="428"/>
        <v>1.1379999999999855</v>
      </c>
      <c r="F1158">
        <f t="shared" si="429"/>
        <v>-0.52514895406387785</v>
      </c>
      <c r="G1158">
        <f t="shared" si="432"/>
        <v>-30.088818683569745</v>
      </c>
      <c r="H1158">
        <f t="shared" si="414"/>
        <v>0.56243488682247178</v>
      </c>
      <c r="K1158">
        <f t="shared" si="415"/>
        <v>33.746093209348309</v>
      </c>
      <c r="L1158">
        <f t="shared" si="416"/>
        <v>389.943748593885</v>
      </c>
      <c r="M1158">
        <f t="shared" si="417"/>
        <v>0.76290904030543427</v>
      </c>
      <c r="N1158">
        <f t="shared" si="418"/>
        <v>0</v>
      </c>
      <c r="O1158">
        <f t="shared" si="419"/>
        <v>0</v>
      </c>
      <c r="P1158">
        <f t="shared" si="420"/>
        <v>0.70522352778448205</v>
      </c>
      <c r="Q1158">
        <f t="shared" si="430"/>
        <v>0</v>
      </c>
      <c r="S1158">
        <f t="shared" si="431"/>
        <v>45.774542418326057</v>
      </c>
      <c r="T1158">
        <f t="shared" si="421"/>
        <v>458.61518260141543</v>
      </c>
      <c r="U1158">
        <f t="shared" si="422"/>
        <v>0.27624052316421965</v>
      </c>
      <c r="V1158">
        <f t="shared" si="423"/>
        <v>0.64014643033721552</v>
      </c>
      <c r="W1158">
        <f t="shared" si="424"/>
        <v>27.037915873447368</v>
      </c>
      <c r="X1158">
        <f t="shared" si="425"/>
        <v>22.224561986620518</v>
      </c>
      <c r="Y1158">
        <f t="shared" si="426"/>
        <v>0.93143783535744051</v>
      </c>
      <c r="Z1158">
        <f t="shared" si="433"/>
        <v>53.367456844782588</v>
      </c>
      <c r="AA1158">
        <f t="shared" si="427"/>
        <v>0.48390100298928929</v>
      </c>
      <c r="AB1158">
        <f t="shared" si="434"/>
        <v>27.725485173433711</v>
      </c>
      <c r="AC1158">
        <f t="shared" si="435"/>
        <v>0.44753683236815123</v>
      </c>
      <c r="AD1158">
        <f t="shared" si="436"/>
        <v>25.64197167134888</v>
      </c>
      <c r="AE1158">
        <f t="shared" si="437"/>
        <v>103.10079368491348</v>
      </c>
    </row>
    <row r="1159" spans="5:31">
      <c r="E1159">
        <f t="shared" si="428"/>
        <v>1.1389999999999854</v>
      </c>
      <c r="F1159">
        <f t="shared" si="429"/>
        <v>-0.52514895406387785</v>
      </c>
      <c r="G1159">
        <f t="shared" si="432"/>
        <v>-30.088818683569745</v>
      </c>
      <c r="H1159">
        <f t="shared" si="414"/>
        <v>0.56893394929903662</v>
      </c>
      <c r="K1159">
        <f t="shared" si="415"/>
        <v>34.136036957942196</v>
      </c>
      <c r="L1159">
        <f t="shared" si="416"/>
        <v>389.943748593885</v>
      </c>
      <c r="M1159">
        <f t="shared" si="417"/>
        <v>0.76290904030543427</v>
      </c>
      <c r="N1159">
        <f t="shared" si="418"/>
        <v>0</v>
      </c>
      <c r="O1159">
        <f t="shared" si="419"/>
        <v>0</v>
      </c>
      <c r="P1159">
        <f t="shared" si="420"/>
        <v>0.7134678098873799</v>
      </c>
      <c r="Q1159">
        <f t="shared" si="430"/>
        <v>0</v>
      </c>
      <c r="S1159">
        <f t="shared" si="431"/>
        <v>45.774542418326057</v>
      </c>
      <c r="T1159">
        <f t="shared" si="421"/>
        <v>458.61518260141543</v>
      </c>
      <c r="U1159">
        <f t="shared" si="422"/>
        <v>0.27624052316421965</v>
      </c>
      <c r="V1159">
        <f t="shared" si="423"/>
        <v>0.64014643033721552</v>
      </c>
      <c r="W1159">
        <f t="shared" si="424"/>
        <v>27.037915873447368</v>
      </c>
      <c r="X1159">
        <f t="shared" si="425"/>
        <v>22.224561986620518</v>
      </c>
      <c r="Y1159">
        <f t="shared" si="426"/>
        <v>0.93143783535744051</v>
      </c>
      <c r="Z1159">
        <f t="shared" si="433"/>
        <v>53.367456844782588</v>
      </c>
      <c r="AA1159">
        <f t="shared" si="427"/>
        <v>0.48390100298928929</v>
      </c>
      <c r="AB1159">
        <f t="shared" si="434"/>
        <v>27.725485173433711</v>
      </c>
      <c r="AC1159">
        <f t="shared" si="435"/>
        <v>0.44753683236815123</v>
      </c>
      <c r="AD1159">
        <f t="shared" si="436"/>
        <v>25.64197167134888</v>
      </c>
      <c r="AE1159">
        <f t="shared" si="437"/>
        <v>103.10079368491348</v>
      </c>
    </row>
    <row r="1160" spans="5:31">
      <c r="E1160">
        <f t="shared" si="428"/>
        <v>1.1399999999999852</v>
      </c>
      <c r="F1160">
        <f t="shared" si="429"/>
        <v>-0.52514895406387785</v>
      </c>
      <c r="G1160">
        <f t="shared" si="432"/>
        <v>-30.088818683569745</v>
      </c>
      <c r="H1160">
        <f t="shared" si="414"/>
        <v>0.57543301177560136</v>
      </c>
      <c r="K1160">
        <f t="shared" si="415"/>
        <v>34.525980706536082</v>
      </c>
      <c r="L1160">
        <f t="shared" si="416"/>
        <v>389.943748593885</v>
      </c>
      <c r="M1160">
        <f t="shared" si="417"/>
        <v>0.76290904030543427</v>
      </c>
      <c r="N1160">
        <f t="shared" si="418"/>
        <v>0</v>
      </c>
      <c r="O1160">
        <f t="shared" si="419"/>
        <v>0</v>
      </c>
      <c r="P1160">
        <f t="shared" si="420"/>
        <v>0.72171209199027786</v>
      </c>
      <c r="Q1160">
        <f t="shared" si="430"/>
        <v>0</v>
      </c>
      <c r="S1160">
        <f t="shared" si="431"/>
        <v>45.774542418326057</v>
      </c>
      <c r="T1160">
        <f t="shared" si="421"/>
        <v>458.61518260141543</v>
      </c>
      <c r="U1160">
        <f t="shared" si="422"/>
        <v>0.27624052316421965</v>
      </c>
      <c r="V1160">
        <f t="shared" si="423"/>
        <v>0.64014643033721552</v>
      </c>
      <c r="W1160">
        <f t="shared" si="424"/>
        <v>27.037915873447368</v>
      </c>
      <c r="X1160">
        <f t="shared" si="425"/>
        <v>22.224561986620518</v>
      </c>
      <c r="Y1160">
        <f t="shared" si="426"/>
        <v>0.93143783535744051</v>
      </c>
      <c r="Z1160">
        <f t="shared" si="433"/>
        <v>53.367456844782588</v>
      </c>
      <c r="AA1160">
        <f t="shared" si="427"/>
        <v>0.48390100298928929</v>
      </c>
      <c r="AB1160">
        <f t="shared" si="434"/>
        <v>27.725485173433711</v>
      </c>
      <c r="AC1160">
        <f t="shared" si="435"/>
        <v>0.44753683236815123</v>
      </c>
      <c r="AD1160">
        <f t="shared" si="436"/>
        <v>25.64197167134888</v>
      </c>
      <c r="AE1160">
        <f t="shared" si="437"/>
        <v>103.10079368491348</v>
      </c>
    </row>
    <row r="1161" spans="5:31">
      <c r="E1161">
        <f t="shared" si="428"/>
        <v>1.1409999999999851</v>
      </c>
      <c r="F1161">
        <f t="shared" si="429"/>
        <v>-0.52514895406387785</v>
      </c>
      <c r="G1161">
        <f t="shared" si="432"/>
        <v>-30.088818683569745</v>
      </c>
      <c r="H1161">
        <f t="shared" si="414"/>
        <v>0.58193207425216609</v>
      </c>
      <c r="K1161">
        <f t="shared" si="415"/>
        <v>34.915924455129968</v>
      </c>
      <c r="L1161">
        <f t="shared" si="416"/>
        <v>389.943748593885</v>
      </c>
      <c r="M1161">
        <f t="shared" si="417"/>
        <v>0.76290904030543427</v>
      </c>
      <c r="N1161">
        <f t="shared" si="418"/>
        <v>0</v>
      </c>
      <c r="O1161">
        <f t="shared" si="419"/>
        <v>0</v>
      </c>
      <c r="P1161">
        <f t="shared" si="420"/>
        <v>0.72995637409317571</v>
      </c>
      <c r="Q1161">
        <f t="shared" si="430"/>
        <v>0</v>
      </c>
      <c r="S1161">
        <f t="shared" si="431"/>
        <v>45.774542418326057</v>
      </c>
      <c r="T1161">
        <f t="shared" si="421"/>
        <v>458.61518260141543</v>
      </c>
      <c r="U1161">
        <f t="shared" si="422"/>
        <v>0.27624052316421965</v>
      </c>
      <c r="V1161">
        <f t="shared" si="423"/>
        <v>0.64014643033721552</v>
      </c>
      <c r="W1161">
        <f t="shared" si="424"/>
        <v>27.037915873447368</v>
      </c>
      <c r="X1161">
        <f t="shared" si="425"/>
        <v>22.224561986620518</v>
      </c>
      <c r="Y1161">
        <f t="shared" si="426"/>
        <v>0.93143783535744051</v>
      </c>
      <c r="Z1161">
        <f t="shared" si="433"/>
        <v>53.367456844782588</v>
      </c>
      <c r="AA1161">
        <f t="shared" si="427"/>
        <v>0.48390100298928929</v>
      </c>
      <c r="AB1161">
        <f t="shared" si="434"/>
        <v>27.725485173433711</v>
      </c>
      <c r="AC1161">
        <f t="shared" si="435"/>
        <v>0.44753683236815123</v>
      </c>
      <c r="AD1161">
        <f t="shared" si="436"/>
        <v>25.64197167134888</v>
      </c>
      <c r="AE1161">
        <f t="shared" si="437"/>
        <v>103.10079368491348</v>
      </c>
    </row>
    <row r="1162" spans="5:31">
      <c r="E1162">
        <f t="shared" si="428"/>
        <v>1.141999999999985</v>
      </c>
      <c r="F1162">
        <f t="shared" si="429"/>
        <v>-0.52514895406387785</v>
      </c>
      <c r="G1162">
        <f t="shared" si="432"/>
        <v>-30.088818683569745</v>
      </c>
      <c r="H1162">
        <f t="shared" si="414"/>
        <v>0.58843113672873093</v>
      </c>
      <c r="K1162">
        <f t="shared" si="415"/>
        <v>35.305868203723854</v>
      </c>
      <c r="L1162">
        <f t="shared" si="416"/>
        <v>389.943748593885</v>
      </c>
      <c r="M1162">
        <f t="shared" si="417"/>
        <v>0.76290904030543427</v>
      </c>
      <c r="N1162">
        <f t="shared" si="418"/>
        <v>0</v>
      </c>
      <c r="O1162">
        <f t="shared" si="419"/>
        <v>0</v>
      </c>
      <c r="P1162">
        <f t="shared" si="420"/>
        <v>0.73820065619607367</v>
      </c>
      <c r="Q1162">
        <f t="shared" si="430"/>
        <v>0</v>
      </c>
      <c r="S1162">
        <f t="shared" si="431"/>
        <v>45.774542418326057</v>
      </c>
      <c r="T1162">
        <f t="shared" si="421"/>
        <v>458.61518260141543</v>
      </c>
      <c r="U1162">
        <f t="shared" si="422"/>
        <v>0.27624052316421965</v>
      </c>
      <c r="V1162">
        <f t="shared" si="423"/>
        <v>0.64014643033721552</v>
      </c>
      <c r="W1162">
        <f t="shared" si="424"/>
        <v>27.037915873447368</v>
      </c>
      <c r="X1162">
        <f t="shared" si="425"/>
        <v>22.224561986620518</v>
      </c>
      <c r="Y1162">
        <f t="shared" si="426"/>
        <v>0.93143783535744051</v>
      </c>
      <c r="Z1162">
        <f t="shared" si="433"/>
        <v>53.367456844782588</v>
      </c>
      <c r="AA1162">
        <f t="shared" si="427"/>
        <v>0.48390100298928929</v>
      </c>
      <c r="AB1162">
        <f t="shared" si="434"/>
        <v>27.725485173433711</v>
      </c>
      <c r="AC1162">
        <f t="shared" si="435"/>
        <v>0.44753683236815123</v>
      </c>
      <c r="AD1162">
        <f t="shared" si="436"/>
        <v>25.64197167134888</v>
      </c>
      <c r="AE1162">
        <f t="shared" si="437"/>
        <v>103.10079368491348</v>
      </c>
    </row>
    <row r="1163" spans="5:31">
      <c r="E1163">
        <f t="shared" si="428"/>
        <v>1.1429999999999849</v>
      </c>
      <c r="F1163">
        <f t="shared" si="429"/>
        <v>-0.52514895406387785</v>
      </c>
      <c r="G1163">
        <f t="shared" si="432"/>
        <v>-30.088818683569745</v>
      </c>
      <c r="H1163">
        <f t="shared" si="414"/>
        <v>0.59493019920529566</v>
      </c>
      <c r="K1163">
        <f t="shared" si="415"/>
        <v>35.69581195231774</v>
      </c>
      <c r="L1163">
        <f t="shared" si="416"/>
        <v>389.943748593885</v>
      </c>
      <c r="M1163">
        <f t="shared" si="417"/>
        <v>0.76290904030543427</v>
      </c>
      <c r="N1163">
        <f t="shared" si="418"/>
        <v>0</v>
      </c>
      <c r="O1163">
        <f t="shared" si="419"/>
        <v>0</v>
      </c>
      <c r="P1163">
        <f t="shared" si="420"/>
        <v>0.74644493829897152</v>
      </c>
      <c r="Q1163">
        <f t="shared" si="430"/>
        <v>0</v>
      </c>
      <c r="S1163">
        <f t="shared" si="431"/>
        <v>45.774542418326057</v>
      </c>
      <c r="T1163">
        <f t="shared" si="421"/>
        <v>458.61518260141543</v>
      </c>
      <c r="U1163">
        <f t="shared" si="422"/>
        <v>0.27624052316421965</v>
      </c>
      <c r="V1163">
        <f t="shared" si="423"/>
        <v>0.64014643033721552</v>
      </c>
      <c r="W1163">
        <f t="shared" si="424"/>
        <v>27.037915873447368</v>
      </c>
      <c r="X1163">
        <f t="shared" si="425"/>
        <v>22.224561986620518</v>
      </c>
      <c r="Y1163">
        <f t="shared" si="426"/>
        <v>0.93143783535744051</v>
      </c>
      <c r="Z1163">
        <f t="shared" si="433"/>
        <v>53.367456844782588</v>
      </c>
      <c r="AA1163">
        <f t="shared" si="427"/>
        <v>0.48390100298928929</v>
      </c>
      <c r="AB1163">
        <f t="shared" si="434"/>
        <v>27.725485173433711</v>
      </c>
      <c r="AC1163">
        <f t="shared" si="435"/>
        <v>0.44753683236815123</v>
      </c>
      <c r="AD1163">
        <f t="shared" si="436"/>
        <v>25.64197167134888</v>
      </c>
      <c r="AE1163">
        <f t="shared" si="437"/>
        <v>103.10079368491348</v>
      </c>
    </row>
    <row r="1164" spans="5:31">
      <c r="E1164">
        <f t="shared" si="428"/>
        <v>1.1439999999999848</v>
      </c>
      <c r="F1164">
        <f t="shared" si="429"/>
        <v>-0.52514895406387785</v>
      </c>
      <c r="G1164">
        <f t="shared" si="432"/>
        <v>-30.088818683569745</v>
      </c>
      <c r="H1164">
        <f t="shared" si="414"/>
        <v>0.60142926168186039</v>
      </c>
      <c r="K1164">
        <f t="shared" si="415"/>
        <v>36.085755700911626</v>
      </c>
      <c r="L1164">
        <f t="shared" si="416"/>
        <v>389.943748593885</v>
      </c>
      <c r="M1164">
        <f t="shared" si="417"/>
        <v>0.76290904030543427</v>
      </c>
      <c r="N1164">
        <f t="shared" si="418"/>
        <v>0</v>
      </c>
      <c r="O1164">
        <f t="shared" si="419"/>
        <v>0</v>
      </c>
      <c r="P1164">
        <f t="shared" si="420"/>
        <v>0.75468922040186948</v>
      </c>
      <c r="Q1164">
        <f t="shared" si="430"/>
        <v>0</v>
      </c>
      <c r="S1164">
        <f t="shared" si="431"/>
        <v>45.774542418326057</v>
      </c>
      <c r="T1164">
        <f t="shared" si="421"/>
        <v>458.61518260141543</v>
      </c>
      <c r="U1164">
        <f t="shared" si="422"/>
        <v>0.27624052316421965</v>
      </c>
      <c r="V1164">
        <f t="shared" si="423"/>
        <v>0.64014643033721552</v>
      </c>
      <c r="W1164">
        <f t="shared" si="424"/>
        <v>27.037915873447368</v>
      </c>
      <c r="X1164">
        <f t="shared" si="425"/>
        <v>22.224561986620518</v>
      </c>
      <c r="Y1164">
        <f t="shared" si="426"/>
        <v>0.93143783535744051</v>
      </c>
      <c r="Z1164">
        <f t="shared" si="433"/>
        <v>53.367456844782588</v>
      </c>
      <c r="AA1164">
        <f t="shared" si="427"/>
        <v>0.48390100298928929</v>
      </c>
      <c r="AB1164">
        <f t="shared" si="434"/>
        <v>27.725485173433711</v>
      </c>
      <c r="AC1164">
        <f t="shared" si="435"/>
        <v>0.44753683236815123</v>
      </c>
      <c r="AD1164">
        <f t="shared" si="436"/>
        <v>25.64197167134888</v>
      </c>
      <c r="AE1164">
        <f t="shared" si="437"/>
        <v>103.10079368491348</v>
      </c>
    </row>
    <row r="1165" spans="5:31">
      <c r="E1165">
        <f t="shared" si="428"/>
        <v>1.1449999999999847</v>
      </c>
      <c r="F1165">
        <f t="shared" si="429"/>
        <v>-0.52514895406387785</v>
      </c>
      <c r="G1165">
        <f t="shared" si="432"/>
        <v>-30.088818683569745</v>
      </c>
      <c r="H1165">
        <f t="shared" si="414"/>
        <v>0.60792832415842524</v>
      </c>
      <c r="K1165">
        <f t="shared" si="415"/>
        <v>36.475699449505512</v>
      </c>
      <c r="L1165">
        <f t="shared" si="416"/>
        <v>389.943748593885</v>
      </c>
      <c r="M1165">
        <f t="shared" si="417"/>
        <v>0.76290904030543427</v>
      </c>
      <c r="N1165">
        <f t="shared" si="418"/>
        <v>0</v>
      </c>
      <c r="O1165">
        <f t="shared" si="419"/>
        <v>0</v>
      </c>
      <c r="P1165">
        <f t="shared" si="420"/>
        <v>0.76293350250476744</v>
      </c>
      <c r="Q1165">
        <f t="shared" si="430"/>
        <v>0</v>
      </c>
      <c r="S1165">
        <f t="shared" si="431"/>
        <v>45.774542418326057</v>
      </c>
      <c r="T1165">
        <f t="shared" si="421"/>
        <v>458.61518260141543</v>
      </c>
      <c r="U1165">
        <f t="shared" si="422"/>
        <v>0.27624052316421965</v>
      </c>
      <c r="V1165">
        <f t="shared" si="423"/>
        <v>0.64014643033721552</v>
      </c>
      <c r="W1165">
        <f t="shared" si="424"/>
        <v>27.037915873447368</v>
      </c>
      <c r="X1165">
        <f t="shared" si="425"/>
        <v>22.224561986620518</v>
      </c>
      <c r="Y1165">
        <f t="shared" si="426"/>
        <v>0.93143783535744051</v>
      </c>
      <c r="Z1165">
        <f t="shared" si="433"/>
        <v>53.367456844782588</v>
      </c>
      <c r="AA1165">
        <f t="shared" si="427"/>
        <v>0.48390100298928929</v>
      </c>
      <c r="AB1165">
        <f t="shared" si="434"/>
        <v>27.725485173433711</v>
      </c>
      <c r="AC1165">
        <f t="shared" si="435"/>
        <v>0.44753683236815123</v>
      </c>
      <c r="AD1165">
        <f t="shared" si="436"/>
        <v>25.64197167134888</v>
      </c>
      <c r="AE1165">
        <f t="shared" si="437"/>
        <v>103.10079368491348</v>
      </c>
    </row>
    <row r="1166" spans="5:31">
      <c r="E1166">
        <f t="shared" si="428"/>
        <v>1.1459999999999846</v>
      </c>
      <c r="F1166">
        <f t="shared" si="429"/>
        <v>-0.52514895406387785</v>
      </c>
      <c r="G1166">
        <f t="shared" si="432"/>
        <v>-30.088818683569745</v>
      </c>
      <c r="H1166">
        <f t="shared" si="414"/>
        <v>0.61442738663498997</v>
      </c>
      <c r="K1166">
        <f t="shared" si="415"/>
        <v>36.865643198099399</v>
      </c>
      <c r="L1166">
        <f t="shared" si="416"/>
        <v>389.943748593885</v>
      </c>
      <c r="M1166">
        <f t="shared" si="417"/>
        <v>0.76290904030543427</v>
      </c>
      <c r="N1166">
        <f t="shared" si="418"/>
        <v>0</v>
      </c>
      <c r="O1166">
        <f t="shared" si="419"/>
        <v>0</v>
      </c>
      <c r="P1166">
        <f t="shared" si="420"/>
        <v>0.77117778460766528</v>
      </c>
      <c r="Q1166">
        <f t="shared" si="430"/>
        <v>0</v>
      </c>
      <c r="S1166">
        <f t="shared" si="431"/>
        <v>45.774542418326057</v>
      </c>
      <c r="T1166">
        <f t="shared" si="421"/>
        <v>458.61518260141543</v>
      </c>
      <c r="U1166">
        <f t="shared" si="422"/>
        <v>0.27624052316421965</v>
      </c>
      <c r="V1166">
        <f t="shared" si="423"/>
        <v>0.64014643033721552</v>
      </c>
      <c r="W1166">
        <f t="shared" si="424"/>
        <v>27.037915873447368</v>
      </c>
      <c r="X1166">
        <f t="shared" si="425"/>
        <v>22.224561986620518</v>
      </c>
      <c r="Y1166">
        <f t="shared" si="426"/>
        <v>0.93143783535744051</v>
      </c>
      <c r="Z1166">
        <f t="shared" si="433"/>
        <v>53.367456844782588</v>
      </c>
      <c r="AA1166">
        <f t="shared" si="427"/>
        <v>0.48390100298928929</v>
      </c>
      <c r="AB1166">
        <f t="shared" si="434"/>
        <v>27.725485173433711</v>
      </c>
      <c r="AC1166">
        <f t="shared" si="435"/>
        <v>0.44753683236815123</v>
      </c>
      <c r="AD1166">
        <f t="shared" si="436"/>
        <v>25.64197167134888</v>
      </c>
      <c r="AE1166">
        <f t="shared" si="437"/>
        <v>103.10079368491348</v>
      </c>
    </row>
    <row r="1167" spans="5:31">
      <c r="E1167">
        <f t="shared" si="428"/>
        <v>1.1469999999999845</v>
      </c>
      <c r="F1167">
        <f t="shared" si="429"/>
        <v>-0.52514895406387785</v>
      </c>
      <c r="G1167">
        <f t="shared" si="432"/>
        <v>-30.088818683569745</v>
      </c>
      <c r="H1167">
        <f t="shared" si="414"/>
        <v>0.6209264491115547</v>
      </c>
      <c r="K1167">
        <f t="shared" si="415"/>
        <v>37.255586946693285</v>
      </c>
      <c r="L1167">
        <f t="shared" si="416"/>
        <v>389.943748593885</v>
      </c>
      <c r="M1167">
        <f t="shared" si="417"/>
        <v>0.76290904030543427</v>
      </c>
      <c r="N1167">
        <f t="shared" si="418"/>
        <v>0</v>
      </c>
      <c r="O1167">
        <f t="shared" si="419"/>
        <v>0</v>
      </c>
      <c r="P1167">
        <f t="shared" si="420"/>
        <v>0.77942206671056324</v>
      </c>
      <c r="Q1167">
        <f t="shared" si="430"/>
        <v>0</v>
      </c>
      <c r="S1167">
        <f t="shared" si="431"/>
        <v>45.774542418326057</v>
      </c>
      <c r="T1167">
        <f t="shared" si="421"/>
        <v>458.61518260141543</v>
      </c>
      <c r="U1167">
        <f t="shared" si="422"/>
        <v>0.27624052316421965</v>
      </c>
      <c r="V1167">
        <f t="shared" si="423"/>
        <v>0.64014643033721552</v>
      </c>
      <c r="W1167">
        <f t="shared" si="424"/>
        <v>27.037915873447368</v>
      </c>
      <c r="X1167">
        <f t="shared" si="425"/>
        <v>22.224561986620518</v>
      </c>
      <c r="Y1167">
        <f t="shared" si="426"/>
        <v>0.93143783535744051</v>
      </c>
      <c r="Z1167">
        <f t="shared" si="433"/>
        <v>53.367456844782588</v>
      </c>
      <c r="AA1167">
        <f t="shared" si="427"/>
        <v>0.48390100298928929</v>
      </c>
      <c r="AB1167">
        <f t="shared" si="434"/>
        <v>27.725485173433711</v>
      </c>
      <c r="AC1167">
        <f t="shared" si="435"/>
        <v>0.44753683236815123</v>
      </c>
      <c r="AD1167">
        <f t="shared" si="436"/>
        <v>25.64197167134888</v>
      </c>
      <c r="AE1167">
        <f t="shared" si="437"/>
        <v>103.10079368491348</v>
      </c>
    </row>
    <row r="1168" spans="5:31">
      <c r="E1168">
        <f t="shared" si="428"/>
        <v>1.1479999999999844</v>
      </c>
      <c r="F1168">
        <f t="shared" si="429"/>
        <v>-0.52514895406387785</v>
      </c>
      <c r="G1168">
        <f t="shared" si="432"/>
        <v>-30.088818683569745</v>
      </c>
      <c r="H1168">
        <f t="shared" si="414"/>
        <v>0.62742551158811954</v>
      </c>
      <c r="K1168">
        <f t="shared" si="415"/>
        <v>37.645530695287171</v>
      </c>
      <c r="L1168">
        <f t="shared" si="416"/>
        <v>389.943748593885</v>
      </c>
      <c r="M1168">
        <f t="shared" si="417"/>
        <v>0.76290904030543427</v>
      </c>
      <c r="N1168">
        <f t="shared" si="418"/>
        <v>0</v>
      </c>
      <c r="O1168">
        <f t="shared" si="419"/>
        <v>0</v>
      </c>
      <c r="P1168">
        <f t="shared" si="420"/>
        <v>0.78766634881346109</v>
      </c>
      <c r="Q1168">
        <f t="shared" si="430"/>
        <v>0</v>
      </c>
      <c r="S1168">
        <f t="shared" si="431"/>
        <v>45.774542418326057</v>
      </c>
      <c r="T1168">
        <f t="shared" si="421"/>
        <v>458.61518260141543</v>
      </c>
      <c r="U1168">
        <f t="shared" si="422"/>
        <v>0.27624052316421965</v>
      </c>
      <c r="V1168">
        <f t="shared" si="423"/>
        <v>0.64014643033721552</v>
      </c>
      <c r="W1168">
        <f t="shared" si="424"/>
        <v>27.037915873447368</v>
      </c>
      <c r="X1168">
        <f t="shared" si="425"/>
        <v>22.224561986620518</v>
      </c>
      <c r="Y1168">
        <f t="shared" si="426"/>
        <v>0.93143783535744051</v>
      </c>
      <c r="Z1168">
        <f t="shared" si="433"/>
        <v>53.367456844782588</v>
      </c>
      <c r="AA1168">
        <f t="shared" si="427"/>
        <v>0.48390100298928929</v>
      </c>
      <c r="AB1168">
        <f t="shared" si="434"/>
        <v>27.725485173433711</v>
      </c>
      <c r="AC1168">
        <f t="shared" si="435"/>
        <v>0.44753683236815123</v>
      </c>
      <c r="AD1168">
        <f t="shared" si="436"/>
        <v>25.64197167134888</v>
      </c>
      <c r="AE1168">
        <f t="shared" si="437"/>
        <v>103.10079368491348</v>
      </c>
    </row>
    <row r="1169" spans="5:31">
      <c r="E1169">
        <f t="shared" si="428"/>
        <v>1.1489999999999843</v>
      </c>
      <c r="F1169">
        <f t="shared" si="429"/>
        <v>-0.52514895406387785</v>
      </c>
      <c r="G1169">
        <f t="shared" si="432"/>
        <v>-30.088818683569745</v>
      </c>
      <c r="H1169">
        <f t="shared" si="414"/>
        <v>0.63392457406468428</v>
      </c>
      <c r="K1169">
        <f t="shared" si="415"/>
        <v>38.035474443881057</v>
      </c>
      <c r="L1169">
        <f t="shared" si="416"/>
        <v>389.943748593885</v>
      </c>
      <c r="M1169">
        <f t="shared" si="417"/>
        <v>0.76290904030543427</v>
      </c>
      <c r="N1169">
        <f t="shared" si="418"/>
        <v>0</v>
      </c>
      <c r="O1169">
        <f t="shared" si="419"/>
        <v>0</v>
      </c>
      <c r="P1169">
        <f t="shared" si="420"/>
        <v>0.79591063091635905</v>
      </c>
      <c r="Q1169">
        <f t="shared" si="430"/>
        <v>0</v>
      </c>
      <c r="S1169">
        <f t="shared" si="431"/>
        <v>45.774542418326057</v>
      </c>
      <c r="T1169">
        <f t="shared" si="421"/>
        <v>458.61518260141543</v>
      </c>
      <c r="U1169">
        <f t="shared" si="422"/>
        <v>0.27624052316421965</v>
      </c>
      <c r="V1169">
        <f t="shared" si="423"/>
        <v>0.64014643033721552</v>
      </c>
      <c r="W1169">
        <f t="shared" si="424"/>
        <v>27.037915873447368</v>
      </c>
      <c r="X1169">
        <f t="shared" si="425"/>
        <v>22.224561986620518</v>
      </c>
      <c r="Y1169">
        <f t="shared" si="426"/>
        <v>0.93143783535744051</v>
      </c>
      <c r="Z1169">
        <f t="shared" si="433"/>
        <v>53.367456844782588</v>
      </c>
      <c r="AA1169">
        <f t="shared" si="427"/>
        <v>0.48390100298928929</v>
      </c>
      <c r="AB1169">
        <f t="shared" si="434"/>
        <v>27.725485173433711</v>
      </c>
      <c r="AC1169">
        <f t="shared" si="435"/>
        <v>0.44753683236815123</v>
      </c>
      <c r="AD1169">
        <f t="shared" si="436"/>
        <v>25.64197167134888</v>
      </c>
      <c r="AE1169">
        <f t="shared" si="437"/>
        <v>103.10079368491348</v>
      </c>
    </row>
    <row r="1170" spans="5:31">
      <c r="E1170">
        <f t="shared" si="428"/>
        <v>1.1499999999999841</v>
      </c>
      <c r="F1170">
        <f t="shared" si="429"/>
        <v>-0.52514895406387785</v>
      </c>
      <c r="G1170">
        <f t="shared" si="432"/>
        <v>-30.088818683569745</v>
      </c>
      <c r="H1170">
        <f t="shared" si="414"/>
        <v>0.64042363654124901</v>
      </c>
      <c r="K1170">
        <f t="shared" si="415"/>
        <v>38.425418192474943</v>
      </c>
      <c r="L1170">
        <f t="shared" si="416"/>
        <v>389.943748593885</v>
      </c>
      <c r="M1170">
        <f t="shared" si="417"/>
        <v>0.76290904030543427</v>
      </c>
      <c r="N1170">
        <f t="shared" si="418"/>
        <v>0</v>
      </c>
      <c r="O1170">
        <f t="shared" si="419"/>
        <v>0</v>
      </c>
      <c r="P1170">
        <f t="shared" si="420"/>
        <v>0.8041549130192569</v>
      </c>
      <c r="Q1170">
        <f t="shared" si="430"/>
        <v>0</v>
      </c>
      <c r="S1170">
        <f t="shared" si="431"/>
        <v>45.774542418326057</v>
      </c>
      <c r="T1170">
        <f t="shared" si="421"/>
        <v>458.61518260141543</v>
      </c>
      <c r="U1170">
        <f t="shared" si="422"/>
        <v>0.27624052316421965</v>
      </c>
      <c r="V1170">
        <f t="shared" si="423"/>
        <v>0.64014643033721552</v>
      </c>
      <c r="W1170">
        <f t="shared" si="424"/>
        <v>27.037915873447368</v>
      </c>
      <c r="X1170">
        <f t="shared" si="425"/>
        <v>22.224561986620518</v>
      </c>
      <c r="Y1170">
        <f t="shared" si="426"/>
        <v>0.93143783535744051</v>
      </c>
      <c r="Z1170">
        <f t="shared" si="433"/>
        <v>53.367456844782588</v>
      </c>
      <c r="AA1170">
        <f t="shared" si="427"/>
        <v>0.48390100298928929</v>
      </c>
      <c r="AB1170">
        <f t="shared" si="434"/>
        <v>27.725485173433711</v>
      </c>
      <c r="AC1170">
        <f t="shared" si="435"/>
        <v>0.44753683236815123</v>
      </c>
      <c r="AD1170">
        <f t="shared" si="436"/>
        <v>25.64197167134888</v>
      </c>
      <c r="AE1170">
        <f t="shared" si="437"/>
        <v>103.10079368491348</v>
      </c>
    </row>
    <row r="1171" spans="5:31">
      <c r="E1171">
        <f t="shared" si="428"/>
        <v>1.150999999999984</v>
      </c>
      <c r="F1171">
        <f t="shared" si="429"/>
        <v>-0.52514895406387785</v>
      </c>
      <c r="G1171">
        <f t="shared" si="432"/>
        <v>-30.088818683569745</v>
      </c>
      <c r="H1171">
        <f t="shared" si="414"/>
        <v>0.64692269901781385</v>
      </c>
      <c r="K1171">
        <f t="shared" si="415"/>
        <v>38.815361941068829</v>
      </c>
      <c r="L1171">
        <f t="shared" si="416"/>
        <v>389.943748593885</v>
      </c>
      <c r="M1171">
        <f t="shared" si="417"/>
        <v>0.76290904030543427</v>
      </c>
      <c r="N1171">
        <f t="shared" si="418"/>
        <v>0</v>
      </c>
      <c r="O1171">
        <f t="shared" si="419"/>
        <v>0</v>
      </c>
      <c r="P1171">
        <f t="shared" si="420"/>
        <v>0.81239919512215486</v>
      </c>
      <c r="Q1171">
        <f t="shared" si="430"/>
        <v>0</v>
      </c>
      <c r="S1171">
        <f t="shared" si="431"/>
        <v>45.774542418326057</v>
      </c>
      <c r="T1171">
        <f t="shared" si="421"/>
        <v>458.61518260141543</v>
      </c>
      <c r="U1171">
        <f t="shared" si="422"/>
        <v>0.27624052316421965</v>
      </c>
      <c r="V1171">
        <f t="shared" si="423"/>
        <v>0.64014643033721552</v>
      </c>
      <c r="W1171">
        <f t="shared" si="424"/>
        <v>27.037915873447368</v>
      </c>
      <c r="X1171">
        <f t="shared" si="425"/>
        <v>22.224561986620518</v>
      </c>
      <c r="Y1171">
        <f t="shared" si="426"/>
        <v>0.93143783535744051</v>
      </c>
      <c r="Z1171">
        <f t="shared" si="433"/>
        <v>53.367456844782588</v>
      </c>
      <c r="AA1171">
        <f t="shared" si="427"/>
        <v>0.48390100298928929</v>
      </c>
      <c r="AB1171">
        <f t="shared" si="434"/>
        <v>27.725485173433711</v>
      </c>
      <c r="AC1171">
        <f t="shared" si="435"/>
        <v>0.44753683236815123</v>
      </c>
      <c r="AD1171">
        <f t="shared" si="436"/>
        <v>25.64197167134888</v>
      </c>
      <c r="AE1171">
        <f t="shared" si="437"/>
        <v>103.10079368491348</v>
      </c>
    </row>
    <row r="1172" spans="5:31">
      <c r="E1172">
        <f t="shared" si="428"/>
        <v>1.1519999999999839</v>
      </c>
      <c r="F1172">
        <f t="shared" si="429"/>
        <v>-0.52514895406387785</v>
      </c>
      <c r="G1172">
        <f t="shared" si="432"/>
        <v>-30.088818683569745</v>
      </c>
      <c r="H1172">
        <f t="shared" ref="H1172:H1222" si="438">K1172/$B$100</f>
        <v>0.65342176149437858</v>
      </c>
      <c r="K1172">
        <f t="shared" ref="K1172:K1222" si="439">K1171+$B$20*L1172</f>
        <v>39.205305689662715</v>
      </c>
      <c r="L1172">
        <f t="shared" ref="L1172:L1222" si="440">M1172/$B$103</f>
        <v>389.943748593885</v>
      </c>
      <c r="M1172">
        <f t="shared" ref="M1172:M1222" si="441">N1172+S1172/$B$100</f>
        <v>0.76290904030543427</v>
      </c>
      <c r="N1172">
        <f t="shared" ref="N1172:N1222" si="442">$B$96*O1172*$B$99</f>
        <v>0</v>
      </c>
      <c r="O1172">
        <f t="shared" ref="O1172:O1222" si="443">IF(E1172&gt;0,IF(F1172&gt;$B$26,(Q1172-P1172)/$B$97,0),0)</f>
        <v>0</v>
      </c>
      <c r="P1172">
        <f t="shared" ref="P1172:P1222" si="444">$B$98*K1171</f>
        <v>0.82064347722505282</v>
      </c>
      <c r="Q1172">
        <f t="shared" si="430"/>
        <v>0</v>
      </c>
      <c r="S1172">
        <f t="shared" si="431"/>
        <v>45.774542418326057</v>
      </c>
      <c r="T1172">
        <f t="shared" ref="T1172:T1222" si="445">IF(U1172&gt;0,U1172*$B$92,0)</f>
        <v>458.61518260141543</v>
      </c>
      <c r="U1172">
        <f t="shared" ref="U1172:U1222" si="446">V1172-$B$32-$B$29</f>
        <v>0.27624052316421965</v>
      </c>
      <c r="V1172">
        <f t="shared" ref="V1172:V1222" si="447">0.01*2.54*SQRT(($B$40-(W1172))^2+($B$42-(X1172))^2)</f>
        <v>0.64014643033721552</v>
      </c>
      <c r="W1172">
        <f t="shared" ref="W1172:W1222" si="448">$B$34+COS(F1172)*$B$80+SIN(F1172)*$B$82</f>
        <v>27.037915873447368</v>
      </c>
      <c r="X1172">
        <f t="shared" ref="X1172:X1222" si="449">$B$36+COS(F1172)*$B$82-SIN(F1172)*$B$80</f>
        <v>22.224561986620518</v>
      </c>
      <c r="Y1172">
        <f t="shared" ref="Y1172:Y1222" si="450">ATAN2((W1172-$B$40),(X1172-$B$42))</f>
        <v>0.93143783535744051</v>
      </c>
      <c r="Z1172">
        <f t="shared" si="433"/>
        <v>53.367456844782588</v>
      </c>
      <c r="AA1172">
        <f t="shared" ref="AA1172:AA1222" si="451">ATAN2(W1172-$B$34,X1172-$B$36)</f>
        <v>0.48390100298928929</v>
      </c>
      <c r="AB1172">
        <f t="shared" si="434"/>
        <v>27.725485173433711</v>
      </c>
      <c r="AC1172">
        <f t="shared" si="435"/>
        <v>0.44753683236815123</v>
      </c>
      <c r="AD1172">
        <f t="shared" si="436"/>
        <v>25.64197167134888</v>
      </c>
      <c r="AE1172">
        <f t="shared" si="437"/>
        <v>103.10079368491348</v>
      </c>
    </row>
    <row r="1173" spans="5:31">
      <c r="E1173">
        <f t="shared" ref="E1173:E1222" si="452">E1172+$B$20</f>
        <v>1.1529999999999838</v>
      </c>
      <c r="F1173">
        <f t="shared" ref="F1173:F1222" si="453">IF(F1172&gt;$B$26,F1172+$B$20*H1172,F1172)</f>
        <v>-0.52514895406387785</v>
      </c>
      <c r="G1173">
        <f t="shared" si="432"/>
        <v>-30.088818683569745</v>
      </c>
      <c r="H1173">
        <f t="shared" si="438"/>
        <v>0.65992082397094332</v>
      </c>
      <c r="K1173">
        <f t="shared" si="439"/>
        <v>39.595249438256602</v>
      </c>
      <c r="L1173">
        <f t="shared" si="440"/>
        <v>389.943748593885</v>
      </c>
      <c r="M1173">
        <f t="shared" si="441"/>
        <v>0.76290904030543427</v>
      </c>
      <c r="N1173">
        <f t="shared" si="442"/>
        <v>0</v>
      </c>
      <c r="O1173">
        <f t="shared" si="443"/>
        <v>0</v>
      </c>
      <c r="P1173">
        <f t="shared" si="444"/>
        <v>0.82888775932795067</v>
      </c>
      <c r="Q1173">
        <f t="shared" ref="Q1173:Q1222" si="454">IF(E1173&gt;0,IF(F1173&gt;$B$26,-($B$105-$B$106),0),0)</f>
        <v>0</v>
      </c>
      <c r="S1173">
        <f t="shared" si="431"/>
        <v>45.774542418326057</v>
      </c>
      <c r="T1173">
        <f t="shared" si="445"/>
        <v>458.61518260141543</v>
      </c>
      <c r="U1173">
        <f t="shared" si="446"/>
        <v>0.27624052316421965</v>
      </c>
      <c r="V1173">
        <f t="shared" si="447"/>
        <v>0.64014643033721552</v>
      </c>
      <c r="W1173">
        <f t="shared" si="448"/>
        <v>27.037915873447368</v>
      </c>
      <c r="X1173">
        <f t="shared" si="449"/>
        <v>22.224561986620518</v>
      </c>
      <c r="Y1173">
        <f t="shared" si="450"/>
        <v>0.93143783535744051</v>
      </c>
      <c r="Z1173">
        <f t="shared" si="433"/>
        <v>53.367456844782588</v>
      </c>
      <c r="AA1173">
        <f t="shared" si="451"/>
        <v>0.48390100298928929</v>
      </c>
      <c r="AB1173">
        <f t="shared" si="434"/>
        <v>27.725485173433711</v>
      </c>
      <c r="AC1173">
        <f t="shared" si="435"/>
        <v>0.44753683236815123</v>
      </c>
      <c r="AD1173">
        <f t="shared" si="436"/>
        <v>25.64197167134888</v>
      </c>
      <c r="AE1173">
        <f t="shared" si="437"/>
        <v>103.10079368491348</v>
      </c>
    </row>
    <row r="1174" spans="5:31">
      <c r="E1174">
        <f t="shared" si="452"/>
        <v>1.1539999999999837</v>
      </c>
      <c r="F1174">
        <f t="shared" si="453"/>
        <v>-0.52514895406387785</v>
      </c>
      <c r="G1174">
        <f t="shared" si="432"/>
        <v>-30.088818683569745</v>
      </c>
      <c r="H1174">
        <f t="shared" si="438"/>
        <v>0.66641988644750816</v>
      </c>
      <c r="K1174">
        <f t="shared" si="439"/>
        <v>39.985193186850488</v>
      </c>
      <c r="L1174">
        <f t="shared" si="440"/>
        <v>389.943748593885</v>
      </c>
      <c r="M1174">
        <f t="shared" si="441"/>
        <v>0.76290904030543427</v>
      </c>
      <c r="N1174">
        <f t="shared" si="442"/>
        <v>0</v>
      </c>
      <c r="O1174">
        <f t="shared" si="443"/>
        <v>0</v>
      </c>
      <c r="P1174">
        <f t="shared" si="444"/>
        <v>0.83713204143084863</v>
      </c>
      <c r="Q1174">
        <f t="shared" si="454"/>
        <v>0</v>
      </c>
      <c r="S1174">
        <f t="shared" ref="S1174:S1222" si="455">IF(E1174&gt;0,$B$84*T1174*SIN(AC1174),0)</f>
        <v>45.774542418326057</v>
      </c>
      <c r="T1174">
        <f t="shared" si="445"/>
        <v>458.61518260141543</v>
      </c>
      <c r="U1174">
        <f t="shared" si="446"/>
        <v>0.27624052316421965</v>
      </c>
      <c r="V1174">
        <f t="shared" si="447"/>
        <v>0.64014643033721552</v>
      </c>
      <c r="W1174">
        <f t="shared" si="448"/>
        <v>27.037915873447368</v>
      </c>
      <c r="X1174">
        <f t="shared" si="449"/>
        <v>22.224561986620518</v>
      </c>
      <c r="Y1174">
        <f t="shared" si="450"/>
        <v>0.93143783535744051</v>
      </c>
      <c r="Z1174">
        <f t="shared" si="433"/>
        <v>53.367456844782588</v>
      </c>
      <c r="AA1174">
        <f t="shared" si="451"/>
        <v>0.48390100298928929</v>
      </c>
      <c r="AB1174">
        <f t="shared" si="434"/>
        <v>27.725485173433711</v>
      </c>
      <c r="AC1174">
        <f t="shared" si="435"/>
        <v>0.44753683236815123</v>
      </c>
      <c r="AD1174">
        <f t="shared" si="436"/>
        <v>25.64197167134888</v>
      </c>
      <c r="AE1174">
        <f t="shared" si="437"/>
        <v>103.10079368491348</v>
      </c>
    </row>
    <row r="1175" spans="5:31">
      <c r="E1175">
        <f t="shared" si="452"/>
        <v>1.1549999999999836</v>
      </c>
      <c r="F1175">
        <f t="shared" si="453"/>
        <v>-0.52514895406387785</v>
      </c>
      <c r="G1175">
        <f t="shared" si="432"/>
        <v>-30.088818683569745</v>
      </c>
      <c r="H1175">
        <f t="shared" si="438"/>
        <v>0.67291894892407289</v>
      </c>
      <c r="K1175">
        <f t="shared" si="439"/>
        <v>40.375136935444374</v>
      </c>
      <c r="L1175">
        <f t="shared" si="440"/>
        <v>389.943748593885</v>
      </c>
      <c r="M1175">
        <f t="shared" si="441"/>
        <v>0.76290904030543427</v>
      </c>
      <c r="N1175">
        <f t="shared" si="442"/>
        <v>0</v>
      </c>
      <c r="O1175">
        <f t="shared" si="443"/>
        <v>0</v>
      </c>
      <c r="P1175">
        <f t="shared" si="444"/>
        <v>0.84537632353374648</v>
      </c>
      <c r="Q1175">
        <f t="shared" si="454"/>
        <v>0</v>
      </c>
      <c r="S1175">
        <f t="shared" si="455"/>
        <v>45.774542418326057</v>
      </c>
      <c r="T1175">
        <f t="shared" si="445"/>
        <v>458.61518260141543</v>
      </c>
      <c r="U1175">
        <f t="shared" si="446"/>
        <v>0.27624052316421965</v>
      </c>
      <c r="V1175">
        <f t="shared" si="447"/>
        <v>0.64014643033721552</v>
      </c>
      <c r="W1175">
        <f t="shared" si="448"/>
        <v>27.037915873447368</v>
      </c>
      <c r="X1175">
        <f t="shared" si="449"/>
        <v>22.224561986620518</v>
      </c>
      <c r="Y1175">
        <f t="shared" si="450"/>
        <v>0.93143783535744051</v>
      </c>
      <c r="Z1175">
        <f t="shared" si="433"/>
        <v>53.367456844782588</v>
      </c>
      <c r="AA1175">
        <f t="shared" si="451"/>
        <v>0.48390100298928929</v>
      </c>
      <c r="AB1175">
        <f t="shared" si="434"/>
        <v>27.725485173433711</v>
      </c>
      <c r="AC1175">
        <f t="shared" si="435"/>
        <v>0.44753683236815123</v>
      </c>
      <c r="AD1175">
        <f t="shared" si="436"/>
        <v>25.64197167134888</v>
      </c>
      <c r="AE1175">
        <f t="shared" si="437"/>
        <v>103.10079368491348</v>
      </c>
    </row>
    <row r="1176" spans="5:31">
      <c r="E1176">
        <f t="shared" si="452"/>
        <v>1.1559999999999835</v>
      </c>
      <c r="F1176">
        <f t="shared" si="453"/>
        <v>-0.52514895406387785</v>
      </c>
      <c r="G1176">
        <f t="shared" si="432"/>
        <v>-30.088818683569745</v>
      </c>
      <c r="H1176">
        <f t="shared" si="438"/>
        <v>0.67941801140063762</v>
      </c>
      <c r="K1176">
        <f t="shared" si="439"/>
        <v>40.76508068403826</v>
      </c>
      <c r="L1176">
        <f t="shared" si="440"/>
        <v>389.943748593885</v>
      </c>
      <c r="M1176">
        <f t="shared" si="441"/>
        <v>0.76290904030543427</v>
      </c>
      <c r="N1176">
        <f t="shared" si="442"/>
        <v>0</v>
      </c>
      <c r="O1176">
        <f t="shared" si="443"/>
        <v>0</v>
      </c>
      <c r="P1176">
        <f t="shared" si="444"/>
        <v>0.85362060563664444</v>
      </c>
      <c r="Q1176">
        <f t="shared" si="454"/>
        <v>0</v>
      </c>
      <c r="S1176">
        <f t="shared" si="455"/>
        <v>45.774542418326057</v>
      </c>
      <c r="T1176">
        <f t="shared" si="445"/>
        <v>458.61518260141543</v>
      </c>
      <c r="U1176">
        <f t="shared" si="446"/>
        <v>0.27624052316421965</v>
      </c>
      <c r="V1176">
        <f t="shared" si="447"/>
        <v>0.64014643033721552</v>
      </c>
      <c r="W1176">
        <f t="shared" si="448"/>
        <v>27.037915873447368</v>
      </c>
      <c r="X1176">
        <f t="shared" si="449"/>
        <v>22.224561986620518</v>
      </c>
      <c r="Y1176">
        <f t="shared" si="450"/>
        <v>0.93143783535744051</v>
      </c>
      <c r="Z1176">
        <f t="shared" si="433"/>
        <v>53.367456844782588</v>
      </c>
      <c r="AA1176">
        <f t="shared" si="451"/>
        <v>0.48390100298928929</v>
      </c>
      <c r="AB1176">
        <f t="shared" si="434"/>
        <v>27.725485173433711</v>
      </c>
      <c r="AC1176">
        <f t="shared" si="435"/>
        <v>0.44753683236815123</v>
      </c>
      <c r="AD1176">
        <f t="shared" si="436"/>
        <v>25.64197167134888</v>
      </c>
      <c r="AE1176">
        <f t="shared" si="437"/>
        <v>103.10079368491348</v>
      </c>
    </row>
    <row r="1177" spans="5:31">
      <c r="E1177">
        <f t="shared" si="452"/>
        <v>1.1569999999999834</v>
      </c>
      <c r="F1177">
        <f t="shared" si="453"/>
        <v>-0.52514895406387785</v>
      </c>
      <c r="G1177">
        <f t="shared" si="432"/>
        <v>-30.088818683569745</v>
      </c>
      <c r="H1177">
        <f t="shared" si="438"/>
        <v>0.68591707387720247</v>
      </c>
      <c r="K1177">
        <f t="shared" si="439"/>
        <v>41.155024432632146</v>
      </c>
      <c r="L1177">
        <f t="shared" si="440"/>
        <v>389.943748593885</v>
      </c>
      <c r="M1177">
        <f t="shared" si="441"/>
        <v>0.76290904030543427</v>
      </c>
      <c r="N1177">
        <f t="shared" si="442"/>
        <v>0</v>
      </c>
      <c r="O1177">
        <f t="shared" si="443"/>
        <v>0</v>
      </c>
      <c r="P1177">
        <f t="shared" si="444"/>
        <v>0.86186488773954228</v>
      </c>
      <c r="Q1177">
        <f t="shared" si="454"/>
        <v>0</v>
      </c>
      <c r="S1177">
        <f t="shared" si="455"/>
        <v>45.774542418326057</v>
      </c>
      <c r="T1177">
        <f t="shared" si="445"/>
        <v>458.61518260141543</v>
      </c>
      <c r="U1177">
        <f t="shared" si="446"/>
        <v>0.27624052316421965</v>
      </c>
      <c r="V1177">
        <f t="shared" si="447"/>
        <v>0.64014643033721552</v>
      </c>
      <c r="W1177">
        <f t="shared" si="448"/>
        <v>27.037915873447368</v>
      </c>
      <c r="X1177">
        <f t="shared" si="449"/>
        <v>22.224561986620518</v>
      </c>
      <c r="Y1177">
        <f t="shared" si="450"/>
        <v>0.93143783535744051</v>
      </c>
      <c r="Z1177">
        <f t="shared" si="433"/>
        <v>53.367456844782588</v>
      </c>
      <c r="AA1177">
        <f t="shared" si="451"/>
        <v>0.48390100298928929</v>
      </c>
      <c r="AB1177">
        <f t="shared" si="434"/>
        <v>27.725485173433711</v>
      </c>
      <c r="AC1177">
        <f t="shared" si="435"/>
        <v>0.44753683236815123</v>
      </c>
      <c r="AD1177">
        <f t="shared" si="436"/>
        <v>25.64197167134888</v>
      </c>
      <c r="AE1177">
        <f t="shared" si="437"/>
        <v>103.10079368491348</v>
      </c>
    </row>
    <row r="1178" spans="5:31">
      <c r="E1178">
        <f t="shared" si="452"/>
        <v>1.1579999999999833</v>
      </c>
      <c r="F1178">
        <f t="shared" si="453"/>
        <v>-0.52514895406387785</v>
      </c>
      <c r="G1178">
        <f t="shared" si="432"/>
        <v>-30.088818683569745</v>
      </c>
      <c r="H1178">
        <f t="shared" si="438"/>
        <v>0.6924161363537672</v>
      </c>
      <c r="K1178">
        <f t="shared" si="439"/>
        <v>41.544968181226032</v>
      </c>
      <c r="L1178">
        <f t="shared" si="440"/>
        <v>389.943748593885</v>
      </c>
      <c r="M1178">
        <f t="shared" si="441"/>
        <v>0.76290904030543427</v>
      </c>
      <c r="N1178">
        <f t="shared" si="442"/>
        <v>0</v>
      </c>
      <c r="O1178">
        <f t="shared" si="443"/>
        <v>0</v>
      </c>
      <c r="P1178">
        <f t="shared" si="444"/>
        <v>0.87010916984244024</v>
      </c>
      <c r="Q1178">
        <f t="shared" si="454"/>
        <v>0</v>
      </c>
      <c r="S1178">
        <f t="shared" si="455"/>
        <v>45.774542418326057</v>
      </c>
      <c r="T1178">
        <f t="shared" si="445"/>
        <v>458.61518260141543</v>
      </c>
      <c r="U1178">
        <f t="shared" si="446"/>
        <v>0.27624052316421965</v>
      </c>
      <c r="V1178">
        <f t="shared" si="447"/>
        <v>0.64014643033721552</v>
      </c>
      <c r="W1178">
        <f t="shared" si="448"/>
        <v>27.037915873447368</v>
      </c>
      <c r="X1178">
        <f t="shared" si="449"/>
        <v>22.224561986620518</v>
      </c>
      <c r="Y1178">
        <f t="shared" si="450"/>
        <v>0.93143783535744051</v>
      </c>
      <c r="Z1178">
        <f t="shared" si="433"/>
        <v>53.367456844782588</v>
      </c>
      <c r="AA1178">
        <f t="shared" si="451"/>
        <v>0.48390100298928929</v>
      </c>
      <c r="AB1178">
        <f t="shared" si="434"/>
        <v>27.725485173433711</v>
      </c>
      <c r="AC1178">
        <f t="shared" si="435"/>
        <v>0.44753683236815123</v>
      </c>
      <c r="AD1178">
        <f t="shared" si="436"/>
        <v>25.64197167134888</v>
      </c>
      <c r="AE1178">
        <f t="shared" si="437"/>
        <v>103.10079368491348</v>
      </c>
    </row>
    <row r="1179" spans="5:31">
      <c r="E1179">
        <f t="shared" si="452"/>
        <v>1.1589999999999832</v>
      </c>
      <c r="F1179">
        <f t="shared" si="453"/>
        <v>-0.52514895406387785</v>
      </c>
      <c r="G1179">
        <f t="shared" si="432"/>
        <v>-30.088818683569745</v>
      </c>
      <c r="H1179">
        <f t="shared" si="438"/>
        <v>0.69891519883033193</v>
      </c>
      <c r="K1179">
        <f t="shared" si="439"/>
        <v>41.934911929819918</v>
      </c>
      <c r="L1179">
        <f t="shared" si="440"/>
        <v>389.943748593885</v>
      </c>
      <c r="M1179">
        <f t="shared" si="441"/>
        <v>0.76290904030543427</v>
      </c>
      <c r="N1179">
        <f t="shared" si="442"/>
        <v>0</v>
      </c>
      <c r="O1179">
        <f t="shared" si="443"/>
        <v>0</v>
      </c>
      <c r="P1179">
        <f t="shared" si="444"/>
        <v>0.8783534519453382</v>
      </c>
      <c r="Q1179">
        <f t="shared" si="454"/>
        <v>0</v>
      </c>
      <c r="S1179">
        <f t="shared" si="455"/>
        <v>45.774542418326057</v>
      </c>
      <c r="T1179">
        <f t="shared" si="445"/>
        <v>458.61518260141543</v>
      </c>
      <c r="U1179">
        <f t="shared" si="446"/>
        <v>0.27624052316421965</v>
      </c>
      <c r="V1179">
        <f t="shared" si="447"/>
        <v>0.64014643033721552</v>
      </c>
      <c r="W1179">
        <f t="shared" si="448"/>
        <v>27.037915873447368</v>
      </c>
      <c r="X1179">
        <f t="shared" si="449"/>
        <v>22.224561986620518</v>
      </c>
      <c r="Y1179">
        <f t="shared" si="450"/>
        <v>0.93143783535744051</v>
      </c>
      <c r="Z1179">
        <f t="shared" si="433"/>
        <v>53.367456844782588</v>
      </c>
      <c r="AA1179">
        <f t="shared" si="451"/>
        <v>0.48390100298928929</v>
      </c>
      <c r="AB1179">
        <f t="shared" si="434"/>
        <v>27.725485173433711</v>
      </c>
      <c r="AC1179">
        <f t="shared" si="435"/>
        <v>0.44753683236815123</v>
      </c>
      <c r="AD1179">
        <f t="shared" si="436"/>
        <v>25.64197167134888</v>
      </c>
      <c r="AE1179">
        <f t="shared" si="437"/>
        <v>103.10079368491348</v>
      </c>
    </row>
    <row r="1180" spans="5:31">
      <c r="E1180">
        <f t="shared" si="452"/>
        <v>1.159999999999983</v>
      </c>
      <c r="F1180">
        <f t="shared" si="453"/>
        <v>-0.52514895406387785</v>
      </c>
      <c r="G1180">
        <f t="shared" si="432"/>
        <v>-30.088818683569745</v>
      </c>
      <c r="H1180">
        <f t="shared" si="438"/>
        <v>0.70541426130689677</v>
      </c>
      <c r="K1180">
        <f t="shared" si="439"/>
        <v>42.324855678413805</v>
      </c>
      <c r="L1180">
        <f t="shared" si="440"/>
        <v>389.943748593885</v>
      </c>
      <c r="M1180">
        <f t="shared" si="441"/>
        <v>0.76290904030543427</v>
      </c>
      <c r="N1180">
        <f t="shared" si="442"/>
        <v>0</v>
      </c>
      <c r="O1180">
        <f t="shared" si="443"/>
        <v>0</v>
      </c>
      <c r="P1180">
        <f t="shared" si="444"/>
        <v>0.88659773404823605</v>
      </c>
      <c r="Q1180">
        <f t="shared" si="454"/>
        <v>0</v>
      </c>
      <c r="S1180">
        <f t="shared" si="455"/>
        <v>45.774542418326057</v>
      </c>
      <c r="T1180">
        <f t="shared" si="445"/>
        <v>458.61518260141543</v>
      </c>
      <c r="U1180">
        <f t="shared" si="446"/>
        <v>0.27624052316421965</v>
      </c>
      <c r="V1180">
        <f t="shared" si="447"/>
        <v>0.64014643033721552</v>
      </c>
      <c r="W1180">
        <f t="shared" si="448"/>
        <v>27.037915873447368</v>
      </c>
      <c r="X1180">
        <f t="shared" si="449"/>
        <v>22.224561986620518</v>
      </c>
      <c r="Y1180">
        <f t="shared" si="450"/>
        <v>0.93143783535744051</v>
      </c>
      <c r="Z1180">
        <f t="shared" si="433"/>
        <v>53.367456844782588</v>
      </c>
      <c r="AA1180">
        <f t="shared" si="451"/>
        <v>0.48390100298928929</v>
      </c>
      <c r="AB1180">
        <f t="shared" si="434"/>
        <v>27.725485173433711</v>
      </c>
      <c r="AC1180">
        <f t="shared" si="435"/>
        <v>0.44753683236815123</v>
      </c>
      <c r="AD1180">
        <f t="shared" si="436"/>
        <v>25.64197167134888</v>
      </c>
      <c r="AE1180">
        <f t="shared" si="437"/>
        <v>103.10079368491348</v>
      </c>
    </row>
    <row r="1181" spans="5:31">
      <c r="E1181">
        <f t="shared" si="452"/>
        <v>1.1609999999999829</v>
      </c>
      <c r="F1181">
        <f t="shared" si="453"/>
        <v>-0.52514895406387785</v>
      </c>
      <c r="G1181">
        <f t="shared" si="432"/>
        <v>-30.088818683569745</v>
      </c>
      <c r="H1181">
        <f t="shared" si="438"/>
        <v>0.7119133237834615</v>
      </c>
      <c r="K1181">
        <f t="shared" si="439"/>
        <v>42.714799427007691</v>
      </c>
      <c r="L1181">
        <f t="shared" si="440"/>
        <v>389.943748593885</v>
      </c>
      <c r="M1181">
        <f t="shared" si="441"/>
        <v>0.76290904030543427</v>
      </c>
      <c r="N1181">
        <f t="shared" si="442"/>
        <v>0</v>
      </c>
      <c r="O1181">
        <f t="shared" si="443"/>
        <v>0</v>
      </c>
      <c r="P1181">
        <f t="shared" si="444"/>
        <v>0.89484201615113401</v>
      </c>
      <c r="Q1181">
        <f t="shared" si="454"/>
        <v>0</v>
      </c>
      <c r="S1181">
        <f t="shared" si="455"/>
        <v>45.774542418326057</v>
      </c>
      <c r="T1181">
        <f t="shared" si="445"/>
        <v>458.61518260141543</v>
      </c>
      <c r="U1181">
        <f t="shared" si="446"/>
        <v>0.27624052316421965</v>
      </c>
      <c r="V1181">
        <f t="shared" si="447"/>
        <v>0.64014643033721552</v>
      </c>
      <c r="W1181">
        <f t="shared" si="448"/>
        <v>27.037915873447368</v>
      </c>
      <c r="X1181">
        <f t="shared" si="449"/>
        <v>22.224561986620518</v>
      </c>
      <c r="Y1181">
        <f t="shared" si="450"/>
        <v>0.93143783535744051</v>
      </c>
      <c r="Z1181">
        <f t="shared" si="433"/>
        <v>53.367456844782588</v>
      </c>
      <c r="AA1181">
        <f t="shared" si="451"/>
        <v>0.48390100298928929</v>
      </c>
      <c r="AB1181">
        <f t="shared" si="434"/>
        <v>27.725485173433711</v>
      </c>
      <c r="AC1181">
        <f t="shared" si="435"/>
        <v>0.44753683236815123</v>
      </c>
      <c r="AD1181">
        <f t="shared" si="436"/>
        <v>25.64197167134888</v>
      </c>
      <c r="AE1181">
        <f t="shared" si="437"/>
        <v>103.10079368491348</v>
      </c>
    </row>
    <row r="1182" spans="5:31">
      <c r="E1182">
        <f t="shared" si="452"/>
        <v>1.1619999999999828</v>
      </c>
      <c r="F1182">
        <f t="shared" si="453"/>
        <v>-0.52514895406387785</v>
      </c>
      <c r="G1182">
        <f t="shared" si="432"/>
        <v>-30.088818683569745</v>
      </c>
      <c r="H1182">
        <f t="shared" si="438"/>
        <v>0.71841238626002624</v>
      </c>
      <c r="K1182">
        <f t="shared" si="439"/>
        <v>43.104743175601577</v>
      </c>
      <c r="L1182">
        <f t="shared" si="440"/>
        <v>389.943748593885</v>
      </c>
      <c r="M1182">
        <f t="shared" si="441"/>
        <v>0.76290904030543427</v>
      </c>
      <c r="N1182">
        <f t="shared" si="442"/>
        <v>0</v>
      </c>
      <c r="O1182">
        <f t="shared" si="443"/>
        <v>0</v>
      </c>
      <c r="P1182">
        <f t="shared" si="444"/>
        <v>0.90308629825403186</v>
      </c>
      <c r="Q1182">
        <f t="shared" si="454"/>
        <v>0</v>
      </c>
      <c r="S1182">
        <f t="shared" si="455"/>
        <v>45.774542418326057</v>
      </c>
      <c r="T1182">
        <f t="shared" si="445"/>
        <v>458.61518260141543</v>
      </c>
      <c r="U1182">
        <f t="shared" si="446"/>
        <v>0.27624052316421965</v>
      </c>
      <c r="V1182">
        <f t="shared" si="447"/>
        <v>0.64014643033721552</v>
      </c>
      <c r="W1182">
        <f t="shared" si="448"/>
        <v>27.037915873447368</v>
      </c>
      <c r="X1182">
        <f t="shared" si="449"/>
        <v>22.224561986620518</v>
      </c>
      <c r="Y1182">
        <f t="shared" si="450"/>
        <v>0.93143783535744051</v>
      </c>
      <c r="Z1182">
        <f t="shared" si="433"/>
        <v>53.367456844782588</v>
      </c>
      <c r="AA1182">
        <f t="shared" si="451"/>
        <v>0.48390100298928929</v>
      </c>
      <c r="AB1182">
        <f t="shared" si="434"/>
        <v>27.725485173433711</v>
      </c>
      <c r="AC1182">
        <f t="shared" si="435"/>
        <v>0.44753683236815123</v>
      </c>
      <c r="AD1182">
        <f t="shared" si="436"/>
        <v>25.64197167134888</v>
      </c>
      <c r="AE1182">
        <f t="shared" si="437"/>
        <v>103.10079368491348</v>
      </c>
    </row>
    <row r="1183" spans="5:31">
      <c r="E1183">
        <f t="shared" si="452"/>
        <v>1.1629999999999827</v>
      </c>
      <c r="F1183">
        <f t="shared" si="453"/>
        <v>-0.52514895406387785</v>
      </c>
      <c r="G1183">
        <f t="shared" si="432"/>
        <v>-30.088818683569745</v>
      </c>
      <c r="H1183">
        <f t="shared" si="438"/>
        <v>0.72491144873659108</v>
      </c>
      <c r="K1183">
        <f t="shared" si="439"/>
        <v>43.494686924195463</v>
      </c>
      <c r="L1183">
        <f t="shared" si="440"/>
        <v>389.943748593885</v>
      </c>
      <c r="M1183">
        <f t="shared" si="441"/>
        <v>0.76290904030543427</v>
      </c>
      <c r="N1183">
        <f t="shared" si="442"/>
        <v>0</v>
      </c>
      <c r="O1183">
        <f t="shared" si="443"/>
        <v>0</v>
      </c>
      <c r="P1183">
        <f t="shared" si="444"/>
        <v>0.91133058035692982</v>
      </c>
      <c r="Q1183">
        <f t="shared" si="454"/>
        <v>0</v>
      </c>
      <c r="S1183">
        <f t="shared" si="455"/>
        <v>45.774542418326057</v>
      </c>
      <c r="T1183">
        <f t="shared" si="445"/>
        <v>458.61518260141543</v>
      </c>
      <c r="U1183">
        <f t="shared" si="446"/>
        <v>0.27624052316421965</v>
      </c>
      <c r="V1183">
        <f t="shared" si="447"/>
        <v>0.64014643033721552</v>
      </c>
      <c r="W1183">
        <f t="shared" si="448"/>
        <v>27.037915873447368</v>
      </c>
      <c r="X1183">
        <f t="shared" si="449"/>
        <v>22.224561986620518</v>
      </c>
      <c r="Y1183">
        <f t="shared" si="450"/>
        <v>0.93143783535744051</v>
      </c>
      <c r="Z1183">
        <f t="shared" si="433"/>
        <v>53.367456844782588</v>
      </c>
      <c r="AA1183">
        <f t="shared" si="451"/>
        <v>0.48390100298928929</v>
      </c>
      <c r="AB1183">
        <f t="shared" si="434"/>
        <v>27.725485173433711</v>
      </c>
      <c r="AC1183">
        <f t="shared" si="435"/>
        <v>0.44753683236815123</v>
      </c>
      <c r="AD1183">
        <f t="shared" si="436"/>
        <v>25.64197167134888</v>
      </c>
      <c r="AE1183">
        <f t="shared" si="437"/>
        <v>103.10079368491348</v>
      </c>
    </row>
    <row r="1184" spans="5:31">
      <c r="E1184">
        <f t="shared" si="452"/>
        <v>1.1639999999999826</v>
      </c>
      <c r="F1184">
        <f t="shared" si="453"/>
        <v>-0.52514895406387785</v>
      </c>
      <c r="G1184">
        <f t="shared" si="432"/>
        <v>-30.088818683569745</v>
      </c>
      <c r="H1184">
        <f t="shared" si="438"/>
        <v>0.73141051121315581</v>
      </c>
      <c r="K1184">
        <f t="shared" si="439"/>
        <v>43.884630672789349</v>
      </c>
      <c r="L1184">
        <f t="shared" si="440"/>
        <v>389.943748593885</v>
      </c>
      <c r="M1184">
        <f t="shared" si="441"/>
        <v>0.76290904030543427</v>
      </c>
      <c r="N1184">
        <f t="shared" si="442"/>
        <v>0</v>
      </c>
      <c r="O1184">
        <f t="shared" si="443"/>
        <v>0</v>
      </c>
      <c r="P1184">
        <f t="shared" si="444"/>
        <v>0.91957486245982767</v>
      </c>
      <c r="Q1184">
        <f t="shared" si="454"/>
        <v>0</v>
      </c>
      <c r="S1184">
        <f t="shared" si="455"/>
        <v>45.774542418326057</v>
      </c>
      <c r="T1184">
        <f t="shared" si="445"/>
        <v>458.61518260141543</v>
      </c>
      <c r="U1184">
        <f t="shared" si="446"/>
        <v>0.27624052316421965</v>
      </c>
      <c r="V1184">
        <f t="shared" si="447"/>
        <v>0.64014643033721552</v>
      </c>
      <c r="W1184">
        <f t="shared" si="448"/>
        <v>27.037915873447368</v>
      </c>
      <c r="X1184">
        <f t="shared" si="449"/>
        <v>22.224561986620518</v>
      </c>
      <c r="Y1184">
        <f t="shared" si="450"/>
        <v>0.93143783535744051</v>
      </c>
      <c r="Z1184">
        <f t="shared" si="433"/>
        <v>53.367456844782588</v>
      </c>
      <c r="AA1184">
        <f t="shared" si="451"/>
        <v>0.48390100298928929</v>
      </c>
      <c r="AB1184">
        <f t="shared" si="434"/>
        <v>27.725485173433711</v>
      </c>
      <c r="AC1184">
        <f t="shared" si="435"/>
        <v>0.44753683236815123</v>
      </c>
      <c r="AD1184">
        <f t="shared" si="436"/>
        <v>25.64197167134888</v>
      </c>
      <c r="AE1184">
        <f t="shared" si="437"/>
        <v>103.10079368491348</v>
      </c>
    </row>
    <row r="1185" spans="5:31">
      <c r="E1185">
        <f t="shared" si="452"/>
        <v>1.1649999999999825</v>
      </c>
      <c r="F1185">
        <f t="shared" si="453"/>
        <v>-0.52514895406387785</v>
      </c>
      <c r="G1185">
        <f t="shared" si="432"/>
        <v>-30.088818683569745</v>
      </c>
      <c r="H1185">
        <f t="shared" si="438"/>
        <v>0.73790957368972054</v>
      </c>
      <c r="K1185">
        <f t="shared" si="439"/>
        <v>44.274574421383235</v>
      </c>
      <c r="L1185">
        <f t="shared" si="440"/>
        <v>389.943748593885</v>
      </c>
      <c r="M1185">
        <f t="shared" si="441"/>
        <v>0.76290904030543427</v>
      </c>
      <c r="N1185">
        <f t="shared" si="442"/>
        <v>0</v>
      </c>
      <c r="O1185">
        <f t="shared" si="443"/>
        <v>0</v>
      </c>
      <c r="P1185">
        <f t="shared" si="444"/>
        <v>0.92781914456272563</v>
      </c>
      <c r="Q1185">
        <f t="shared" si="454"/>
        <v>0</v>
      </c>
      <c r="S1185">
        <f t="shared" si="455"/>
        <v>45.774542418326057</v>
      </c>
      <c r="T1185">
        <f t="shared" si="445"/>
        <v>458.61518260141543</v>
      </c>
      <c r="U1185">
        <f t="shared" si="446"/>
        <v>0.27624052316421965</v>
      </c>
      <c r="V1185">
        <f t="shared" si="447"/>
        <v>0.64014643033721552</v>
      </c>
      <c r="W1185">
        <f t="shared" si="448"/>
        <v>27.037915873447368</v>
      </c>
      <c r="X1185">
        <f t="shared" si="449"/>
        <v>22.224561986620518</v>
      </c>
      <c r="Y1185">
        <f t="shared" si="450"/>
        <v>0.93143783535744051</v>
      </c>
      <c r="Z1185">
        <f t="shared" si="433"/>
        <v>53.367456844782588</v>
      </c>
      <c r="AA1185">
        <f t="shared" si="451"/>
        <v>0.48390100298928929</v>
      </c>
      <c r="AB1185">
        <f t="shared" si="434"/>
        <v>27.725485173433711</v>
      </c>
      <c r="AC1185">
        <f t="shared" si="435"/>
        <v>0.44753683236815123</v>
      </c>
      <c r="AD1185">
        <f t="shared" si="436"/>
        <v>25.64197167134888</v>
      </c>
      <c r="AE1185">
        <f t="shared" si="437"/>
        <v>103.10079368491348</v>
      </c>
    </row>
    <row r="1186" spans="5:31">
      <c r="E1186">
        <f t="shared" si="452"/>
        <v>1.1659999999999824</v>
      </c>
      <c r="F1186">
        <f t="shared" si="453"/>
        <v>-0.52514895406387785</v>
      </c>
      <c r="G1186">
        <f t="shared" si="432"/>
        <v>-30.088818683569745</v>
      </c>
      <c r="H1186">
        <f t="shared" si="438"/>
        <v>0.74440863616628539</v>
      </c>
      <c r="K1186">
        <f t="shared" si="439"/>
        <v>44.664518169977121</v>
      </c>
      <c r="L1186">
        <f t="shared" si="440"/>
        <v>389.943748593885</v>
      </c>
      <c r="M1186">
        <f t="shared" si="441"/>
        <v>0.76290904030543427</v>
      </c>
      <c r="N1186">
        <f t="shared" si="442"/>
        <v>0</v>
      </c>
      <c r="O1186">
        <f t="shared" si="443"/>
        <v>0</v>
      </c>
      <c r="P1186">
        <f t="shared" si="444"/>
        <v>0.93606342666562359</v>
      </c>
      <c r="Q1186">
        <f t="shared" si="454"/>
        <v>0</v>
      </c>
      <c r="S1186">
        <f t="shared" si="455"/>
        <v>45.774542418326057</v>
      </c>
      <c r="T1186">
        <f t="shared" si="445"/>
        <v>458.61518260141543</v>
      </c>
      <c r="U1186">
        <f t="shared" si="446"/>
        <v>0.27624052316421965</v>
      </c>
      <c r="V1186">
        <f t="shared" si="447"/>
        <v>0.64014643033721552</v>
      </c>
      <c r="W1186">
        <f t="shared" si="448"/>
        <v>27.037915873447368</v>
      </c>
      <c r="X1186">
        <f t="shared" si="449"/>
        <v>22.224561986620518</v>
      </c>
      <c r="Y1186">
        <f t="shared" si="450"/>
        <v>0.93143783535744051</v>
      </c>
      <c r="Z1186">
        <f t="shared" si="433"/>
        <v>53.367456844782588</v>
      </c>
      <c r="AA1186">
        <f t="shared" si="451"/>
        <v>0.48390100298928929</v>
      </c>
      <c r="AB1186">
        <f t="shared" si="434"/>
        <v>27.725485173433711</v>
      </c>
      <c r="AC1186">
        <f t="shared" si="435"/>
        <v>0.44753683236815123</v>
      </c>
      <c r="AD1186">
        <f t="shared" si="436"/>
        <v>25.64197167134888</v>
      </c>
      <c r="AE1186">
        <f t="shared" si="437"/>
        <v>103.10079368491348</v>
      </c>
    </row>
    <row r="1187" spans="5:31">
      <c r="E1187">
        <f t="shared" si="452"/>
        <v>1.1669999999999823</v>
      </c>
      <c r="F1187">
        <f t="shared" si="453"/>
        <v>-0.52514895406387785</v>
      </c>
      <c r="G1187">
        <f t="shared" si="432"/>
        <v>-30.088818683569745</v>
      </c>
      <c r="H1187">
        <f t="shared" si="438"/>
        <v>0.75090769864285012</v>
      </c>
      <c r="K1187">
        <f t="shared" si="439"/>
        <v>45.054461918571008</v>
      </c>
      <c r="L1187">
        <f t="shared" si="440"/>
        <v>389.943748593885</v>
      </c>
      <c r="M1187">
        <f t="shared" si="441"/>
        <v>0.76290904030543427</v>
      </c>
      <c r="N1187">
        <f t="shared" si="442"/>
        <v>0</v>
      </c>
      <c r="O1187">
        <f t="shared" si="443"/>
        <v>0</v>
      </c>
      <c r="P1187">
        <f t="shared" si="444"/>
        <v>0.94430770876852144</v>
      </c>
      <c r="Q1187">
        <f t="shared" si="454"/>
        <v>0</v>
      </c>
      <c r="S1187">
        <f t="shared" si="455"/>
        <v>45.774542418326057</v>
      </c>
      <c r="T1187">
        <f t="shared" si="445"/>
        <v>458.61518260141543</v>
      </c>
      <c r="U1187">
        <f t="shared" si="446"/>
        <v>0.27624052316421965</v>
      </c>
      <c r="V1187">
        <f t="shared" si="447"/>
        <v>0.64014643033721552</v>
      </c>
      <c r="W1187">
        <f t="shared" si="448"/>
        <v>27.037915873447368</v>
      </c>
      <c r="X1187">
        <f t="shared" si="449"/>
        <v>22.224561986620518</v>
      </c>
      <c r="Y1187">
        <f t="shared" si="450"/>
        <v>0.93143783535744051</v>
      </c>
      <c r="Z1187">
        <f t="shared" si="433"/>
        <v>53.367456844782588</v>
      </c>
      <c r="AA1187">
        <f t="shared" si="451"/>
        <v>0.48390100298928929</v>
      </c>
      <c r="AB1187">
        <f t="shared" si="434"/>
        <v>27.725485173433711</v>
      </c>
      <c r="AC1187">
        <f t="shared" si="435"/>
        <v>0.44753683236815123</v>
      </c>
      <c r="AD1187">
        <f t="shared" si="436"/>
        <v>25.64197167134888</v>
      </c>
      <c r="AE1187">
        <f t="shared" si="437"/>
        <v>103.10079368491348</v>
      </c>
    </row>
    <row r="1188" spans="5:31">
      <c r="E1188">
        <f t="shared" si="452"/>
        <v>1.1679999999999822</v>
      </c>
      <c r="F1188">
        <f t="shared" si="453"/>
        <v>-0.52514895406387785</v>
      </c>
      <c r="G1188">
        <f t="shared" si="432"/>
        <v>-30.088818683569745</v>
      </c>
      <c r="H1188">
        <f t="shared" si="438"/>
        <v>0.75740676111941485</v>
      </c>
      <c r="K1188">
        <f t="shared" si="439"/>
        <v>45.444405667164894</v>
      </c>
      <c r="L1188">
        <f t="shared" si="440"/>
        <v>389.943748593885</v>
      </c>
      <c r="M1188">
        <f t="shared" si="441"/>
        <v>0.76290904030543427</v>
      </c>
      <c r="N1188">
        <f t="shared" si="442"/>
        <v>0</v>
      </c>
      <c r="O1188">
        <f t="shared" si="443"/>
        <v>0</v>
      </c>
      <c r="P1188">
        <f t="shared" si="444"/>
        <v>0.9525519908714194</v>
      </c>
      <c r="Q1188">
        <f t="shared" si="454"/>
        <v>0</v>
      </c>
      <c r="S1188">
        <f t="shared" si="455"/>
        <v>45.774542418326057</v>
      </c>
      <c r="T1188">
        <f t="shared" si="445"/>
        <v>458.61518260141543</v>
      </c>
      <c r="U1188">
        <f t="shared" si="446"/>
        <v>0.27624052316421965</v>
      </c>
      <c r="V1188">
        <f t="shared" si="447"/>
        <v>0.64014643033721552</v>
      </c>
      <c r="W1188">
        <f t="shared" si="448"/>
        <v>27.037915873447368</v>
      </c>
      <c r="X1188">
        <f t="shared" si="449"/>
        <v>22.224561986620518</v>
      </c>
      <c r="Y1188">
        <f t="shared" si="450"/>
        <v>0.93143783535744051</v>
      </c>
      <c r="Z1188">
        <f t="shared" si="433"/>
        <v>53.367456844782588</v>
      </c>
      <c r="AA1188">
        <f t="shared" si="451"/>
        <v>0.48390100298928929</v>
      </c>
      <c r="AB1188">
        <f t="shared" si="434"/>
        <v>27.725485173433711</v>
      </c>
      <c r="AC1188">
        <f t="shared" si="435"/>
        <v>0.44753683236815123</v>
      </c>
      <c r="AD1188">
        <f t="shared" si="436"/>
        <v>25.64197167134888</v>
      </c>
      <c r="AE1188">
        <f t="shared" si="437"/>
        <v>103.10079368491348</v>
      </c>
    </row>
    <row r="1189" spans="5:31">
      <c r="E1189">
        <f t="shared" si="452"/>
        <v>1.1689999999999821</v>
      </c>
      <c r="F1189">
        <f t="shared" si="453"/>
        <v>-0.52514895406387785</v>
      </c>
      <c r="G1189">
        <f t="shared" si="432"/>
        <v>-30.088818683569745</v>
      </c>
      <c r="H1189">
        <f t="shared" si="438"/>
        <v>0.76390582359597969</v>
      </c>
      <c r="K1189">
        <f t="shared" si="439"/>
        <v>45.83434941575878</v>
      </c>
      <c r="L1189">
        <f t="shared" si="440"/>
        <v>389.943748593885</v>
      </c>
      <c r="M1189">
        <f t="shared" si="441"/>
        <v>0.76290904030543427</v>
      </c>
      <c r="N1189">
        <f t="shared" si="442"/>
        <v>0</v>
      </c>
      <c r="O1189">
        <f t="shared" si="443"/>
        <v>0</v>
      </c>
      <c r="P1189">
        <f t="shared" si="444"/>
        <v>0.96079627297431724</v>
      </c>
      <c r="Q1189">
        <f t="shared" si="454"/>
        <v>0</v>
      </c>
      <c r="S1189">
        <f t="shared" si="455"/>
        <v>45.774542418326057</v>
      </c>
      <c r="T1189">
        <f t="shared" si="445"/>
        <v>458.61518260141543</v>
      </c>
      <c r="U1189">
        <f t="shared" si="446"/>
        <v>0.27624052316421965</v>
      </c>
      <c r="V1189">
        <f t="shared" si="447"/>
        <v>0.64014643033721552</v>
      </c>
      <c r="W1189">
        <f t="shared" si="448"/>
        <v>27.037915873447368</v>
      </c>
      <c r="X1189">
        <f t="shared" si="449"/>
        <v>22.224561986620518</v>
      </c>
      <c r="Y1189">
        <f t="shared" si="450"/>
        <v>0.93143783535744051</v>
      </c>
      <c r="Z1189">
        <f t="shared" si="433"/>
        <v>53.367456844782588</v>
      </c>
      <c r="AA1189">
        <f t="shared" si="451"/>
        <v>0.48390100298928929</v>
      </c>
      <c r="AB1189">
        <f t="shared" si="434"/>
        <v>27.725485173433711</v>
      </c>
      <c r="AC1189">
        <f t="shared" si="435"/>
        <v>0.44753683236815123</v>
      </c>
      <c r="AD1189">
        <f t="shared" si="436"/>
        <v>25.64197167134888</v>
      </c>
      <c r="AE1189">
        <f t="shared" si="437"/>
        <v>103.10079368491348</v>
      </c>
    </row>
    <row r="1190" spans="5:31">
      <c r="E1190">
        <f t="shared" si="452"/>
        <v>1.1699999999999819</v>
      </c>
      <c r="F1190">
        <f t="shared" si="453"/>
        <v>-0.52514895406387785</v>
      </c>
      <c r="G1190">
        <f t="shared" si="432"/>
        <v>-30.088818683569745</v>
      </c>
      <c r="H1190">
        <f t="shared" si="438"/>
        <v>0.77040488607254443</v>
      </c>
      <c r="K1190">
        <f t="shared" si="439"/>
        <v>46.224293164352666</v>
      </c>
      <c r="L1190">
        <f t="shared" si="440"/>
        <v>389.943748593885</v>
      </c>
      <c r="M1190">
        <f t="shared" si="441"/>
        <v>0.76290904030543427</v>
      </c>
      <c r="N1190">
        <f t="shared" si="442"/>
        <v>0</v>
      </c>
      <c r="O1190">
        <f t="shared" si="443"/>
        <v>0</v>
      </c>
      <c r="P1190">
        <f t="shared" si="444"/>
        <v>0.9690405550772152</v>
      </c>
      <c r="Q1190">
        <f t="shared" si="454"/>
        <v>0</v>
      </c>
      <c r="S1190">
        <f t="shared" si="455"/>
        <v>45.774542418326057</v>
      </c>
      <c r="T1190">
        <f t="shared" si="445"/>
        <v>458.61518260141543</v>
      </c>
      <c r="U1190">
        <f t="shared" si="446"/>
        <v>0.27624052316421965</v>
      </c>
      <c r="V1190">
        <f t="shared" si="447"/>
        <v>0.64014643033721552</v>
      </c>
      <c r="W1190">
        <f t="shared" si="448"/>
        <v>27.037915873447368</v>
      </c>
      <c r="X1190">
        <f t="shared" si="449"/>
        <v>22.224561986620518</v>
      </c>
      <c r="Y1190">
        <f t="shared" si="450"/>
        <v>0.93143783535744051</v>
      </c>
      <c r="Z1190">
        <f t="shared" si="433"/>
        <v>53.367456844782588</v>
      </c>
      <c r="AA1190">
        <f t="shared" si="451"/>
        <v>0.48390100298928929</v>
      </c>
      <c r="AB1190">
        <f t="shared" si="434"/>
        <v>27.725485173433711</v>
      </c>
      <c r="AC1190">
        <f t="shared" si="435"/>
        <v>0.44753683236815123</v>
      </c>
      <c r="AD1190">
        <f t="shared" si="436"/>
        <v>25.64197167134888</v>
      </c>
      <c r="AE1190">
        <f t="shared" si="437"/>
        <v>103.10079368491348</v>
      </c>
    </row>
    <row r="1191" spans="5:31">
      <c r="E1191">
        <f t="shared" si="452"/>
        <v>1.1709999999999818</v>
      </c>
      <c r="F1191">
        <f t="shared" si="453"/>
        <v>-0.52514895406387785</v>
      </c>
      <c r="G1191">
        <f t="shared" si="432"/>
        <v>-30.088818683569745</v>
      </c>
      <c r="H1191">
        <f t="shared" si="438"/>
        <v>0.77690394854910916</v>
      </c>
      <c r="K1191">
        <f t="shared" si="439"/>
        <v>46.614236912946552</v>
      </c>
      <c r="L1191">
        <f t="shared" si="440"/>
        <v>389.943748593885</v>
      </c>
      <c r="M1191">
        <f t="shared" si="441"/>
        <v>0.76290904030543427</v>
      </c>
      <c r="N1191">
        <f t="shared" si="442"/>
        <v>0</v>
      </c>
      <c r="O1191">
        <f t="shared" si="443"/>
        <v>0</v>
      </c>
      <c r="P1191">
        <f t="shared" si="444"/>
        <v>0.97728483718011305</v>
      </c>
      <c r="Q1191">
        <f t="shared" si="454"/>
        <v>0</v>
      </c>
      <c r="S1191">
        <f t="shared" si="455"/>
        <v>45.774542418326057</v>
      </c>
      <c r="T1191">
        <f t="shared" si="445"/>
        <v>458.61518260141543</v>
      </c>
      <c r="U1191">
        <f t="shared" si="446"/>
        <v>0.27624052316421965</v>
      </c>
      <c r="V1191">
        <f t="shared" si="447"/>
        <v>0.64014643033721552</v>
      </c>
      <c r="W1191">
        <f t="shared" si="448"/>
        <v>27.037915873447368</v>
      </c>
      <c r="X1191">
        <f t="shared" si="449"/>
        <v>22.224561986620518</v>
      </c>
      <c r="Y1191">
        <f t="shared" si="450"/>
        <v>0.93143783535744051</v>
      </c>
      <c r="Z1191">
        <f t="shared" si="433"/>
        <v>53.367456844782588</v>
      </c>
      <c r="AA1191">
        <f t="shared" si="451"/>
        <v>0.48390100298928929</v>
      </c>
      <c r="AB1191">
        <f t="shared" si="434"/>
        <v>27.725485173433711</v>
      </c>
      <c r="AC1191">
        <f t="shared" si="435"/>
        <v>0.44753683236815123</v>
      </c>
      <c r="AD1191">
        <f t="shared" si="436"/>
        <v>25.64197167134888</v>
      </c>
      <c r="AE1191">
        <f t="shared" si="437"/>
        <v>103.10079368491348</v>
      </c>
    </row>
    <row r="1192" spans="5:31">
      <c r="E1192">
        <f t="shared" si="452"/>
        <v>1.1719999999999817</v>
      </c>
      <c r="F1192">
        <f t="shared" si="453"/>
        <v>-0.52514895406387785</v>
      </c>
      <c r="G1192">
        <f t="shared" si="432"/>
        <v>-30.088818683569745</v>
      </c>
      <c r="H1192">
        <f t="shared" si="438"/>
        <v>0.783403011025674</v>
      </c>
      <c r="K1192">
        <f t="shared" si="439"/>
        <v>47.004180661540438</v>
      </c>
      <c r="L1192">
        <f t="shared" si="440"/>
        <v>389.943748593885</v>
      </c>
      <c r="M1192">
        <f t="shared" si="441"/>
        <v>0.76290904030543427</v>
      </c>
      <c r="N1192">
        <f t="shared" si="442"/>
        <v>0</v>
      </c>
      <c r="O1192">
        <f t="shared" si="443"/>
        <v>0</v>
      </c>
      <c r="P1192">
        <f t="shared" si="444"/>
        <v>0.98552911928301101</v>
      </c>
      <c r="Q1192">
        <f t="shared" si="454"/>
        <v>0</v>
      </c>
      <c r="S1192">
        <f t="shared" si="455"/>
        <v>45.774542418326057</v>
      </c>
      <c r="T1192">
        <f t="shared" si="445"/>
        <v>458.61518260141543</v>
      </c>
      <c r="U1192">
        <f t="shared" si="446"/>
        <v>0.27624052316421965</v>
      </c>
      <c r="V1192">
        <f t="shared" si="447"/>
        <v>0.64014643033721552</v>
      </c>
      <c r="W1192">
        <f t="shared" si="448"/>
        <v>27.037915873447368</v>
      </c>
      <c r="X1192">
        <f t="shared" si="449"/>
        <v>22.224561986620518</v>
      </c>
      <c r="Y1192">
        <f t="shared" si="450"/>
        <v>0.93143783535744051</v>
      </c>
      <c r="Z1192">
        <f t="shared" si="433"/>
        <v>53.367456844782588</v>
      </c>
      <c r="AA1192">
        <f t="shared" si="451"/>
        <v>0.48390100298928929</v>
      </c>
      <c r="AB1192">
        <f t="shared" si="434"/>
        <v>27.725485173433711</v>
      </c>
      <c r="AC1192">
        <f t="shared" si="435"/>
        <v>0.44753683236815123</v>
      </c>
      <c r="AD1192">
        <f t="shared" si="436"/>
        <v>25.64197167134888</v>
      </c>
      <c r="AE1192">
        <f t="shared" si="437"/>
        <v>103.10079368491348</v>
      </c>
    </row>
    <row r="1193" spans="5:31">
      <c r="E1193">
        <f t="shared" si="452"/>
        <v>1.1729999999999816</v>
      </c>
      <c r="F1193">
        <f t="shared" si="453"/>
        <v>-0.52514895406387785</v>
      </c>
      <c r="G1193">
        <f t="shared" si="432"/>
        <v>-30.088818683569745</v>
      </c>
      <c r="H1193">
        <f t="shared" si="438"/>
        <v>0.78990207350223873</v>
      </c>
      <c r="K1193">
        <f t="shared" si="439"/>
        <v>47.394124410134324</v>
      </c>
      <c r="L1193">
        <f t="shared" si="440"/>
        <v>389.943748593885</v>
      </c>
      <c r="M1193">
        <f t="shared" si="441"/>
        <v>0.76290904030543427</v>
      </c>
      <c r="N1193">
        <f t="shared" si="442"/>
        <v>0</v>
      </c>
      <c r="O1193">
        <f t="shared" si="443"/>
        <v>0</v>
      </c>
      <c r="P1193">
        <f t="shared" si="444"/>
        <v>0.99377340138590897</v>
      </c>
      <c r="Q1193">
        <f t="shared" si="454"/>
        <v>0</v>
      </c>
      <c r="S1193">
        <f t="shared" si="455"/>
        <v>45.774542418326057</v>
      </c>
      <c r="T1193">
        <f t="shared" si="445"/>
        <v>458.61518260141543</v>
      </c>
      <c r="U1193">
        <f t="shared" si="446"/>
        <v>0.27624052316421965</v>
      </c>
      <c r="V1193">
        <f t="shared" si="447"/>
        <v>0.64014643033721552</v>
      </c>
      <c r="W1193">
        <f t="shared" si="448"/>
        <v>27.037915873447368</v>
      </c>
      <c r="X1193">
        <f t="shared" si="449"/>
        <v>22.224561986620518</v>
      </c>
      <c r="Y1193">
        <f t="shared" si="450"/>
        <v>0.93143783535744051</v>
      </c>
      <c r="Z1193">
        <f t="shared" si="433"/>
        <v>53.367456844782588</v>
      </c>
      <c r="AA1193">
        <f t="shared" si="451"/>
        <v>0.48390100298928929</v>
      </c>
      <c r="AB1193">
        <f t="shared" si="434"/>
        <v>27.725485173433711</v>
      </c>
      <c r="AC1193">
        <f t="shared" si="435"/>
        <v>0.44753683236815123</v>
      </c>
      <c r="AD1193">
        <f t="shared" si="436"/>
        <v>25.64197167134888</v>
      </c>
      <c r="AE1193">
        <f t="shared" si="437"/>
        <v>103.10079368491348</v>
      </c>
    </row>
    <row r="1194" spans="5:31">
      <c r="E1194">
        <f t="shared" si="452"/>
        <v>1.1739999999999815</v>
      </c>
      <c r="F1194">
        <f t="shared" si="453"/>
        <v>-0.52514895406387785</v>
      </c>
      <c r="G1194">
        <f t="shared" si="432"/>
        <v>-30.088818683569745</v>
      </c>
      <c r="H1194">
        <f t="shared" si="438"/>
        <v>0.79640113597880346</v>
      </c>
      <c r="K1194">
        <f t="shared" si="439"/>
        <v>47.784068158728211</v>
      </c>
      <c r="L1194">
        <f t="shared" si="440"/>
        <v>389.943748593885</v>
      </c>
      <c r="M1194">
        <f t="shared" si="441"/>
        <v>0.76290904030543427</v>
      </c>
      <c r="N1194">
        <f t="shared" si="442"/>
        <v>0</v>
      </c>
      <c r="O1194">
        <f t="shared" si="443"/>
        <v>0</v>
      </c>
      <c r="P1194">
        <f t="shared" si="444"/>
        <v>1.0020176834888068</v>
      </c>
      <c r="Q1194">
        <f t="shared" si="454"/>
        <v>0</v>
      </c>
      <c r="S1194">
        <f t="shared" si="455"/>
        <v>45.774542418326057</v>
      </c>
      <c r="T1194">
        <f t="shared" si="445"/>
        <v>458.61518260141543</v>
      </c>
      <c r="U1194">
        <f t="shared" si="446"/>
        <v>0.27624052316421965</v>
      </c>
      <c r="V1194">
        <f t="shared" si="447"/>
        <v>0.64014643033721552</v>
      </c>
      <c r="W1194">
        <f t="shared" si="448"/>
        <v>27.037915873447368</v>
      </c>
      <c r="X1194">
        <f t="shared" si="449"/>
        <v>22.224561986620518</v>
      </c>
      <c r="Y1194">
        <f t="shared" si="450"/>
        <v>0.93143783535744051</v>
      </c>
      <c r="Z1194">
        <f t="shared" si="433"/>
        <v>53.367456844782588</v>
      </c>
      <c r="AA1194">
        <f t="shared" si="451"/>
        <v>0.48390100298928929</v>
      </c>
      <c r="AB1194">
        <f t="shared" si="434"/>
        <v>27.725485173433711</v>
      </c>
      <c r="AC1194">
        <f t="shared" si="435"/>
        <v>0.44753683236815123</v>
      </c>
      <c r="AD1194">
        <f t="shared" si="436"/>
        <v>25.64197167134888</v>
      </c>
      <c r="AE1194">
        <f t="shared" si="437"/>
        <v>103.10079368491348</v>
      </c>
    </row>
    <row r="1195" spans="5:31">
      <c r="E1195">
        <f t="shared" si="452"/>
        <v>1.1749999999999814</v>
      </c>
      <c r="F1195">
        <f t="shared" si="453"/>
        <v>-0.52514895406387785</v>
      </c>
      <c r="G1195">
        <f t="shared" si="432"/>
        <v>-30.088818683569745</v>
      </c>
      <c r="H1195">
        <f t="shared" si="438"/>
        <v>0.80290019845536831</v>
      </c>
      <c r="K1195">
        <f t="shared" si="439"/>
        <v>48.174011907322097</v>
      </c>
      <c r="L1195">
        <f t="shared" si="440"/>
        <v>389.943748593885</v>
      </c>
      <c r="M1195">
        <f t="shared" si="441"/>
        <v>0.76290904030543427</v>
      </c>
      <c r="N1195">
        <f t="shared" si="442"/>
        <v>0</v>
      </c>
      <c r="O1195">
        <f t="shared" si="443"/>
        <v>0</v>
      </c>
      <c r="P1195">
        <f t="shared" si="444"/>
        <v>1.0102619655917047</v>
      </c>
      <c r="Q1195">
        <f t="shared" si="454"/>
        <v>0</v>
      </c>
      <c r="S1195">
        <f t="shared" si="455"/>
        <v>45.774542418326057</v>
      </c>
      <c r="T1195">
        <f t="shared" si="445"/>
        <v>458.61518260141543</v>
      </c>
      <c r="U1195">
        <f t="shared" si="446"/>
        <v>0.27624052316421965</v>
      </c>
      <c r="V1195">
        <f t="shared" si="447"/>
        <v>0.64014643033721552</v>
      </c>
      <c r="W1195">
        <f t="shared" si="448"/>
        <v>27.037915873447368</v>
      </c>
      <c r="X1195">
        <f t="shared" si="449"/>
        <v>22.224561986620518</v>
      </c>
      <c r="Y1195">
        <f t="shared" si="450"/>
        <v>0.93143783535744051</v>
      </c>
      <c r="Z1195">
        <f t="shared" si="433"/>
        <v>53.367456844782588</v>
      </c>
      <c r="AA1195">
        <f t="shared" si="451"/>
        <v>0.48390100298928929</v>
      </c>
      <c r="AB1195">
        <f t="shared" si="434"/>
        <v>27.725485173433711</v>
      </c>
      <c r="AC1195">
        <f t="shared" si="435"/>
        <v>0.44753683236815123</v>
      </c>
      <c r="AD1195">
        <f t="shared" si="436"/>
        <v>25.64197167134888</v>
      </c>
      <c r="AE1195">
        <f t="shared" si="437"/>
        <v>103.10079368491348</v>
      </c>
    </row>
    <row r="1196" spans="5:31">
      <c r="E1196">
        <f t="shared" si="452"/>
        <v>1.1759999999999813</v>
      </c>
      <c r="F1196">
        <f t="shared" si="453"/>
        <v>-0.52514895406387785</v>
      </c>
      <c r="G1196">
        <f t="shared" si="432"/>
        <v>-30.088818683569745</v>
      </c>
      <c r="H1196">
        <f t="shared" si="438"/>
        <v>0.80939926093193304</v>
      </c>
      <c r="K1196">
        <f t="shared" si="439"/>
        <v>48.563955655915983</v>
      </c>
      <c r="L1196">
        <f t="shared" si="440"/>
        <v>389.943748593885</v>
      </c>
      <c r="M1196">
        <f t="shared" si="441"/>
        <v>0.76290904030543427</v>
      </c>
      <c r="N1196">
        <f t="shared" si="442"/>
        <v>0</v>
      </c>
      <c r="O1196">
        <f t="shared" si="443"/>
        <v>0</v>
      </c>
      <c r="P1196">
        <f t="shared" si="444"/>
        <v>1.0185062476946027</v>
      </c>
      <c r="Q1196">
        <f t="shared" si="454"/>
        <v>0</v>
      </c>
      <c r="S1196">
        <f t="shared" si="455"/>
        <v>45.774542418326057</v>
      </c>
      <c r="T1196">
        <f t="shared" si="445"/>
        <v>458.61518260141543</v>
      </c>
      <c r="U1196">
        <f t="shared" si="446"/>
        <v>0.27624052316421965</v>
      </c>
      <c r="V1196">
        <f t="shared" si="447"/>
        <v>0.64014643033721552</v>
      </c>
      <c r="W1196">
        <f t="shared" si="448"/>
        <v>27.037915873447368</v>
      </c>
      <c r="X1196">
        <f t="shared" si="449"/>
        <v>22.224561986620518</v>
      </c>
      <c r="Y1196">
        <f t="shared" si="450"/>
        <v>0.93143783535744051</v>
      </c>
      <c r="Z1196">
        <f t="shared" si="433"/>
        <v>53.367456844782588</v>
      </c>
      <c r="AA1196">
        <f t="shared" si="451"/>
        <v>0.48390100298928929</v>
      </c>
      <c r="AB1196">
        <f t="shared" si="434"/>
        <v>27.725485173433711</v>
      </c>
      <c r="AC1196">
        <f t="shared" si="435"/>
        <v>0.44753683236815123</v>
      </c>
      <c r="AD1196">
        <f t="shared" si="436"/>
        <v>25.64197167134888</v>
      </c>
      <c r="AE1196">
        <f t="shared" si="437"/>
        <v>103.10079368491348</v>
      </c>
    </row>
    <row r="1197" spans="5:31">
      <c r="E1197">
        <f t="shared" si="452"/>
        <v>1.1769999999999812</v>
      </c>
      <c r="F1197">
        <f t="shared" si="453"/>
        <v>-0.52514895406387785</v>
      </c>
      <c r="G1197">
        <f t="shared" si="432"/>
        <v>-30.088818683569745</v>
      </c>
      <c r="H1197">
        <f t="shared" si="438"/>
        <v>0.81589832340849777</v>
      </c>
      <c r="K1197">
        <f t="shared" si="439"/>
        <v>48.953899404509869</v>
      </c>
      <c r="L1197">
        <f t="shared" si="440"/>
        <v>389.943748593885</v>
      </c>
      <c r="M1197">
        <f t="shared" si="441"/>
        <v>0.76290904030543427</v>
      </c>
      <c r="N1197">
        <f t="shared" si="442"/>
        <v>0</v>
      </c>
      <c r="O1197">
        <f t="shared" si="443"/>
        <v>0</v>
      </c>
      <c r="P1197">
        <f t="shared" si="444"/>
        <v>1.0267505297975006</v>
      </c>
      <c r="Q1197">
        <f t="shared" si="454"/>
        <v>0</v>
      </c>
      <c r="S1197">
        <f t="shared" si="455"/>
        <v>45.774542418326057</v>
      </c>
      <c r="T1197">
        <f t="shared" si="445"/>
        <v>458.61518260141543</v>
      </c>
      <c r="U1197">
        <f t="shared" si="446"/>
        <v>0.27624052316421965</v>
      </c>
      <c r="V1197">
        <f t="shared" si="447"/>
        <v>0.64014643033721552</v>
      </c>
      <c r="W1197">
        <f t="shared" si="448"/>
        <v>27.037915873447368</v>
      </c>
      <c r="X1197">
        <f t="shared" si="449"/>
        <v>22.224561986620518</v>
      </c>
      <c r="Y1197">
        <f t="shared" si="450"/>
        <v>0.93143783535744051</v>
      </c>
      <c r="Z1197">
        <f t="shared" si="433"/>
        <v>53.367456844782588</v>
      </c>
      <c r="AA1197">
        <f t="shared" si="451"/>
        <v>0.48390100298928929</v>
      </c>
      <c r="AB1197">
        <f t="shared" si="434"/>
        <v>27.725485173433711</v>
      </c>
      <c r="AC1197">
        <f t="shared" si="435"/>
        <v>0.44753683236815123</v>
      </c>
      <c r="AD1197">
        <f t="shared" si="436"/>
        <v>25.64197167134888</v>
      </c>
      <c r="AE1197">
        <f t="shared" si="437"/>
        <v>103.10079368491348</v>
      </c>
    </row>
    <row r="1198" spans="5:31">
      <c r="E1198">
        <f t="shared" si="452"/>
        <v>1.1779999999999811</v>
      </c>
      <c r="F1198">
        <f t="shared" si="453"/>
        <v>-0.52514895406387785</v>
      </c>
      <c r="G1198">
        <f t="shared" si="432"/>
        <v>-30.088818683569745</v>
      </c>
      <c r="H1198">
        <f t="shared" si="438"/>
        <v>0.82239738588506262</v>
      </c>
      <c r="K1198">
        <f t="shared" si="439"/>
        <v>49.343843153103755</v>
      </c>
      <c r="L1198">
        <f t="shared" si="440"/>
        <v>389.943748593885</v>
      </c>
      <c r="M1198">
        <f t="shared" si="441"/>
        <v>0.76290904030543427</v>
      </c>
      <c r="N1198">
        <f t="shared" si="442"/>
        <v>0</v>
      </c>
      <c r="O1198">
        <f t="shared" si="443"/>
        <v>0</v>
      </c>
      <c r="P1198">
        <f t="shared" si="444"/>
        <v>1.0349948119003984</v>
      </c>
      <c r="Q1198">
        <f t="shared" si="454"/>
        <v>0</v>
      </c>
      <c r="S1198">
        <f t="shared" si="455"/>
        <v>45.774542418326057</v>
      </c>
      <c r="T1198">
        <f t="shared" si="445"/>
        <v>458.61518260141543</v>
      </c>
      <c r="U1198">
        <f t="shared" si="446"/>
        <v>0.27624052316421965</v>
      </c>
      <c r="V1198">
        <f t="shared" si="447"/>
        <v>0.64014643033721552</v>
      </c>
      <c r="W1198">
        <f t="shared" si="448"/>
        <v>27.037915873447368</v>
      </c>
      <c r="X1198">
        <f t="shared" si="449"/>
        <v>22.224561986620518</v>
      </c>
      <c r="Y1198">
        <f t="shared" si="450"/>
        <v>0.93143783535744051</v>
      </c>
      <c r="Z1198">
        <f t="shared" si="433"/>
        <v>53.367456844782588</v>
      </c>
      <c r="AA1198">
        <f t="shared" si="451"/>
        <v>0.48390100298928929</v>
      </c>
      <c r="AB1198">
        <f t="shared" si="434"/>
        <v>27.725485173433711</v>
      </c>
      <c r="AC1198">
        <f t="shared" si="435"/>
        <v>0.44753683236815123</v>
      </c>
      <c r="AD1198">
        <f t="shared" si="436"/>
        <v>25.64197167134888</v>
      </c>
      <c r="AE1198">
        <f t="shared" si="437"/>
        <v>103.10079368491348</v>
      </c>
    </row>
    <row r="1199" spans="5:31">
      <c r="E1199">
        <f t="shared" si="452"/>
        <v>1.178999999999981</v>
      </c>
      <c r="F1199">
        <f t="shared" si="453"/>
        <v>-0.52514895406387785</v>
      </c>
      <c r="G1199">
        <f t="shared" si="432"/>
        <v>-30.088818683569745</v>
      </c>
      <c r="H1199">
        <f t="shared" si="438"/>
        <v>0.82889644836162735</v>
      </c>
      <c r="K1199">
        <f t="shared" si="439"/>
        <v>49.733786901697641</v>
      </c>
      <c r="L1199">
        <f t="shared" si="440"/>
        <v>389.943748593885</v>
      </c>
      <c r="M1199">
        <f t="shared" si="441"/>
        <v>0.76290904030543427</v>
      </c>
      <c r="N1199">
        <f t="shared" si="442"/>
        <v>0</v>
      </c>
      <c r="O1199">
        <f t="shared" si="443"/>
        <v>0</v>
      </c>
      <c r="P1199">
        <f t="shared" si="444"/>
        <v>1.0432390940032963</v>
      </c>
      <c r="Q1199">
        <f t="shared" si="454"/>
        <v>0</v>
      </c>
      <c r="S1199">
        <f t="shared" si="455"/>
        <v>45.774542418326057</v>
      </c>
      <c r="T1199">
        <f t="shared" si="445"/>
        <v>458.61518260141543</v>
      </c>
      <c r="U1199">
        <f t="shared" si="446"/>
        <v>0.27624052316421965</v>
      </c>
      <c r="V1199">
        <f t="shared" si="447"/>
        <v>0.64014643033721552</v>
      </c>
      <c r="W1199">
        <f t="shared" si="448"/>
        <v>27.037915873447368</v>
      </c>
      <c r="X1199">
        <f t="shared" si="449"/>
        <v>22.224561986620518</v>
      </c>
      <c r="Y1199">
        <f t="shared" si="450"/>
        <v>0.93143783535744051</v>
      </c>
      <c r="Z1199">
        <f t="shared" si="433"/>
        <v>53.367456844782588</v>
      </c>
      <c r="AA1199">
        <f t="shared" si="451"/>
        <v>0.48390100298928929</v>
      </c>
      <c r="AB1199">
        <f t="shared" si="434"/>
        <v>27.725485173433711</v>
      </c>
      <c r="AC1199">
        <f t="shared" si="435"/>
        <v>0.44753683236815123</v>
      </c>
      <c r="AD1199">
        <f t="shared" si="436"/>
        <v>25.64197167134888</v>
      </c>
      <c r="AE1199">
        <f t="shared" si="437"/>
        <v>103.10079368491348</v>
      </c>
    </row>
    <row r="1200" spans="5:31">
      <c r="E1200">
        <f t="shared" si="452"/>
        <v>1.1799999999999808</v>
      </c>
      <c r="F1200">
        <f t="shared" si="453"/>
        <v>-0.52514895406387785</v>
      </c>
      <c r="G1200">
        <f t="shared" si="432"/>
        <v>-30.088818683569745</v>
      </c>
      <c r="H1200">
        <f t="shared" si="438"/>
        <v>0.83539551083819208</v>
      </c>
      <c r="K1200">
        <f t="shared" si="439"/>
        <v>50.123730650291527</v>
      </c>
      <c r="L1200">
        <f t="shared" si="440"/>
        <v>389.943748593885</v>
      </c>
      <c r="M1200">
        <f t="shared" si="441"/>
        <v>0.76290904030543427</v>
      </c>
      <c r="N1200">
        <f t="shared" si="442"/>
        <v>0</v>
      </c>
      <c r="O1200">
        <f t="shared" si="443"/>
        <v>0</v>
      </c>
      <c r="P1200">
        <f t="shared" si="444"/>
        <v>1.0514833761061944</v>
      </c>
      <c r="Q1200">
        <f t="shared" si="454"/>
        <v>0</v>
      </c>
      <c r="S1200">
        <f t="shared" si="455"/>
        <v>45.774542418326057</v>
      </c>
      <c r="T1200">
        <f t="shared" si="445"/>
        <v>458.61518260141543</v>
      </c>
      <c r="U1200">
        <f t="shared" si="446"/>
        <v>0.27624052316421965</v>
      </c>
      <c r="V1200">
        <f t="shared" si="447"/>
        <v>0.64014643033721552</v>
      </c>
      <c r="W1200">
        <f t="shared" si="448"/>
        <v>27.037915873447368</v>
      </c>
      <c r="X1200">
        <f t="shared" si="449"/>
        <v>22.224561986620518</v>
      </c>
      <c r="Y1200">
        <f t="shared" si="450"/>
        <v>0.93143783535744051</v>
      </c>
      <c r="Z1200">
        <f t="shared" si="433"/>
        <v>53.367456844782588</v>
      </c>
      <c r="AA1200">
        <f t="shared" si="451"/>
        <v>0.48390100298928929</v>
      </c>
      <c r="AB1200">
        <f t="shared" si="434"/>
        <v>27.725485173433711</v>
      </c>
      <c r="AC1200">
        <f t="shared" si="435"/>
        <v>0.44753683236815123</v>
      </c>
      <c r="AD1200">
        <f t="shared" si="436"/>
        <v>25.64197167134888</v>
      </c>
      <c r="AE1200">
        <f t="shared" si="437"/>
        <v>103.10079368491348</v>
      </c>
    </row>
    <row r="1201" spans="5:31">
      <c r="E1201">
        <f t="shared" si="452"/>
        <v>1.1809999999999807</v>
      </c>
      <c r="F1201">
        <f t="shared" si="453"/>
        <v>-0.52514895406387785</v>
      </c>
      <c r="G1201">
        <f t="shared" si="432"/>
        <v>-30.088818683569745</v>
      </c>
      <c r="H1201">
        <f t="shared" si="438"/>
        <v>0.84189457331475692</v>
      </c>
      <c r="K1201">
        <f t="shared" si="439"/>
        <v>50.513674398885414</v>
      </c>
      <c r="L1201">
        <f t="shared" si="440"/>
        <v>389.943748593885</v>
      </c>
      <c r="M1201">
        <f t="shared" si="441"/>
        <v>0.76290904030543427</v>
      </c>
      <c r="N1201">
        <f t="shared" si="442"/>
        <v>0</v>
      </c>
      <c r="O1201">
        <f t="shared" si="443"/>
        <v>0</v>
      </c>
      <c r="P1201">
        <f t="shared" si="444"/>
        <v>1.0597276582090922</v>
      </c>
      <c r="Q1201">
        <f t="shared" si="454"/>
        <v>0</v>
      </c>
      <c r="S1201">
        <f t="shared" si="455"/>
        <v>45.774542418326057</v>
      </c>
      <c r="T1201">
        <f t="shared" si="445"/>
        <v>458.61518260141543</v>
      </c>
      <c r="U1201">
        <f t="shared" si="446"/>
        <v>0.27624052316421965</v>
      </c>
      <c r="V1201">
        <f t="shared" si="447"/>
        <v>0.64014643033721552</v>
      </c>
      <c r="W1201">
        <f t="shared" si="448"/>
        <v>27.037915873447368</v>
      </c>
      <c r="X1201">
        <f t="shared" si="449"/>
        <v>22.224561986620518</v>
      </c>
      <c r="Y1201">
        <f t="shared" si="450"/>
        <v>0.93143783535744051</v>
      </c>
      <c r="Z1201">
        <f t="shared" si="433"/>
        <v>53.367456844782588</v>
      </c>
      <c r="AA1201">
        <f t="shared" si="451"/>
        <v>0.48390100298928929</v>
      </c>
      <c r="AB1201">
        <f t="shared" si="434"/>
        <v>27.725485173433711</v>
      </c>
      <c r="AC1201">
        <f t="shared" si="435"/>
        <v>0.44753683236815123</v>
      </c>
      <c r="AD1201">
        <f t="shared" si="436"/>
        <v>25.64197167134888</v>
      </c>
      <c r="AE1201">
        <f t="shared" si="437"/>
        <v>103.10079368491348</v>
      </c>
    </row>
    <row r="1202" spans="5:31">
      <c r="E1202">
        <f t="shared" si="452"/>
        <v>1.1819999999999806</v>
      </c>
      <c r="F1202">
        <f t="shared" si="453"/>
        <v>-0.52514895406387785</v>
      </c>
      <c r="G1202">
        <f t="shared" si="432"/>
        <v>-30.088818683569745</v>
      </c>
      <c r="H1202">
        <f t="shared" si="438"/>
        <v>0.84839363579132165</v>
      </c>
      <c r="K1202">
        <f t="shared" si="439"/>
        <v>50.9036181474793</v>
      </c>
      <c r="L1202">
        <f t="shared" si="440"/>
        <v>389.943748593885</v>
      </c>
      <c r="M1202">
        <f t="shared" si="441"/>
        <v>0.76290904030543427</v>
      </c>
      <c r="N1202">
        <f t="shared" si="442"/>
        <v>0</v>
      </c>
      <c r="O1202">
        <f t="shared" si="443"/>
        <v>0</v>
      </c>
      <c r="P1202">
        <f t="shared" si="444"/>
        <v>1.0679719403119901</v>
      </c>
      <c r="Q1202">
        <f t="shared" si="454"/>
        <v>0</v>
      </c>
      <c r="S1202">
        <f t="shared" si="455"/>
        <v>45.774542418326057</v>
      </c>
      <c r="T1202">
        <f t="shared" si="445"/>
        <v>458.61518260141543</v>
      </c>
      <c r="U1202">
        <f t="shared" si="446"/>
        <v>0.27624052316421965</v>
      </c>
      <c r="V1202">
        <f t="shared" si="447"/>
        <v>0.64014643033721552</v>
      </c>
      <c r="W1202">
        <f t="shared" si="448"/>
        <v>27.037915873447368</v>
      </c>
      <c r="X1202">
        <f t="shared" si="449"/>
        <v>22.224561986620518</v>
      </c>
      <c r="Y1202">
        <f t="shared" si="450"/>
        <v>0.93143783535744051</v>
      </c>
      <c r="Z1202">
        <f t="shared" si="433"/>
        <v>53.367456844782588</v>
      </c>
      <c r="AA1202">
        <f t="shared" si="451"/>
        <v>0.48390100298928929</v>
      </c>
      <c r="AB1202">
        <f t="shared" si="434"/>
        <v>27.725485173433711</v>
      </c>
      <c r="AC1202">
        <f t="shared" si="435"/>
        <v>0.44753683236815123</v>
      </c>
      <c r="AD1202">
        <f t="shared" si="436"/>
        <v>25.64197167134888</v>
      </c>
      <c r="AE1202">
        <f t="shared" si="437"/>
        <v>103.10079368491348</v>
      </c>
    </row>
    <row r="1203" spans="5:31">
      <c r="E1203">
        <f t="shared" si="452"/>
        <v>1.1829999999999805</v>
      </c>
      <c r="F1203">
        <f t="shared" si="453"/>
        <v>-0.52514895406387785</v>
      </c>
      <c r="G1203">
        <f t="shared" si="432"/>
        <v>-30.088818683569745</v>
      </c>
      <c r="H1203">
        <f t="shared" si="438"/>
        <v>0.85489269826788639</v>
      </c>
      <c r="K1203">
        <f t="shared" si="439"/>
        <v>51.293561896073186</v>
      </c>
      <c r="L1203">
        <f t="shared" si="440"/>
        <v>389.943748593885</v>
      </c>
      <c r="M1203">
        <f t="shared" si="441"/>
        <v>0.76290904030543427</v>
      </c>
      <c r="N1203">
        <f t="shared" si="442"/>
        <v>0</v>
      </c>
      <c r="O1203">
        <f t="shared" si="443"/>
        <v>0</v>
      </c>
      <c r="P1203">
        <f t="shared" si="444"/>
        <v>1.0762162224148881</v>
      </c>
      <c r="Q1203">
        <f t="shared" si="454"/>
        <v>0</v>
      </c>
      <c r="S1203">
        <f t="shared" si="455"/>
        <v>45.774542418326057</v>
      </c>
      <c r="T1203">
        <f t="shared" si="445"/>
        <v>458.61518260141543</v>
      </c>
      <c r="U1203">
        <f t="shared" si="446"/>
        <v>0.27624052316421965</v>
      </c>
      <c r="V1203">
        <f t="shared" si="447"/>
        <v>0.64014643033721552</v>
      </c>
      <c r="W1203">
        <f t="shared" si="448"/>
        <v>27.037915873447368</v>
      </c>
      <c r="X1203">
        <f t="shared" si="449"/>
        <v>22.224561986620518</v>
      </c>
      <c r="Y1203">
        <f t="shared" si="450"/>
        <v>0.93143783535744051</v>
      </c>
      <c r="Z1203">
        <f t="shared" si="433"/>
        <v>53.367456844782588</v>
      </c>
      <c r="AA1203">
        <f t="shared" si="451"/>
        <v>0.48390100298928929</v>
      </c>
      <c r="AB1203">
        <f t="shared" si="434"/>
        <v>27.725485173433711</v>
      </c>
      <c r="AC1203">
        <f t="shared" si="435"/>
        <v>0.44753683236815123</v>
      </c>
      <c r="AD1203">
        <f t="shared" si="436"/>
        <v>25.64197167134888</v>
      </c>
      <c r="AE1203">
        <f t="shared" si="437"/>
        <v>103.10079368491348</v>
      </c>
    </row>
    <row r="1204" spans="5:31">
      <c r="E1204">
        <f t="shared" si="452"/>
        <v>1.1839999999999804</v>
      </c>
      <c r="F1204">
        <f t="shared" si="453"/>
        <v>-0.52514895406387785</v>
      </c>
      <c r="G1204">
        <f t="shared" ref="G1204:G1222" si="456">F1204*180/PI()</f>
        <v>-30.088818683569745</v>
      </c>
      <c r="H1204">
        <f t="shared" si="438"/>
        <v>0.86139176074445123</v>
      </c>
      <c r="K1204">
        <f t="shared" si="439"/>
        <v>51.683505644667072</v>
      </c>
      <c r="L1204">
        <f t="shared" si="440"/>
        <v>389.943748593885</v>
      </c>
      <c r="M1204">
        <f t="shared" si="441"/>
        <v>0.76290904030543427</v>
      </c>
      <c r="N1204">
        <f t="shared" si="442"/>
        <v>0</v>
      </c>
      <c r="O1204">
        <f t="shared" si="443"/>
        <v>0</v>
      </c>
      <c r="P1204">
        <f t="shared" si="444"/>
        <v>1.084460504517786</v>
      </c>
      <c r="Q1204">
        <f t="shared" si="454"/>
        <v>0</v>
      </c>
      <c r="S1204">
        <f t="shared" si="455"/>
        <v>45.774542418326057</v>
      </c>
      <c r="T1204">
        <f t="shared" si="445"/>
        <v>458.61518260141543</v>
      </c>
      <c r="U1204">
        <f t="shared" si="446"/>
        <v>0.27624052316421965</v>
      </c>
      <c r="V1204">
        <f t="shared" si="447"/>
        <v>0.64014643033721552</v>
      </c>
      <c r="W1204">
        <f t="shared" si="448"/>
        <v>27.037915873447368</v>
      </c>
      <c r="X1204">
        <f t="shared" si="449"/>
        <v>22.224561986620518</v>
      </c>
      <c r="Y1204">
        <f t="shared" si="450"/>
        <v>0.93143783535744051</v>
      </c>
      <c r="Z1204">
        <f t="shared" ref="Z1204:Z1222" si="457">Y1204*180/PI()</f>
        <v>53.367456844782588</v>
      </c>
      <c r="AA1204">
        <f t="shared" si="451"/>
        <v>0.48390100298928929</v>
      </c>
      <c r="AB1204">
        <f t="shared" ref="AB1204:AB1222" si="458">AA1204*180/PI()</f>
        <v>27.725485173433711</v>
      </c>
      <c r="AC1204">
        <f t="shared" ref="AC1204:AC1222" si="459">Y1204-AA1204</f>
        <v>0.44753683236815123</v>
      </c>
      <c r="AD1204">
        <f t="shared" ref="AD1204:AD1222" si="460">AC1204*180/PI()</f>
        <v>25.64197167134888</v>
      </c>
      <c r="AE1204">
        <f t="shared" ref="AE1204:AE1222" si="461">T1204/4.44822165</f>
        <v>103.10079368491348</v>
      </c>
    </row>
    <row r="1205" spans="5:31">
      <c r="E1205">
        <f t="shared" si="452"/>
        <v>1.1849999999999803</v>
      </c>
      <c r="F1205">
        <f t="shared" si="453"/>
        <v>-0.52514895406387785</v>
      </c>
      <c r="G1205">
        <f t="shared" si="456"/>
        <v>-30.088818683569745</v>
      </c>
      <c r="H1205">
        <f t="shared" si="438"/>
        <v>0.86789082322101596</v>
      </c>
      <c r="K1205">
        <f t="shared" si="439"/>
        <v>52.073449393260958</v>
      </c>
      <c r="L1205">
        <f t="shared" si="440"/>
        <v>389.943748593885</v>
      </c>
      <c r="M1205">
        <f t="shared" si="441"/>
        <v>0.76290904030543427</v>
      </c>
      <c r="N1205">
        <f t="shared" si="442"/>
        <v>0</v>
      </c>
      <c r="O1205">
        <f t="shared" si="443"/>
        <v>0</v>
      </c>
      <c r="P1205">
        <f t="shared" si="444"/>
        <v>1.0927047866206838</v>
      </c>
      <c r="Q1205">
        <f t="shared" si="454"/>
        <v>0</v>
      </c>
      <c r="S1205">
        <f t="shared" si="455"/>
        <v>45.774542418326057</v>
      </c>
      <c r="T1205">
        <f t="shared" si="445"/>
        <v>458.61518260141543</v>
      </c>
      <c r="U1205">
        <f t="shared" si="446"/>
        <v>0.27624052316421965</v>
      </c>
      <c r="V1205">
        <f t="shared" si="447"/>
        <v>0.64014643033721552</v>
      </c>
      <c r="W1205">
        <f t="shared" si="448"/>
        <v>27.037915873447368</v>
      </c>
      <c r="X1205">
        <f t="shared" si="449"/>
        <v>22.224561986620518</v>
      </c>
      <c r="Y1205">
        <f t="shared" si="450"/>
        <v>0.93143783535744051</v>
      </c>
      <c r="Z1205">
        <f t="shared" si="457"/>
        <v>53.367456844782588</v>
      </c>
      <c r="AA1205">
        <f t="shared" si="451"/>
        <v>0.48390100298928929</v>
      </c>
      <c r="AB1205">
        <f t="shared" si="458"/>
        <v>27.725485173433711</v>
      </c>
      <c r="AC1205">
        <f t="shared" si="459"/>
        <v>0.44753683236815123</v>
      </c>
      <c r="AD1205">
        <f t="shared" si="460"/>
        <v>25.64197167134888</v>
      </c>
      <c r="AE1205">
        <f t="shared" si="461"/>
        <v>103.10079368491348</v>
      </c>
    </row>
    <row r="1206" spans="5:31">
      <c r="E1206">
        <f t="shared" si="452"/>
        <v>1.1859999999999802</v>
      </c>
      <c r="F1206">
        <f t="shared" si="453"/>
        <v>-0.52514895406387785</v>
      </c>
      <c r="G1206">
        <f t="shared" si="456"/>
        <v>-30.088818683569745</v>
      </c>
      <c r="H1206">
        <f t="shared" si="438"/>
        <v>0.87438988569758069</v>
      </c>
      <c r="K1206">
        <f t="shared" si="439"/>
        <v>52.463393141854844</v>
      </c>
      <c r="L1206">
        <f t="shared" si="440"/>
        <v>389.943748593885</v>
      </c>
      <c r="M1206">
        <f t="shared" si="441"/>
        <v>0.76290904030543427</v>
      </c>
      <c r="N1206">
        <f t="shared" si="442"/>
        <v>0</v>
      </c>
      <c r="O1206">
        <f t="shared" si="443"/>
        <v>0</v>
      </c>
      <c r="P1206">
        <f t="shared" si="444"/>
        <v>1.1009490687235817</v>
      </c>
      <c r="Q1206">
        <f t="shared" si="454"/>
        <v>0</v>
      </c>
      <c r="S1206">
        <f t="shared" si="455"/>
        <v>45.774542418326057</v>
      </c>
      <c r="T1206">
        <f t="shared" si="445"/>
        <v>458.61518260141543</v>
      </c>
      <c r="U1206">
        <f t="shared" si="446"/>
        <v>0.27624052316421965</v>
      </c>
      <c r="V1206">
        <f t="shared" si="447"/>
        <v>0.64014643033721552</v>
      </c>
      <c r="W1206">
        <f t="shared" si="448"/>
        <v>27.037915873447368</v>
      </c>
      <c r="X1206">
        <f t="shared" si="449"/>
        <v>22.224561986620518</v>
      </c>
      <c r="Y1206">
        <f t="shared" si="450"/>
        <v>0.93143783535744051</v>
      </c>
      <c r="Z1206">
        <f t="shared" si="457"/>
        <v>53.367456844782588</v>
      </c>
      <c r="AA1206">
        <f t="shared" si="451"/>
        <v>0.48390100298928929</v>
      </c>
      <c r="AB1206">
        <f t="shared" si="458"/>
        <v>27.725485173433711</v>
      </c>
      <c r="AC1206">
        <f t="shared" si="459"/>
        <v>0.44753683236815123</v>
      </c>
      <c r="AD1206">
        <f t="shared" si="460"/>
        <v>25.64197167134888</v>
      </c>
      <c r="AE1206">
        <f t="shared" si="461"/>
        <v>103.10079368491348</v>
      </c>
    </row>
    <row r="1207" spans="5:31">
      <c r="E1207">
        <f t="shared" si="452"/>
        <v>1.1869999999999801</v>
      </c>
      <c r="F1207">
        <f t="shared" si="453"/>
        <v>-0.52514895406387785</v>
      </c>
      <c r="G1207">
        <f t="shared" si="456"/>
        <v>-30.088818683569745</v>
      </c>
      <c r="H1207">
        <f t="shared" si="438"/>
        <v>0.88088894817414554</v>
      </c>
      <c r="K1207">
        <f t="shared" si="439"/>
        <v>52.85333689044873</v>
      </c>
      <c r="L1207">
        <f t="shared" si="440"/>
        <v>389.943748593885</v>
      </c>
      <c r="M1207">
        <f t="shared" si="441"/>
        <v>0.76290904030543427</v>
      </c>
      <c r="N1207">
        <f t="shared" si="442"/>
        <v>0</v>
      </c>
      <c r="O1207">
        <f t="shared" si="443"/>
        <v>0</v>
      </c>
      <c r="P1207">
        <f t="shared" si="444"/>
        <v>1.1091933508264797</v>
      </c>
      <c r="Q1207">
        <f t="shared" si="454"/>
        <v>0</v>
      </c>
      <c r="S1207">
        <f t="shared" si="455"/>
        <v>45.774542418326057</v>
      </c>
      <c r="T1207">
        <f t="shared" si="445"/>
        <v>458.61518260141543</v>
      </c>
      <c r="U1207">
        <f t="shared" si="446"/>
        <v>0.27624052316421965</v>
      </c>
      <c r="V1207">
        <f t="shared" si="447"/>
        <v>0.64014643033721552</v>
      </c>
      <c r="W1207">
        <f t="shared" si="448"/>
        <v>27.037915873447368</v>
      </c>
      <c r="X1207">
        <f t="shared" si="449"/>
        <v>22.224561986620518</v>
      </c>
      <c r="Y1207">
        <f t="shared" si="450"/>
        <v>0.93143783535744051</v>
      </c>
      <c r="Z1207">
        <f t="shared" si="457"/>
        <v>53.367456844782588</v>
      </c>
      <c r="AA1207">
        <f t="shared" si="451"/>
        <v>0.48390100298928929</v>
      </c>
      <c r="AB1207">
        <f t="shared" si="458"/>
        <v>27.725485173433711</v>
      </c>
      <c r="AC1207">
        <f t="shared" si="459"/>
        <v>0.44753683236815123</v>
      </c>
      <c r="AD1207">
        <f t="shared" si="460"/>
        <v>25.64197167134888</v>
      </c>
      <c r="AE1207">
        <f t="shared" si="461"/>
        <v>103.10079368491348</v>
      </c>
    </row>
    <row r="1208" spans="5:31">
      <c r="E1208">
        <f t="shared" si="452"/>
        <v>1.18799999999998</v>
      </c>
      <c r="F1208">
        <f t="shared" si="453"/>
        <v>-0.52514895406387785</v>
      </c>
      <c r="G1208">
        <f t="shared" si="456"/>
        <v>-30.088818683569745</v>
      </c>
      <c r="H1208">
        <f t="shared" si="438"/>
        <v>0.88738801065071027</v>
      </c>
      <c r="K1208">
        <f t="shared" si="439"/>
        <v>53.243280639042617</v>
      </c>
      <c r="L1208">
        <f t="shared" si="440"/>
        <v>389.943748593885</v>
      </c>
      <c r="M1208">
        <f t="shared" si="441"/>
        <v>0.76290904030543427</v>
      </c>
      <c r="N1208">
        <f t="shared" si="442"/>
        <v>0</v>
      </c>
      <c r="O1208">
        <f t="shared" si="443"/>
        <v>0</v>
      </c>
      <c r="P1208">
        <f t="shared" si="444"/>
        <v>1.1174376329293776</v>
      </c>
      <c r="Q1208">
        <f t="shared" si="454"/>
        <v>0</v>
      </c>
      <c r="S1208">
        <f t="shared" si="455"/>
        <v>45.774542418326057</v>
      </c>
      <c r="T1208">
        <f t="shared" si="445"/>
        <v>458.61518260141543</v>
      </c>
      <c r="U1208">
        <f t="shared" si="446"/>
        <v>0.27624052316421965</v>
      </c>
      <c r="V1208">
        <f t="shared" si="447"/>
        <v>0.64014643033721552</v>
      </c>
      <c r="W1208">
        <f t="shared" si="448"/>
        <v>27.037915873447368</v>
      </c>
      <c r="X1208">
        <f t="shared" si="449"/>
        <v>22.224561986620518</v>
      </c>
      <c r="Y1208">
        <f t="shared" si="450"/>
        <v>0.93143783535744051</v>
      </c>
      <c r="Z1208">
        <f t="shared" si="457"/>
        <v>53.367456844782588</v>
      </c>
      <c r="AA1208">
        <f t="shared" si="451"/>
        <v>0.48390100298928929</v>
      </c>
      <c r="AB1208">
        <f t="shared" si="458"/>
        <v>27.725485173433711</v>
      </c>
      <c r="AC1208">
        <f t="shared" si="459"/>
        <v>0.44753683236815123</v>
      </c>
      <c r="AD1208">
        <f t="shared" si="460"/>
        <v>25.64197167134888</v>
      </c>
      <c r="AE1208">
        <f t="shared" si="461"/>
        <v>103.10079368491348</v>
      </c>
    </row>
    <row r="1209" spans="5:31">
      <c r="E1209">
        <f t="shared" si="452"/>
        <v>1.1889999999999799</v>
      </c>
      <c r="F1209">
        <f t="shared" si="453"/>
        <v>-0.52514895406387785</v>
      </c>
      <c r="G1209">
        <f t="shared" si="456"/>
        <v>-30.088818683569745</v>
      </c>
      <c r="H1209">
        <f t="shared" si="438"/>
        <v>0.893887073127275</v>
      </c>
      <c r="K1209">
        <f t="shared" si="439"/>
        <v>53.633224387636503</v>
      </c>
      <c r="L1209">
        <f t="shared" si="440"/>
        <v>389.943748593885</v>
      </c>
      <c r="M1209">
        <f t="shared" si="441"/>
        <v>0.76290904030543427</v>
      </c>
      <c r="N1209">
        <f t="shared" si="442"/>
        <v>0</v>
      </c>
      <c r="O1209">
        <f t="shared" si="443"/>
        <v>0</v>
      </c>
      <c r="P1209">
        <f t="shared" si="444"/>
        <v>1.1256819150322754</v>
      </c>
      <c r="Q1209">
        <f t="shared" si="454"/>
        <v>0</v>
      </c>
      <c r="S1209">
        <f t="shared" si="455"/>
        <v>45.774542418326057</v>
      </c>
      <c r="T1209">
        <f t="shared" si="445"/>
        <v>458.61518260141543</v>
      </c>
      <c r="U1209">
        <f t="shared" si="446"/>
        <v>0.27624052316421965</v>
      </c>
      <c r="V1209">
        <f t="shared" si="447"/>
        <v>0.64014643033721552</v>
      </c>
      <c r="W1209">
        <f t="shared" si="448"/>
        <v>27.037915873447368</v>
      </c>
      <c r="X1209">
        <f t="shared" si="449"/>
        <v>22.224561986620518</v>
      </c>
      <c r="Y1209">
        <f t="shared" si="450"/>
        <v>0.93143783535744051</v>
      </c>
      <c r="Z1209">
        <f t="shared" si="457"/>
        <v>53.367456844782588</v>
      </c>
      <c r="AA1209">
        <f t="shared" si="451"/>
        <v>0.48390100298928929</v>
      </c>
      <c r="AB1209">
        <f t="shared" si="458"/>
        <v>27.725485173433711</v>
      </c>
      <c r="AC1209">
        <f t="shared" si="459"/>
        <v>0.44753683236815123</v>
      </c>
      <c r="AD1209">
        <f t="shared" si="460"/>
        <v>25.64197167134888</v>
      </c>
      <c r="AE1209">
        <f t="shared" si="461"/>
        <v>103.10079368491348</v>
      </c>
    </row>
    <row r="1210" spans="5:31">
      <c r="E1210">
        <f t="shared" si="452"/>
        <v>1.1899999999999797</v>
      </c>
      <c r="F1210">
        <f t="shared" si="453"/>
        <v>-0.52514895406387785</v>
      </c>
      <c r="G1210">
        <f t="shared" si="456"/>
        <v>-30.088818683569745</v>
      </c>
      <c r="H1210">
        <f t="shared" si="438"/>
        <v>0.90038613560383984</v>
      </c>
      <c r="K1210">
        <f t="shared" si="439"/>
        <v>54.023168136230389</v>
      </c>
      <c r="L1210">
        <f t="shared" si="440"/>
        <v>389.943748593885</v>
      </c>
      <c r="M1210">
        <f t="shared" si="441"/>
        <v>0.76290904030543427</v>
      </c>
      <c r="N1210">
        <f t="shared" si="442"/>
        <v>0</v>
      </c>
      <c r="O1210">
        <f t="shared" si="443"/>
        <v>0</v>
      </c>
      <c r="P1210">
        <f t="shared" si="444"/>
        <v>1.1339261971351735</v>
      </c>
      <c r="Q1210">
        <f t="shared" si="454"/>
        <v>0</v>
      </c>
      <c r="S1210">
        <f t="shared" si="455"/>
        <v>45.774542418326057</v>
      </c>
      <c r="T1210">
        <f t="shared" si="445"/>
        <v>458.61518260141543</v>
      </c>
      <c r="U1210">
        <f t="shared" si="446"/>
        <v>0.27624052316421965</v>
      </c>
      <c r="V1210">
        <f t="shared" si="447"/>
        <v>0.64014643033721552</v>
      </c>
      <c r="W1210">
        <f t="shared" si="448"/>
        <v>27.037915873447368</v>
      </c>
      <c r="X1210">
        <f t="shared" si="449"/>
        <v>22.224561986620518</v>
      </c>
      <c r="Y1210">
        <f t="shared" si="450"/>
        <v>0.93143783535744051</v>
      </c>
      <c r="Z1210">
        <f t="shared" si="457"/>
        <v>53.367456844782588</v>
      </c>
      <c r="AA1210">
        <f t="shared" si="451"/>
        <v>0.48390100298928929</v>
      </c>
      <c r="AB1210">
        <f t="shared" si="458"/>
        <v>27.725485173433711</v>
      </c>
      <c r="AC1210">
        <f t="shared" si="459"/>
        <v>0.44753683236815123</v>
      </c>
      <c r="AD1210">
        <f t="shared" si="460"/>
        <v>25.64197167134888</v>
      </c>
      <c r="AE1210">
        <f t="shared" si="461"/>
        <v>103.10079368491348</v>
      </c>
    </row>
    <row r="1211" spans="5:31">
      <c r="E1211">
        <f t="shared" si="452"/>
        <v>1.1909999999999796</v>
      </c>
      <c r="F1211">
        <f t="shared" si="453"/>
        <v>-0.52514895406387785</v>
      </c>
      <c r="G1211">
        <f t="shared" si="456"/>
        <v>-30.088818683569745</v>
      </c>
      <c r="H1211">
        <f t="shared" si="438"/>
        <v>0.90688519808040458</v>
      </c>
      <c r="K1211">
        <f t="shared" si="439"/>
        <v>54.413111884824275</v>
      </c>
      <c r="L1211">
        <f t="shared" si="440"/>
        <v>389.943748593885</v>
      </c>
      <c r="M1211">
        <f t="shared" si="441"/>
        <v>0.76290904030543427</v>
      </c>
      <c r="N1211">
        <f t="shared" si="442"/>
        <v>0</v>
      </c>
      <c r="O1211">
        <f t="shared" si="443"/>
        <v>0</v>
      </c>
      <c r="P1211">
        <f t="shared" si="444"/>
        <v>1.1421704792380714</v>
      </c>
      <c r="Q1211">
        <f t="shared" si="454"/>
        <v>0</v>
      </c>
      <c r="S1211">
        <f t="shared" si="455"/>
        <v>45.774542418326057</v>
      </c>
      <c r="T1211">
        <f t="shared" si="445"/>
        <v>458.61518260141543</v>
      </c>
      <c r="U1211">
        <f t="shared" si="446"/>
        <v>0.27624052316421965</v>
      </c>
      <c r="V1211">
        <f t="shared" si="447"/>
        <v>0.64014643033721552</v>
      </c>
      <c r="W1211">
        <f t="shared" si="448"/>
        <v>27.037915873447368</v>
      </c>
      <c r="X1211">
        <f t="shared" si="449"/>
        <v>22.224561986620518</v>
      </c>
      <c r="Y1211">
        <f t="shared" si="450"/>
        <v>0.93143783535744051</v>
      </c>
      <c r="Z1211">
        <f t="shared" si="457"/>
        <v>53.367456844782588</v>
      </c>
      <c r="AA1211">
        <f t="shared" si="451"/>
        <v>0.48390100298928929</v>
      </c>
      <c r="AB1211">
        <f t="shared" si="458"/>
        <v>27.725485173433711</v>
      </c>
      <c r="AC1211">
        <f t="shared" si="459"/>
        <v>0.44753683236815123</v>
      </c>
      <c r="AD1211">
        <f t="shared" si="460"/>
        <v>25.64197167134888</v>
      </c>
      <c r="AE1211">
        <f t="shared" si="461"/>
        <v>103.10079368491348</v>
      </c>
    </row>
    <row r="1212" spans="5:31">
      <c r="E1212">
        <f t="shared" si="452"/>
        <v>1.1919999999999795</v>
      </c>
      <c r="F1212">
        <f t="shared" si="453"/>
        <v>-0.52514895406387785</v>
      </c>
      <c r="G1212">
        <f t="shared" si="456"/>
        <v>-30.088818683569745</v>
      </c>
      <c r="H1212">
        <f t="shared" si="438"/>
        <v>0.91338426055696931</v>
      </c>
      <c r="K1212">
        <f t="shared" si="439"/>
        <v>54.803055633418161</v>
      </c>
      <c r="L1212">
        <f t="shared" si="440"/>
        <v>389.943748593885</v>
      </c>
      <c r="M1212">
        <f t="shared" si="441"/>
        <v>0.76290904030543427</v>
      </c>
      <c r="N1212">
        <f t="shared" si="442"/>
        <v>0</v>
      </c>
      <c r="O1212">
        <f t="shared" si="443"/>
        <v>0</v>
      </c>
      <c r="P1212">
        <f t="shared" si="444"/>
        <v>1.1504147613409692</v>
      </c>
      <c r="Q1212">
        <f t="shared" si="454"/>
        <v>0</v>
      </c>
      <c r="S1212">
        <f t="shared" si="455"/>
        <v>45.774542418326057</v>
      </c>
      <c r="T1212">
        <f t="shared" si="445"/>
        <v>458.61518260141543</v>
      </c>
      <c r="U1212">
        <f t="shared" si="446"/>
        <v>0.27624052316421965</v>
      </c>
      <c r="V1212">
        <f t="shared" si="447"/>
        <v>0.64014643033721552</v>
      </c>
      <c r="W1212">
        <f t="shared" si="448"/>
        <v>27.037915873447368</v>
      </c>
      <c r="X1212">
        <f t="shared" si="449"/>
        <v>22.224561986620518</v>
      </c>
      <c r="Y1212">
        <f t="shared" si="450"/>
        <v>0.93143783535744051</v>
      </c>
      <c r="Z1212">
        <f t="shared" si="457"/>
        <v>53.367456844782588</v>
      </c>
      <c r="AA1212">
        <f t="shared" si="451"/>
        <v>0.48390100298928929</v>
      </c>
      <c r="AB1212">
        <f t="shared" si="458"/>
        <v>27.725485173433711</v>
      </c>
      <c r="AC1212">
        <f t="shared" si="459"/>
        <v>0.44753683236815123</v>
      </c>
      <c r="AD1212">
        <f t="shared" si="460"/>
        <v>25.64197167134888</v>
      </c>
      <c r="AE1212">
        <f t="shared" si="461"/>
        <v>103.10079368491348</v>
      </c>
    </row>
    <row r="1213" spans="5:31">
      <c r="E1213">
        <f t="shared" si="452"/>
        <v>1.1929999999999794</v>
      </c>
      <c r="F1213">
        <f t="shared" si="453"/>
        <v>-0.52514895406387785</v>
      </c>
      <c r="G1213">
        <f t="shared" si="456"/>
        <v>-30.088818683569745</v>
      </c>
      <c r="H1213">
        <f t="shared" si="438"/>
        <v>0.91988332303353415</v>
      </c>
      <c r="K1213">
        <f t="shared" si="439"/>
        <v>55.192999382012047</v>
      </c>
      <c r="L1213">
        <f t="shared" si="440"/>
        <v>389.943748593885</v>
      </c>
      <c r="M1213">
        <f t="shared" si="441"/>
        <v>0.76290904030543427</v>
      </c>
      <c r="N1213">
        <f t="shared" si="442"/>
        <v>0</v>
      </c>
      <c r="O1213">
        <f t="shared" si="443"/>
        <v>0</v>
      </c>
      <c r="P1213">
        <f t="shared" si="444"/>
        <v>1.1586590434438671</v>
      </c>
      <c r="Q1213">
        <f t="shared" si="454"/>
        <v>0</v>
      </c>
      <c r="S1213">
        <f t="shared" si="455"/>
        <v>45.774542418326057</v>
      </c>
      <c r="T1213">
        <f t="shared" si="445"/>
        <v>458.61518260141543</v>
      </c>
      <c r="U1213">
        <f t="shared" si="446"/>
        <v>0.27624052316421965</v>
      </c>
      <c r="V1213">
        <f t="shared" si="447"/>
        <v>0.64014643033721552</v>
      </c>
      <c r="W1213">
        <f t="shared" si="448"/>
        <v>27.037915873447368</v>
      </c>
      <c r="X1213">
        <f t="shared" si="449"/>
        <v>22.224561986620518</v>
      </c>
      <c r="Y1213">
        <f t="shared" si="450"/>
        <v>0.93143783535744051</v>
      </c>
      <c r="Z1213">
        <f t="shared" si="457"/>
        <v>53.367456844782588</v>
      </c>
      <c r="AA1213">
        <f t="shared" si="451"/>
        <v>0.48390100298928929</v>
      </c>
      <c r="AB1213">
        <f t="shared" si="458"/>
        <v>27.725485173433711</v>
      </c>
      <c r="AC1213">
        <f t="shared" si="459"/>
        <v>0.44753683236815123</v>
      </c>
      <c r="AD1213">
        <f t="shared" si="460"/>
        <v>25.64197167134888</v>
      </c>
      <c r="AE1213">
        <f t="shared" si="461"/>
        <v>103.10079368491348</v>
      </c>
    </row>
    <row r="1214" spans="5:31">
      <c r="E1214">
        <f t="shared" si="452"/>
        <v>1.1939999999999793</v>
      </c>
      <c r="F1214">
        <f t="shared" si="453"/>
        <v>-0.52514895406387785</v>
      </c>
      <c r="G1214">
        <f t="shared" si="456"/>
        <v>-30.088818683569745</v>
      </c>
      <c r="H1214">
        <f t="shared" si="438"/>
        <v>0.92638238551009888</v>
      </c>
      <c r="K1214">
        <f t="shared" si="439"/>
        <v>55.582943130605933</v>
      </c>
      <c r="L1214">
        <f t="shared" si="440"/>
        <v>389.943748593885</v>
      </c>
      <c r="M1214">
        <f t="shared" si="441"/>
        <v>0.76290904030543427</v>
      </c>
      <c r="N1214">
        <f t="shared" si="442"/>
        <v>0</v>
      </c>
      <c r="O1214">
        <f t="shared" si="443"/>
        <v>0</v>
      </c>
      <c r="P1214">
        <f t="shared" si="444"/>
        <v>1.1669033255467651</v>
      </c>
      <c r="Q1214">
        <f t="shared" si="454"/>
        <v>0</v>
      </c>
      <c r="S1214">
        <f t="shared" si="455"/>
        <v>45.774542418326057</v>
      </c>
      <c r="T1214">
        <f t="shared" si="445"/>
        <v>458.61518260141543</v>
      </c>
      <c r="U1214">
        <f t="shared" si="446"/>
        <v>0.27624052316421965</v>
      </c>
      <c r="V1214">
        <f t="shared" si="447"/>
        <v>0.64014643033721552</v>
      </c>
      <c r="W1214">
        <f t="shared" si="448"/>
        <v>27.037915873447368</v>
      </c>
      <c r="X1214">
        <f t="shared" si="449"/>
        <v>22.224561986620518</v>
      </c>
      <c r="Y1214">
        <f t="shared" si="450"/>
        <v>0.93143783535744051</v>
      </c>
      <c r="Z1214">
        <f t="shared" si="457"/>
        <v>53.367456844782588</v>
      </c>
      <c r="AA1214">
        <f t="shared" si="451"/>
        <v>0.48390100298928929</v>
      </c>
      <c r="AB1214">
        <f t="shared" si="458"/>
        <v>27.725485173433711</v>
      </c>
      <c r="AC1214">
        <f t="shared" si="459"/>
        <v>0.44753683236815123</v>
      </c>
      <c r="AD1214">
        <f t="shared" si="460"/>
        <v>25.64197167134888</v>
      </c>
      <c r="AE1214">
        <f t="shared" si="461"/>
        <v>103.10079368491348</v>
      </c>
    </row>
    <row r="1215" spans="5:31">
      <c r="E1215">
        <f t="shared" si="452"/>
        <v>1.1949999999999792</v>
      </c>
      <c r="F1215">
        <f t="shared" si="453"/>
        <v>-0.52514895406387785</v>
      </c>
      <c r="G1215">
        <f t="shared" si="456"/>
        <v>-30.088818683569745</v>
      </c>
      <c r="H1215">
        <f t="shared" si="438"/>
        <v>0.93288144798666361</v>
      </c>
      <c r="K1215">
        <f t="shared" si="439"/>
        <v>55.97288687919982</v>
      </c>
      <c r="L1215">
        <f t="shared" si="440"/>
        <v>389.943748593885</v>
      </c>
      <c r="M1215">
        <f t="shared" si="441"/>
        <v>0.76290904030543427</v>
      </c>
      <c r="N1215">
        <f t="shared" si="442"/>
        <v>0</v>
      </c>
      <c r="O1215">
        <f t="shared" si="443"/>
        <v>0</v>
      </c>
      <c r="P1215">
        <f t="shared" si="444"/>
        <v>1.175147607649663</v>
      </c>
      <c r="Q1215">
        <f t="shared" si="454"/>
        <v>0</v>
      </c>
      <c r="S1215">
        <f t="shared" si="455"/>
        <v>45.774542418326057</v>
      </c>
      <c r="T1215">
        <f t="shared" si="445"/>
        <v>458.61518260141543</v>
      </c>
      <c r="U1215">
        <f t="shared" si="446"/>
        <v>0.27624052316421965</v>
      </c>
      <c r="V1215">
        <f t="shared" si="447"/>
        <v>0.64014643033721552</v>
      </c>
      <c r="W1215">
        <f t="shared" si="448"/>
        <v>27.037915873447368</v>
      </c>
      <c r="X1215">
        <f t="shared" si="449"/>
        <v>22.224561986620518</v>
      </c>
      <c r="Y1215">
        <f t="shared" si="450"/>
        <v>0.93143783535744051</v>
      </c>
      <c r="Z1215">
        <f t="shared" si="457"/>
        <v>53.367456844782588</v>
      </c>
      <c r="AA1215">
        <f t="shared" si="451"/>
        <v>0.48390100298928929</v>
      </c>
      <c r="AB1215">
        <f t="shared" si="458"/>
        <v>27.725485173433711</v>
      </c>
      <c r="AC1215">
        <f t="shared" si="459"/>
        <v>0.44753683236815123</v>
      </c>
      <c r="AD1215">
        <f t="shared" si="460"/>
        <v>25.64197167134888</v>
      </c>
      <c r="AE1215">
        <f t="shared" si="461"/>
        <v>103.10079368491348</v>
      </c>
    </row>
    <row r="1216" spans="5:31">
      <c r="E1216">
        <f t="shared" si="452"/>
        <v>1.1959999999999791</v>
      </c>
      <c r="F1216">
        <f t="shared" si="453"/>
        <v>-0.52514895406387785</v>
      </c>
      <c r="G1216">
        <f t="shared" si="456"/>
        <v>-30.088818683569745</v>
      </c>
      <c r="H1216">
        <f t="shared" si="438"/>
        <v>0.93938051046322846</v>
      </c>
      <c r="K1216">
        <f t="shared" si="439"/>
        <v>56.362830627793706</v>
      </c>
      <c r="L1216">
        <f t="shared" si="440"/>
        <v>389.943748593885</v>
      </c>
      <c r="M1216">
        <f t="shared" si="441"/>
        <v>0.76290904030543427</v>
      </c>
      <c r="N1216">
        <f t="shared" si="442"/>
        <v>0</v>
      </c>
      <c r="O1216">
        <f t="shared" si="443"/>
        <v>0</v>
      </c>
      <c r="P1216">
        <f t="shared" si="444"/>
        <v>1.1833918897525608</v>
      </c>
      <c r="Q1216">
        <f t="shared" si="454"/>
        <v>0</v>
      </c>
      <c r="S1216">
        <f t="shared" si="455"/>
        <v>45.774542418326057</v>
      </c>
      <c r="T1216">
        <f t="shared" si="445"/>
        <v>458.61518260141543</v>
      </c>
      <c r="U1216">
        <f t="shared" si="446"/>
        <v>0.27624052316421965</v>
      </c>
      <c r="V1216">
        <f t="shared" si="447"/>
        <v>0.64014643033721552</v>
      </c>
      <c r="W1216">
        <f t="shared" si="448"/>
        <v>27.037915873447368</v>
      </c>
      <c r="X1216">
        <f t="shared" si="449"/>
        <v>22.224561986620518</v>
      </c>
      <c r="Y1216">
        <f t="shared" si="450"/>
        <v>0.93143783535744051</v>
      </c>
      <c r="Z1216">
        <f t="shared" si="457"/>
        <v>53.367456844782588</v>
      </c>
      <c r="AA1216">
        <f t="shared" si="451"/>
        <v>0.48390100298928929</v>
      </c>
      <c r="AB1216">
        <f t="shared" si="458"/>
        <v>27.725485173433711</v>
      </c>
      <c r="AC1216">
        <f t="shared" si="459"/>
        <v>0.44753683236815123</v>
      </c>
      <c r="AD1216">
        <f t="shared" si="460"/>
        <v>25.64197167134888</v>
      </c>
      <c r="AE1216">
        <f t="shared" si="461"/>
        <v>103.10079368491348</v>
      </c>
    </row>
    <row r="1217" spans="5:31">
      <c r="E1217">
        <f t="shared" si="452"/>
        <v>1.196999999999979</v>
      </c>
      <c r="F1217">
        <f t="shared" si="453"/>
        <v>-0.52514895406387785</v>
      </c>
      <c r="G1217">
        <f t="shared" si="456"/>
        <v>-30.088818683569745</v>
      </c>
      <c r="H1217">
        <f t="shared" si="438"/>
        <v>0.94587957293979319</v>
      </c>
      <c r="K1217">
        <f t="shared" si="439"/>
        <v>56.752774376387592</v>
      </c>
      <c r="L1217">
        <f t="shared" si="440"/>
        <v>389.943748593885</v>
      </c>
      <c r="M1217">
        <f t="shared" si="441"/>
        <v>0.76290904030543427</v>
      </c>
      <c r="N1217">
        <f t="shared" si="442"/>
        <v>0</v>
      </c>
      <c r="O1217">
        <f t="shared" si="443"/>
        <v>0</v>
      </c>
      <c r="P1217">
        <f t="shared" si="444"/>
        <v>1.1916361718554589</v>
      </c>
      <c r="Q1217">
        <f t="shared" si="454"/>
        <v>0</v>
      </c>
      <c r="S1217">
        <f t="shared" si="455"/>
        <v>45.774542418326057</v>
      </c>
      <c r="T1217">
        <f t="shared" si="445"/>
        <v>458.61518260141543</v>
      </c>
      <c r="U1217">
        <f t="shared" si="446"/>
        <v>0.27624052316421965</v>
      </c>
      <c r="V1217">
        <f t="shared" si="447"/>
        <v>0.64014643033721552</v>
      </c>
      <c r="W1217">
        <f t="shared" si="448"/>
        <v>27.037915873447368</v>
      </c>
      <c r="X1217">
        <f t="shared" si="449"/>
        <v>22.224561986620518</v>
      </c>
      <c r="Y1217">
        <f t="shared" si="450"/>
        <v>0.93143783535744051</v>
      </c>
      <c r="Z1217">
        <f t="shared" si="457"/>
        <v>53.367456844782588</v>
      </c>
      <c r="AA1217">
        <f t="shared" si="451"/>
        <v>0.48390100298928929</v>
      </c>
      <c r="AB1217">
        <f t="shared" si="458"/>
        <v>27.725485173433711</v>
      </c>
      <c r="AC1217">
        <f t="shared" si="459"/>
        <v>0.44753683236815123</v>
      </c>
      <c r="AD1217">
        <f t="shared" si="460"/>
        <v>25.64197167134888</v>
      </c>
      <c r="AE1217">
        <f t="shared" si="461"/>
        <v>103.10079368491348</v>
      </c>
    </row>
    <row r="1218" spans="5:31">
      <c r="E1218">
        <f t="shared" si="452"/>
        <v>1.1979999999999789</v>
      </c>
      <c r="F1218">
        <f t="shared" si="453"/>
        <v>-0.52514895406387785</v>
      </c>
      <c r="G1218">
        <f t="shared" si="456"/>
        <v>-30.088818683569745</v>
      </c>
      <c r="H1218">
        <f t="shared" si="438"/>
        <v>0.95237863541635792</v>
      </c>
      <c r="K1218">
        <f t="shared" si="439"/>
        <v>57.142718124981478</v>
      </c>
      <c r="L1218">
        <f t="shared" si="440"/>
        <v>389.943748593885</v>
      </c>
      <c r="M1218">
        <f t="shared" si="441"/>
        <v>0.76290904030543427</v>
      </c>
      <c r="N1218">
        <f t="shared" si="442"/>
        <v>0</v>
      </c>
      <c r="O1218">
        <f t="shared" si="443"/>
        <v>0</v>
      </c>
      <c r="P1218">
        <f t="shared" si="444"/>
        <v>1.1998804539583567</v>
      </c>
      <c r="Q1218">
        <f t="shared" si="454"/>
        <v>0</v>
      </c>
      <c r="S1218">
        <f t="shared" si="455"/>
        <v>45.774542418326057</v>
      </c>
      <c r="T1218">
        <f t="shared" si="445"/>
        <v>458.61518260141543</v>
      </c>
      <c r="U1218">
        <f t="shared" si="446"/>
        <v>0.27624052316421965</v>
      </c>
      <c r="V1218">
        <f t="shared" si="447"/>
        <v>0.64014643033721552</v>
      </c>
      <c r="W1218">
        <f t="shared" si="448"/>
        <v>27.037915873447368</v>
      </c>
      <c r="X1218">
        <f t="shared" si="449"/>
        <v>22.224561986620518</v>
      </c>
      <c r="Y1218">
        <f t="shared" si="450"/>
        <v>0.93143783535744051</v>
      </c>
      <c r="Z1218">
        <f t="shared" si="457"/>
        <v>53.367456844782588</v>
      </c>
      <c r="AA1218">
        <f t="shared" si="451"/>
        <v>0.48390100298928929</v>
      </c>
      <c r="AB1218">
        <f t="shared" si="458"/>
        <v>27.725485173433711</v>
      </c>
      <c r="AC1218">
        <f t="shared" si="459"/>
        <v>0.44753683236815123</v>
      </c>
      <c r="AD1218">
        <f t="shared" si="460"/>
        <v>25.64197167134888</v>
      </c>
      <c r="AE1218">
        <f t="shared" si="461"/>
        <v>103.10079368491348</v>
      </c>
    </row>
    <row r="1219" spans="5:31">
      <c r="E1219">
        <f t="shared" si="452"/>
        <v>1.1989999999999787</v>
      </c>
      <c r="F1219">
        <f t="shared" si="453"/>
        <v>-0.52514895406387785</v>
      </c>
      <c r="G1219">
        <f t="shared" si="456"/>
        <v>-30.088818683569745</v>
      </c>
      <c r="H1219">
        <f t="shared" si="438"/>
        <v>0.95887769789292276</v>
      </c>
      <c r="K1219">
        <f t="shared" si="439"/>
        <v>57.532661873575364</v>
      </c>
      <c r="L1219">
        <f t="shared" si="440"/>
        <v>389.943748593885</v>
      </c>
      <c r="M1219">
        <f t="shared" si="441"/>
        <v>0.76290904030543427</v>
      </c>
      <c r="N1219">
        <f t="shared" si="442"/>
        <v>0</v>
      </c>
      <c r="O1219">
        <f t="shared" si="443"/>
        <v>0</v>
      </c>
      <c r="P1219">
        <f t="shared" si="444"/>
        <v>1.2081247360612546</v>
      </c>
      <c r="Q1219">
        <f t="shared" si="454"/>
        <v>0</v>
      </c>
      <c r="S1219">
        <f t="shared" si="455"/>
        <v>45.774542418326057</v>
      </c>
      <c r="T1219">
        <f t="shared" si="445"/>
        <v>458.61518260141543</v>
      </c>
      <c r="U1219">
        <f t="shared" si="446"/>
        <v>0.27624052316421965</v>
      </c>
      <c r="V1219">
        <f t="shared" si="447"/>
        <v>0.64014643033721552</v>
      </c>
      <c r="W1219">
        <f t="shared" si="448"/>
        <v>27.037915873447368</v>
      </c>
      <c r="X1219">
        <f t="shared" si="449"/>
        <v>22.224561986620518</v>
      </c>
      <c r="Y1219">
        <f t="shared" si="450"/>
        <v>0.93143783535744051</v>
      </c>
      <c r="Z1219">
        <f t="shared" si="457"/>
        <v>53.367456844782588</v>
      </c>
      <c r="AA1219">
        <f t="shared" si="451"/>
        <v>0.48390100298928929</v>
      </c>
      <c r="AB1219">
        <f t="shared" si="458"/>
        <v>27.725485173433711</v>
      </c>
      <c r="AC1219">
        <f t="shared" si="459"/>
        <v>0.44753683236815123</v>
      </c>
      <c r="AD1219">
        <f t="shared" si="460"/>
        <v>25.64197167134888</v>
      </c>
      <c r="AE1219">
        <f t="shared" si="461"/>
        <v>103.10079368491348</v>
      </c>
    </row>
    <row r="1220" spans="5:31">
      <c r="E1220">
        <f t="shared" si="452"/>
        <v>1.1999999999999786</v>
      </c>
      <c r="F1220">
        <f t="shared" si="453"/>
        <v>-0.52514895406387785</v>
      </c>
      <c r="G1220">
        <f t="shared" si="456"/>
        <v>-30.088818683569745</v>
      </c>
      <c r="H1220">
        <f t="shared" si="438"/>
        <v>0.9653767603694875</v>
      </c>
      <c r="K1220">
        <f t="shared" si="439"/>
        <v>57.92260562216925</v>
      </c>
      <c r="L1220">
        <f t="shared" si="440"/>
        <v>389.943748593885</v>
      </c>
      <c r="M1220">
        <f t="shared" si="441"/>
        <v>0.76290904030543427</v>
      </c>
      <c r="N1220">
        <f t="shared" si="442"/>
        <v>0</v>
      </c>
      <c r="O1220">
        <f t="shared" si="443"/>
        <v>0</v>
      </c>
      <c r="P1220">
        <f t="shared" si="444"/>
        <v>1.2163690181641524</v>
      </c>
      <c r="Q1220">
        <f t="shared" si="454"/>
        <v>0</v>
      </c>
      <c r="S1220">
        <f t="shared" si="455"/>
        <v>45.774542418326057</v>
      </c>
      <c r="T1220">
        <f t="shared" si="445"/>
        <v>458.61518260141543</v>
      </c>
      <c r="U1220">
        <f t="shared" si="446"/>
        <v>0.27624052316421965</v>
      </c>
      <c r="V1220">
        <f t="shared" si="447"/>
        <v>0.64014643033721552</v>
      </c>
      <c r="W1220">
        <f t="shared" si="448"/>
        <v>27.037915873447368</v>
      </c>
      <c r="X1220">
        <f t="shared" si="449"/>
        <v>22.224561986620518</v>
      </c>
      <c r="Y1220">
        <f t="shared" si="450"/>
        <v>0.93143783535744051</v>
      </c>
      <c r="Z1220">
        <f t="shared" si="457"/>
        <v>53.367456844782588</v>
      </c>
      <c r="AA1220">
        <f t="shared" si="451"/>
        <v>0.48390100298928929</v>
      </c>
      <c r="AB1220">
        <f t="shared" si="458"/>
        <v>27.725485173433711</v>
      </c>
      <c r="AC1220">
        <f t="shared" si="459"/>
        <v>0.44753683236815123</v>
      </c>
      <c r="AD1220">
        <f t="shared" si="460"/>
        <v>25.64197167134888</v>
      </c>
      <c r="AE1220">
        <f t="shared" si="461"/>
        <v>103.10079368491348</v>
      </c>
    </row>
    <row r="1221" spans="5:31">
      <c r="E1221">
        <f t="shared" si="452"/>
        <v>1.2009999999999785</v>
      </c>
      <c r="F1221">
        <f t="shared" si="453"/>
        <v>-0.52514895406387785</v>
      </c>
      <c r="G1221">
        <f t="shared" si="456"/>
        <v>-30.088818683569745</v>
      </c>
      <c r="H1221">
        <f t="shared" si="438"/>
        <v>0.97187582284605223</v>
      </c>
      <c r="K1221">
        <f t="shared" si="439"/>
        <v>58.312549370763136</v>
      </c>
      <c r="L1221">
        <f t="shared" si="440"/>
        <v>389.943748593885</v>
      </c>
      <c r="M1221">
        <f t="shared" si="441"/>
        <v>0.76290904030543427</v>
      </c>
      <c r="N1221">
        <f t="shared" si="442"/>
        <v>0</v>
      </c>
      <c r="O1221">
        <f t="shared" si="443"/>
        <v>0</v>
      </c>
      <c r="P1221">
        <f t="shared" si="444"/>
        <v>1.2246133002670505</v>
      </c>
      <c r="Q1221">
        <f t="shared" si="454"/>
        <v>0</v>
      </c>
      <c r="S1221">
        <f t="shared" si="455"/>
        <v>45.774542418326057</v>
      </c>
      <c r="T1221">
        <f t="shared" si="445"/>
        <v>458.61518260141543</v>
      </c>
      <c r="U1221">
        <f t="shared" si="446"/>
        <v>0.27624052316421965</v>
      </c>
      <c r="V1221">
        <f t="shared" si="447"/>
        <v>0.64014643033721552</v>
      </c>
      <c r="W1221">
        <f t="shared" si="448"/>
        <v>27.037915873447368</v>
      </c>
      <c r="X1221">
        <f t="shared" si="449"/>
        <v>22.224561986620518</v>
      </c>
      <c r="Y1221">
        <f t="shared" si="450"/>
        <v>0.93143783535744051</v>
      </c>
      <c r="Z1221">
        <f t="shared" si="457"/>
        <v>53.367456844782588</v>
      </c>
      <c r="AA1221">
        <f t="shared" si="451"/>
        <v>0.48390100298928929</v>
      </c>
      <c r="AB1221">
        <f t="shared" si="458"/>
        <v>27.725485173433711</v>
      </c>
      <c r="AC1221">
        <f t="shared" si="459"/>
        <v>0.44753683236815123</v>
      </c>
      <c r="AD1221">
        <f t="shared" si="460"/>
        <v>25.64197167134888</v>
      </c>
      <c r="AE1221">
        <f t="shared" si="461"/>
        <v>103.10079368491348</v>
      </c>
    </row>
    <row r="1222" spans="5:31">
      <c r="E1222">
        <f t="shared" si="452"/>
        <v>1.2019999999999784</v>
      </c>
      <c r="F1222">
        <f t="shared" si="453"/>
        <v>-0.52514895406387785</v>
      </c>
      <c r="G1222">
        <f t="shared" si="456"/>
        <v>-30.088818683569745</v>
      </c>
      <c r="H1222">
        <f t="shared" si="438"/>
        <v>0.97837488532261707</v>
      </c>
      <c r="K1222">
        <f t="shared" si="439"/>
        <v>58.702493119357023</v>
      </c>
      <c r="L1222">
        <f t="shared" si="440"/>
        <v>389.943748593885</v>
      </c>
      <c r="M1222">
        <f t="shared" si="441"/>
        <v>0.76290904030543427</v>
      </c>
      <c r="N1222">
        <f t="shared" si="442"/>
        <v>0</v>
      </c>
      <c r="O1222">
        <f t="shared" si="443"/>
        <v>0</v>
      </c>
      <c r="P1222">
        <f t="shared" si="444"/>
        <v>1.2328575823699484</v>
      </c>
      <c r="Q1222">
        <f t="shared" si="454"/>
        <v>0</v>
      </c>
      <c r="S1222">
        <f t="shared" si="455"/>
        <v>45.774542418326057</v>
      </c>
      <c r="T1222">
        <f t="shared" si="445"/>
        <v>458.61518260141543</v>
      </c>
      <c r="U1222">
        <f t="shared" si="446"/>
        <v>0.27624052316421965</v>
      </c>
      <c r="V1222">
        <f t="shared" si="447"/>
        <v>0.64014643033721552</v>
      </c>
      <c r="W1222">
        <f t="shared" si="448"/>
        <v>27.037915873447368</v>
      </c>
      <c r="X1222">
        <f t="shared" si="449"/>
        <v>22.224561986620518</v>
      </c>
      <c r="Y1222">
        <f t="shared" si="450"/>
        <v>0.93143783535744051</v>
      </c>
      <c r="Z1222">
        <f t="shared" si="457"/>
        <v>53.367456844782588</v>
      </c>
      <c r="AA1222">
        <f t="shared" si="451"/>
        <v>0.48390100298928929</v>
      </c>
      <c r="AB1222">
        <f t="shared" si="458"/>
        <v>27.725485173433711</v>
      </c>
      <c r="AC1222">
        <f t="shared" si="459"/>
        <v>0.44753683236815123</v>
      </c>
      <c r="AD1222">
        <f t="shared" si="460"/>
        <v>25.64197167134888</v>
      </c>
      <c r="AE1222">
        <f t="shared" si="461"/>
        <v>103.10079368491348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X59"/>
  <sheetViews>
    <sheetView workbookViewId="0">
      <selection activeCell="P5" sqref="P5"/>
    </sheetView>
  </sheetViews>
  <sheetFormatPr defaultRowHeight="14.4"/>
  <cols>
    <col min="2" max="2" width="17.77734375" customWidth="1"/>
    <col min="6" max="6" width="21.44140625" customWidth="1"/>
  </cols>
  <sheetData>
    <row r="3" spans="2:20">
      <c r="B3" t="s">
        <v>431</v>
      </c>
      <c r="C3" t="str">
        <f>Parameters!C28</f>
        <v>098-DP</v>
      </c>
      <c r="F3" t="s">
        <v>433</v>
      </c>
      <c r="G3">
        <f>VLOOKUP(C3,BimbaData!$B$6:$J$50,7)</f>
        <v>11.84</v>
      </c>
      <c r="J3" t="s">
        <v>836</v>
      </c>
      <c r="R3" t="s">
        <v>376</v>
      </c>
      <c r="S3">
        <f>MIN(M21,G4)</f>
        <v>7.1039416825941544</v>
      </c>
    </row>
    <row r="4" spans="2:20">
      <c r="B4" t="s">
        <v>432</v>
      </c>
      <c r="C4">
        <f>Parameters!C30</f>
        <v>30</v>
      </c>
      <c r="D4" t="s">
        <v>430</v>
      </c>
      <c r="F4" t="s">
        <v>376</v>
      </c>
      <c r="G4">
        <f>VLOOKUP($C$3,BimbaData!$B$6:$J$50,4)</f>
        <v>8</v>
      </c>
    </row>
    <row r="5" spans="2:20">
      <c r="F5" t="s">
        <v>434</v>
      </c>
      <c r="G5">
        <v>1</v>
      </c>
      <c r="J5" t="s">
        <v>820</v>
      </c>
      <c r="P5" s="45" t="s">
        <v>814</v>
      </c>
      <c r="S5" t="s">
        <v>613</v>
      </c>
      <c r="T5" t="s">
        <v>831</v>
      </c>
    </row>
    <row r="6" spans="2:20">
      <c r="F6" t="s">
        <v>435</v>
      </c>
      <c r="G6">
        <v>0.5</v>
      </c>
      <c r="J6" t="s">
        <v>37</v>
      </c>
      <c r="K6" t="s">
        <v>353</v>
      </c>
      <c r="L6" t="s">
        <v>821</v>
      </c>
      <c r="M6" t="s">
        <v>822</v>
      </c>
      <c r="P6" t="s">
        <v>832</v>
      </c>
      <c r="R6" t="s">
        <v>813</v>
      </c>
      <c r="S6">
        <v>0</v>
      </c>
      <c r="T6">
        <v>0</v>
      </c>
    </row>
    <row r="7" spans="2:20">
      <c r="B7" t="s">
        <v>58</v>
      </c>
      <c r="F7" t="s">
        <v>0</v>
      </c>
      <c r="G7">
        <f>1.25*VLOOKUP(C3,BimbaData!$B$6:$J$50,2)</f>
        <v>1.328125</v>
      </c>
      <c r="J7">
        <f>90-C11</f>
        <v>142</v>
      </c>
      <c r="K7">
        <f>J7*PI()/180</f>
        <v>2.4783675378319479</v>
      </c>
      <c r="L7">
        <f>COS(K7)</f>
        <v>-0.7880107536067219</v>
      </c>
      <c r="M7">
        <f>SIN(K7)</f>
        <v>0.6156614753256584</v>
      </c>
      <c r="R7" t="s">
        <v>812</v>
      </c>
      <c r="S7">
        <f>S6</f>
        <v>0</v>
      </c>
      <c r="T7">
        <f>0.5*G7</f>
        <v>0.6640625</v>
      </c>
    </row>
    <row r="8" spans="2:20">
      <c r="B8" t="s">
        <v>835</v>
      </c>
      <c r="C8">
        <f>Parameters!C35</f>
        <v>12</v>
      </c>
      <c r="D8" t="s">
        <v>5</v>
      </c>
      <c r="F8" t="s">
        <v>369</v>
      </c>
      <c r="G8">
        <f>1.25*VLOOKUP(C3,BimbaData!$B$6:$J$50,3)</f>
        <v>0.39</v>
      </c>
      <c r="R8" t="s">
        <v>812</v>
      </c>
      <c r="S8">
        <f>G3</f>
        <v>11.84</v>
      </c>
      <c r="T8">
        <f>T7</f>
        <v>0.6640625</v>
      </c>
    </row>
    <row r="9" spans="2:20">
      <c r="B9" t="s">
        <v>19</v>
      </c>
      <c r="C9">
        <f>DetailedParameters!U11</f>
        <v>4.7380000000000004</v>
      </c>
      <c r="D9" t="s">
        <v>5</v>
      </c>
      <c r="J9" t="s">
        <v>837</v>
      </c>
      <c r="R9" t="s">
        <v>811</v>
      </c>
      <c r="S9">
        <f>S8</f>
        <v>11.84</v>
      </c>
      <c r="T9">
        <f>0.5*G8</f>
        <v>0.19500000000000001</v>
      </c>
    </row>
    <row r="10" spans="2:20">
      <c r="B10" t="s">
        <v>355</v>
      </c>
      <c r="C10">
        <f>DetailedParameters!U12</f>
        <v>8.25</v>
      </c>
      <c r="D10" t="s">
        <v>5</v>
      </c>
      <c r="L10" t="s">
        <v>785</v>
      </c>
      <c r="M10" t="s">
        <v>786</v>
      </c>
      <c r="R10" t="s">
        <v>810</v>
      </c>
      <c r="S10">
        <f>S9+S3+G6</f>
        <v>19.443941682594154</v>
      </c>
      <c r="T10">
        <f>T9</f>
        <v>0.19500000000000001</v>
      </c>
    </row>
    <row r="11" spans="2:20">
      <c r="B11" t="s">
        <v>23</v>
      </c>
      <c r="C11">
        <f>DetailedParameters!U14</f>
        <v>-52</v>
      </c>
      <c r="D11" t="s">
        <v>37</v>
      </c>
      <c r="F11" t="s">
        <v>438</v>
      </c>
      <c r="G11">
        <f>G3+G6</f>
        <v>12.34</v>
      </c>
      <c r="J11" t="s">
        <v>838</v>
      </c>
      <c r="L11">
        <f>C8*L7</f>
        <v>-9.4561290432806633</v>
      </c>
      <c r="M11">
        <f>C8*M7</f>
        <v>7.3879377039079008</v>
      </c>
      <c r="R11" t="s">
        <v>810</v>
      </c>
      <c r="S11">
        <f>S10</f>
        <v>19.443941682594154</v>
      </c>
      <c r="T11">
        <f>-1*T10</f>
        <v>-0.19500000000000001</v>
      </c>
    </row>
    <row r="12" spans="2:20">
      <c r="F12" t="s">
        <v>439</v>
      </c>
      <c r="G12">
        <f>G11+G4</f>
        <v>20.34</v>
      </c>
      <c r="J12" t="s">
        <v>839</v>
      </c>
      <c r="L12">
        <f>C9+L11</f>
        <v>-4.7181290432806628</v>
      </c>
      <c r="M12">
        <f>C10+M11</f>
        <v>15.637937703907902</v>
      </c>
      <c r="R12" t="s">
        <v>811</v>
      </c>
      <c r="S12">
        <f>S8</f>
        <v>11.84</v>
      </c>
      <c r="T12">
        <f>T11</f>
        <v>-0.19500000000000001</v>
      </c>
    </row>
    <row r="13" spans="2:20">
      <c r="R13" t="s">
        <v>812</v>
      </c>
      <c r="S13">
        <f>S12</f>
        <v>11.84</v>
      </c>
      <c r="T13">
        <f>-0.5*G7</f>
        <v>-0.6640625</v>
      </c>
    </row>
    <row r="14" spans="2:20">
      <c r="F14" t="s">
        <v>436</v>
      </c>
      <c r="G14">
        <f>VLOOKUP($C$3,BimbaData!$B$6:$J$50,8)</f>
        <v>0.88664089539790059</v>
      </c>
      <c r="J14" t="s">
        <v>840</v>
      </c>
      <c r="L14">
        <f>P43</f>
        <v>14</v>
      </c>
      <c r="M14">
        <f>Q43</f>
        <v>10.375</v>
      </c>
      <c r="R14" t="s">
        <v>812</v>
      </c>
      <c r="S14">
        <f>S6</f>
        <v>0</v>
      </c>
      <c r="T14">
        <f>T13</f>
        <v>-0.6640625</v>
      </c>
    </row>
    <row r="15" spans="2:20">
      <c r="F15" t="s">
        <v>437</v>
      </c>
      <c r="G15">
        <f>VLOOKUP($C$3,BimbaData!$B$6:$J$50,9)</f>
        <v>0.6</v>
      </c>
      <c r="R15" t="s">
        <v>813</v>
      </c>
      <c r="S15">
        <f>S6</f>
        <v>0</v>
      </c>
      <c r="T15">
        <f>T6</f>
        <v>0</v>
      </c>
    </row>
    <row r="16" spans="2:20">
      <c r="J16" t="s">
        <v>841</v>
      </c>
      <c r="M16">
        <f>ATAN2((L12-L14),(M12-M14))</f>
        <v>2.8675012527916759</v>
      </c>
      <c r="N16" t="s">
        <v>152</v>
      </c>
    </row>
    <row r="17" spans="6:24">
      <c r="F17" t="s">
        <v>440</v>
      </c>
      <c r="G17">
        <f>G14*C4</f>
        <v>26.599226861937019</v>
      </c>
      <c r="M17">
        <f>M16*180/PI()</f>
        <v>164.29571953343921</v>
      </c>
      <c r="N17" t="s">
        <v>37</v>
      </c>
      <c r="S17">
        <v>0.5</v>
      </c>
      <c r="T17">
        <v>0</v>
      </c>
    </row>
    <row r="18" spans="6:24">
      <c r="F18" t="s">
        <v>441</v>
      </c>
      <c r="G18">
        <f>G15*C4</f>
        <v>18</v>
      </c>
    </row>
    <row r="19" spans="6:24">
      <c r="J19" t="s">
        <v>842</v>
      </c>
      <c r="M19">
        <f>SQRT((L14-L12)^2+(M14-M12)^2)</f>
        <v>19.443941682594154</v>
      </c>
      <c r="N19" t="s">
        <v>5</v>
      </c>
      <c r="Q19" t="s">
        <v>820</v>
      </c>
    </row>
    <row r="20" spans="6:24">
      <c r="Q20" t="s">
        <v>37</v>
      </c>
      <c r="R20" t="s">
        <v>152</v>
      </c>
      <c r="S20" t="s">
        <v>821</v>
      </c>
      <c r="T20" t="s">
        <v>822</v>
      </c>
    </row>
    <row r="21" spans="6:24">
      <c r="J21" t="s">
        <v>843</v>
      </c>
      <c r="M21">
        <f>M19-G11</f>
        <v>7.1039416825941544</v>
      </c>
      <c r="N21" t="s">
        <v>5</v>
      </c>
      <c r="Q21">
        <f>-M17</f>
        <v>-164.29571953343921</v>
      </c>
      <c r="R21">
        <f>Q21*PI()/180</f>
        <v>-2.8675012527916763</v>
      </c>
      <c r="S21">
        <f>COS(R21)</f>
        <v>-0.96267152765824104</v>
      </c>
      <c r="T21">
        <f>SIN(R21)</f>
        <v>-0.27067236622187429</v>
      </c>
    </row>
    <row r="23" spans="6:24">
      <c r="S23" t="s">
        <v>829</v>
      </c>
      <c r="X23" s="45"/>
    </row>
    <row r="24" spans="6:24">
      <c r="T24" t="s">
        <v>830</v>
      </c>
    </row>
    <row r="26" spans="6:24">
      <c r="P26" t="s">
        <v>815</v>
      </c>
      <c r="S26" t="s">
        <v>827</v>
      </c>
      <c r="T26" t="s">
        <v>828</v>
      </c>
    </row>
    <row r="27" spans="6:24">
      <c r="P27" t="s">
        <v>833</v>
      </c>
      <c r="S27">
        <f t="shared" ref="S27:S36" si="0">$S$21*S6+$T$21*T6</f>
        <v>0</v>
      </c>
      <c r="T27">
        <f t="shared" ref="T27:T36" si="1">$S$21*T6-$T$21*S6</f>
        <v>0</v>
      </c>
    </row>
    <row r="28" spans="6:24">
      <c r="S28">
        <f t="shared" si="0"/>
        <v>-0.17974336819421341</v>
      </c>
      <c r="T28">
        <f t="shared" si="1"/>
        <v>-0.63927406133555065</v>
      </c>
    </row>
    <row r="29" spans="6:24">
      <c r="S29">
        <f t="shared" si="0"/>
        <v>-11.577774255667787</v>
      </c>
      <c r="T29">
        <f t="shared" si="1"/>
        <v>2.5654867547314408</v>
      </c>
    </row>
    <row r="30" spans="6:24">
      <c r="S30">
        <f t="shared" si="0"/>
        <v>-11.45081199888684</v>
      </c>
      <c r="T30">
        <f t="shared" si="1"/>
        <v>3.0170398681736348</v>
      </c>
    </row>
    <row r="31" spans="6:24">
      <c r="S31">
        <f t="shared" si="0"/>
        <v>-18.770910154693929</v>
      </c>
      <c r="T31">
        <f t="shared" si="1"/>
        <v>5.0752167560145347</v>
      </c>
    </row>
    <row r="32" spans="6:24">
      <c r="S32">
        <f t="shared" si="0"/>
        <v>-18.665347931867402</v>
      </c>
      <c r="T32">
        <f t="shared" si="1"/>
        <v>5.4506586518012492</v>
      </c>
    </row>
    <row r="33" spans="16:20">
      <c r="S33">
        <f t="shared" si="0"/>
        <v>-11.345249776060308</v>
      </c>
      <c r="T33">
        <f t="shared" si="1"/>
        <v>3.3924817639603484</v>
      </c>
    </row>
    <row r="34" spans="16:20">
      <c r="S34">
        <f t="shared" si="0"/>
        <v>-11.218287519279361</v>
      </c>
      <c r="T34">
        <f t="shared" si="1"/>
        <v>3.8440348774025423</v>
      </c>
    </row>
    <row r="35" spans="16:20">
      <c r="S35">
        <f t="shared" si="0"/>
        <v>0.17974336819421341</v>
      </c>
      <c r="T35">
        <f t="shared" si="1"/>
        <v>0.63927406133555065</v>
      </c>
    </row>
    <row r="36" spans="16:20">
      <c r="S36">
        <f t="shared" si="0"/>
        <v>0</v>
      </c>
      <c r="T36">
        <f t="shared" si="1"/>
        <v>0</v>
      </c>
    </row>
    <row r="38" spans="16:20">
      <c r="S38">
        <f>$S$21*S17+$T$21*T17</f>
        <v>-0.48133576382912052</v>
      </c>
      <c r="T38">
        <f>$S$21*T17-$T$21*S17</f>
        <v>0.13533618311093715</v>
      </c>
    </row>
    <row r="41" spans="16:20">
      <c r="P41" t="s">
        <v>817</v>
      </c>
    </row>
    <row r="42" spans="16:20">
      <c r="P42" t="s">
        <v>818</v>
      </c>
      <c r="Q42" t="s">
        <v>819</v>
      </c>
    </row>
    <row r="43" spans="16:20">
      <c r="P43">
        <f>Parameters!C32</f>
        <v>14</v>
      </c>
      <c r="Q43">
        <f>Parameters!C33</f>
        <v>10.375</v>
      </c>
    </row>
    <row r="44" spans="16:20">
      <c r="S44" t="s">
        <v>823</v>
      </c>
    </row>
    <row r="45" spans="16:20">
      <c r="T45" t="s">
        <v>824</v>
      </c>
    </row>
    <row r="47" spans="16:20">
      <c r="P47" t="s">
        <v>816</v>
      </c>
      <c r="S47" t="s">
        <v>825</v>
      </c>
      <c r="T47" t="s">
        <v>826</v>
      </c>
    </row>
    <row r="48" spans="16:20">
      <c r="P48" t="s">
        <v>834</v>
      </c>
      <c r="S48">
        <f t="shared" ref="S48:S57" si="2">S27+$P$43</f>
        <v>14</v>
      </c>
      <c r="T48">
        <f t="shared" ref="T48:T57" si="3">T27+$Q$43</f>
        <v>10.375</v>
      </c>
    </row>
    <row r="49" spans="19:20">
      <c r="S49">
        <f t="shared" si="2"/>
        <v>13.820256631805787</v>
      </c>
      <c r="T49">
        <f t="shared" si="3"/>
        <v>9.7357259386644497</v>
      </c>
    </row>
    <row r="50" spans="19:20">
      <c r="S50">
        <f t="shared" si="2"/>
        <v>2.4222257443322128</v>
      </c>
      <c r="T50">
        <f t="shared" si="3"/>
        <v>12.940486754731442</v>
      </c>
    </row>
    <row r="51" spans="19:20">
      <c r="S51">
        <f t="shared" si="2"/>
        <v>2.5491880011131602</v>
      </c>
      <c r="T51">
        <f t="shared" si="3"/>
        <v>13.392039868173635</v>
      </c>
    </row>
    <row r="52" spans="19:20">
      <c r="S52">
        <f t="shared" si="2"/>
        <v>-4.7709101546939294</v>
      </c>
      <c r="T52">
        <f t="shared" si="3"/>
        <v>15.450216756014534</v>
      </c>
    </row>
    <row r="53" spans="19:20">
      <c r="S53">
        <f t="shared" si="2"/>
        <v>-4.6653479318674016</v>
      </c>
      <c r="T53">
        <f t="shared" si="3"/>
        <v>15.825658651801248</v>
      </c>
    </row>
    <row r="54" spans="19:20">
      <c r="S54">
        <f t="shared" si="2"/>
        <v>2.6547502239396916</v>
      </c>
      <c r="T54">
        <f t="shared" si="3"/>
        <v>13.767481763960348</v>
      </c>
    </row>
    <row r="55" spans="19:20">
      <c r="S55">
        <f t="shared" si="2"/>
        <v>2.781712480720639</v>
      </c>
      <c r="T55">
        <f t="shared" si="3"/>
        <v>14.219034877402542</v>
      </c>
    </row>
    <row r="56" spans="19:20">
      <c r="S56">
        <f t="shared" si="2"/>
        <v>14.179743368194213</v>
      </c>
      <c r="T56">
        <f t="shared" si="3"/>
        <v>11.01427406133555</v>
      </c>
    </row>
    <row r="57" spans="19:20">
      <c r="S57">
        <f t="shared" si="2"/>
        <v>14</v>
      </c>
      <c r="T57">
        <f t="shared" si="3"/>
        <v>10.375</v>
      </c>
    </row>
    <row r="59" spans="19:20">
      <c r="S59">
        <f>S38+$P$43</f>
        <v>13.51866423617088</v>
      </c>
      <c r="T59">
        <f>T38+$Q$43</f>
        <v>10.510336183110937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V131"/>
  <sheetViews>
    <sheetView topLeftCell="V7" zoomScale="70" zoomScaleNormal="70" workbookViewId="0">
      <selection activeCell="AU25" sqref="AU25:AV43"/>
    </sheetView>
  </sheetViews>
  <sheetFormatPr defaultRowHeight="14.4"/>
  <cols>
    <col min="1" max="1" width="24.77734375" bestFit="1" customWidth="1"/>
    <col min="5" max="5" width="16.77734375" bestFit="1" customWidth="1"/>
    <col min="30" max="30" width="12" bestFit="1" customWidth="1"/>
  </cols>
  <sheetData>
    <row r="2" spans="1:48">
      <c r="J2">
        <v>13.1</v>
      </c>
      <c r="K2" t="s">
        <v>37</v>
      </c>
      <c r="R2">
        <v>-4</v>
      </c>
      <c r="S2">
        <v>19.5</v>
      </c>
      <c r="AD2" t="s">
        <v>64</v>
      </c>
      <c r="AL2" s="1" t="s">
        <v>38</v>
      </c>
      <c r="AM2" s="1"/>
      <c r="AN2" s="1"/>
      <c r="AO2" s="1"/>
    </row>
    <row r="3" spans="1:48">
      <c r="A3" t="s">
        <v>844</v>
      </c>
      <c r="E3" t="s">
        <v>672</v>
      </c>
      <c r="F3">
        <f>Parameters!$C$13</f>
        <v>6.5</v>
      </c>
      <c r="G3" t="s">
        <v>5</v>
      </c>
      <c r="J3">
        <f>J2*PI()/180</f>
        <v>0.22863813201125716</v>
      </c>
      <c r="K3" t="s">
        <v>353</v>
      </c>
      <c r="R3">
        <v>13.95</v>
      </c>
      <c r="S3">
        <v>18</v>
      </c>
      <c r="AL3" s="1" t="s">
        <v>39</v>
      </c>
      <c r="AM3" s="1"/>
      <c r="AN3" s="1"/>
      <c r="AO3" s="1"/>
    </row>
    <row r="4" spans="1:48">
      <c r="A4" s="33" t="s">
        <v>8</v>
      </c>
      <c r="B4">
        <f>DetailedParameters!P4</f>
        <v>19</v>
      </c>
      <c r="C4" t="s">
        <v>5</v>
      </c>
      <c r="E4" t="s">
        <v>848</v>
      </c>
      <c r="R4">
        <v>5.05</v>
      </c>
      <c r="AF4" t="s">
        <v>8</v>
      </c>
      <c r="AG4" t="s">
        <v>10</v>
      </c>
      <c r="AL4" s="1"/>
      <c r="AM4" s="1" t="s">
        <v>23</v>
      </c>
      <c r="AN4" s="1" t="s">
        <v>8</v>
      </c>
      <c r="AO4" s="1" t="s">
        <v>10</v>
      </c>
      <c r="AT4" t="s">
        <v>862</v>
      </c>
    </row>
    <row r="5" spans="1:48">
      <c r="A5" s="33" t="s">
        <v>10</v>
      </c>
      <c r="B5">
        <f>DetailedParameters!P6</f>
        <v>18</v>
      </c>
      <c r="C5" t="s">
        <v>5</v>
      </c>
      <c r="E5" s="33" t="s">
        <v>8</v>
      </c>
      <c r="F5">
        <f>B11+(F11-B11)*F3/F17</f>
        <v>15.88105057647082</v>
      </c>
      <c r="G5" t="s">
        <v>5</v>
      </c>
      <c r="J5">
        <f>J14-J16</f>
        <v>8.5727507783708141</v>
      </c>
      <c r="K5">
        <f>J5*TAN(J3)</f>
        <v>1.9949415976619986</v>
      </c>
      <c r="N5">
        <v>9.7469999999999999</v>
      </c>
      <c r="AD5" t="s">
        <v>67</v>
      </c>
      <c r="AL5" s="1"/>
      <c r="AM5" s="1"/>
      <c r="AN5" s="1"/>
      <c r="AO5" s="1"/>
      <c r="AU5" s="1" t="s">
        <v>8</v>
      </c>
      <c r="AV5" s="1" t="s">
        <v>10</v>
      </c>
    </row>
    <row r="6" spans="1:48">
      <c r="E6" s="33" t="s">
        <v>10</v>
      </c>
      <c r="F6">
        <f>B12+(F12-B12)*F3/F17</f>
        <v>7.214158265998023</v>
      </c>
      <c r="G6" t="s">
        <v>5</v>
      </c>
      <c r="R6">
        <v>-12.5</v>
      </c>
      <c r="S6">
        <v>8.5</v>
      </c>
      <c r="AD6" t="s">
        <v>68</v>
      </c>
      <c r="AL6" s="1"/>
      <c r="AM6" s="1"/>
      <c r="AN6" s="1">
        <f>Z22</f>
        <v>-17.074519973229933</v>
      </c>
      <c r="AO6" s="1">
        <f>AA22</f>
        <v>-2.3158275532209047</v>
      </c>
    </row>
    <row r="7" spans="1:48">
      <c r="A7" t="s">
        <v>845</v>
      </c>
      <c r="B7">
        <f>DetailedParameters!P7</f>
        <v>-30</v>
      </c>
      <c r="C7" t="s">
        <v>37</v>
      </c>
      <c r="N7">
        <v>-5.05</v>
      </c>
      <c r="O7">
        <f>N7*TAN(J3)</f>
        <v>-1.1751718122508708</v>
      </c>
      <c r="AF7">
        <f>(F12-B12)/(F11-B11)</f>
        <v>1.3434914498690831</v>
      </c>
      <c r="AL7" s="1"/>
      <c r="AM7" s="1">
        <f>ATAN2(Z22-Z23,AA22-AA23)</f>
        <v>0.91960204457477557</v>
      </c>
      <c r="AN7" s="1">
        <f>COS(AM7)</f>
        <v>0.60613672264469642</v>
      </c>
      <c r="AO7" s="1">
        <f>SIN(AM7)</f>
        <v>0.79536046762555801</v>
      </c>
    </row>
    <row r="8" spans="1:48">
      <c r="J8">
        <v>21.99</v>
      </c>
      <c r="K8" t="s">
        <v>37</v>
      </c>
      <c r="R8">
        <f>0.5*23.5</f>
        <v>11.75</v>
      </c>
      <c r="AL8" s="1"/>
      <c r="AM8" s="1">
        <f>AM7*180/PI()</f>
        <v>52.689315985736037</v>
      </c>
      <c r="AN8" s="1">
        <f>0.5*DetailedParameters!D17</f>
        <v>12.5</v>
      </c>
      <c r="AO8" s="1"/>
    </row>
    <row r="9" spans="1:48">
      <c r="J9">
        <f>J8*PI()/180</f>
        <v>0.383797902513553</v>
      </c>
      <c r="K9" t="s">
        <v>353</v>
      </c>
      <c r="R9">
        <v>13.75</v>
      </c>
      <c r="AF9">
        <f>B11</f>
        <v>12</v>
      </c>
      <c r="AG9">
        <f>B12</f>
        <v>2</v>
      </c>
      <c r="AL9" s="1"/>
      <c r="AM9" s="1"/>
      <c r="AN9" s="1">
        <f>DetailedParameters!$D$18</f>
        <v>3.5001286088477208</v>
      </c>
      <c r="AO9" s="1">
        <f>DetailedParameters!$D$20</f>
        <v>19.816383368673375</v>
      </c>
    </row>
    <row r="10" spans="1:48">
      <c r="A10" t="s">
        <v>678</v>
      </c>
      <c r="E10" t="s">
        <v>846</v>
      </c>
      <c r="J10">
        <v>10</v>
      </c>
      <c r="K10">
        <v>0</v>
      </c>
      <c r="AL10" s="1"/>
      <c r="AM10" s="1"/>
      <c r="AN10" s="1"/>
      <c r="AO10" s="1"/>
    </row>
    <row r="11" spans="1:48">
      <c r="A11" s="33" t="s">
        <v>8</v>
      </c>
      <c r="B11">
        <f>DetailedParameters!$P$18</f>
        <v>12</v>
      </c>
      <c r="C11" t="s">
        <v>5</v>
      </c>
      <c r="E11" s="33" t="s">
        <v>8</v>
      </c>
      <c r="F11">
        <f>J70</f>
        <v>27.044455038074574</v>
      </c>
      <c r="G11" t="s">
        <v>5</v>
      </c>
      <c r="J11">
        <v>1</v>
      </c>
      <c r="N11">
        <v>4.0819999999999999</v>
      </c>
      <c r="AL11" s="1"/>
      <c r="AM11" s="1"/>
      <c r="AN11" s="1" t="str">
        <f>DetailedParameters!C18</f>
        <v>CG, X</v>
      </c>
      <c r="AO11" s="1" t="str">
        <f>DetailedParameters!C20</f>
        <v>CG, Z</v>
      </c>
    </row>
    <row r="12" spans="1:48">
      <c r="A12" s="33" t="s">
        <v>10</v>
      </c>
      <c r="B12">
        <f>DetailedParameters!$P$19</f>
        <v>2</v>
      </c>
      <c r="C12" t="s">
        <v>5</v>
      </c>
      <c r="E12" s="33" t="s">
        <v>10</v>
      </c>
      <c r="F12">
        <f>K70</f>
        <v>22.212096711593041</v>
      </c>
      <c r="G12" t="s">
        <v>5</v>
      </c>
      <c r="J12">
        <f>J11*COS(J9)</f>
        <v>0.92724922162918577</v>
      </c>
      <c r="K12">
        <f>J11*SIN(J9)</f>
        <v>0.37444476360081363</v>
      </c>
      <c r="N12">
        <f>SQRT(N11^2-O12^2)</f>
        <v>4.051262025591531</v>
      </c>
      <c r="O12">
        <v>0.5</v>
      </c>
      <c r="AL12" s="1"/>
      <c r="AM12" s="1"/>
      <c r="AN12" s="1"/>
      <c r="AO12" s="1"/>
    </row>
    <row r="13" spans="1:48">
      <c r="E13" t="s">
        <v>22</v>
      </c>
      <c r="F13">
        <f>SQRT((F11-F5)^2+(F12-F6)^2)</f>
        <v>18.696517236940458</v>
      </c>
      <c r="G13" t="s">
        <v>5</v>
      </c>
      <c r="O13">
        <f>-N12*TAN(J3)</f>
        <v>-0.94275820525099674</v>
      </c>
      <c r="R13">
        <v>3.75</v>
      </c>
      <c r="AL13" s="1"/>
      <c r="AM13" s="1"/>
      <c r="AN13" s="1"/>
      <c r="AO13" s="1"/>
    </row>
    <row r="14" spans="1:48">
      <c r="E14" t="s">
        <v>23</v>
      </c>
      <c r="F14">
        <f>ATAN2(F11-B11,F12-B12)</f>
        <v>0.93093437963755377</v>
      </c>
      <c r="G14" t="s">
        <v>152</v>
      </c>
      <c r="J14">
        <f>J10-J12</f>
        <v>9.0727507783708141</v>
      </c>
      <c r="K14">
        <f>K10-K12</f>
        <v>-0.37444476360081363</v>
      </c>
      <c r="L14" t="s">
        <v>354</v>
      </c>
      <c r="AL14" s="1"/>
      <c r="AM14" s="1">
        <v>0</v>
      </c>
      <c r="AN14" s="1">
        <f>$AN$9+$AN$8*COS(AM14)</f>
        <v>16.000128608847721</v>
      </c>
      <c r="AO14" s="1">
        <f>$AO$9+$AN$8*SIN(AM14)</f>
        <v>19.816383368673375</v>
      </c>
      <c r="AU14" s="50">
        <f>J62</f>
        <v>18.75</v>
      </c>
      <c r="AV14" s="50">
        <f>K62</f>
        <v>18.433012701892221</v>
      </c>
    </row>
    <row r="15" spans="1:48">
      <c r="F15">
        <f>F14*180/PI()</f>
        <v>53.338610956861352</v>
      </c>
      <c r="G15" t="s">
        <v>153</v>
      </c>
      <c r="Q15">
        <f>ATAN2((N20-R6),(O20-S6))</f>
        <v>-0.75812393117611265</v>
      </c>
      <c r="U15">
        <f>ATAN2((N21-R6),(O21-S6))</f>
        <v>-1.1213240965997406</v>
      </c>
      <c r="AL15" s="1"/>
      <c r="AM15" s="1">
        <f>AM14+0.1</f>
        <v>0.1</v>
      </c>
      <c r="AN15" s="1">
        <f t="shared" ref="AN15:AN77" si="0">$AN$9+$AN$8*COS(AM15)</f>
        <v>15.937680674823044</v>
      </c>
      <c r="AO15" s="1">
        <f t="shared" ref="AO15:AO77" si="1">$AO$9+$AN$8*SIN(AM15)</f>
        <v>21.064301076758728</v>
      </c>
      <c r="AU15" s="50">
        <f t="shared" ref="AU15:AV15" si="2">J63</f>
        <v>27.040245358166384</v>
      </c>
      <c r="AV15" s="50">
        <f t="shared" si="2"/>
        <v>23.219388091077626</v>
      </c>
    </row>
    <row r="16" spans="1:48">
      <c r="J16">
        <v>0.5</v>
      </c>
      <c r="Q16">
        <f>Q15*180/PI()</f>
        <v>-43.437301604257748</v>
      </c>
      <c r="U16">
        <f>U15*180/PI()</f>
        <v>-64.247138201484958</v>
      </c>
      <c r="AL16" s="1"/>
      <c r="AM16" s="1">
        <f t="shared" ref="AM16:AM77" si="3">AM15+0.1</f>
        <v>0.2</v>
      </c>
      <c r="AN16" s="1">
        <f t="shared" si="0"/>
        <v>15.750960831863241</v>
      </c>
      <c r="AO16" s="1">
        <f t="shared" si="1"/>
        <v>22.299750003611639</v>
      </c>
      <c r="AU16" s="50">
        <f t="shared" ref="AU16:AV16" si="4">J64</f>
        <v>27.727467739966791</v>
      </c>
      <c r="AV16" s="50">
        <f t="shared" si="4"/>
        <v>22.029084009700824</v>
      </c>
    </row>
    <row r="17" spans="5:48">
      <c r="E17" t="s">
        <v>847</v>
      </c>
      <c r="F17">
        <f>SQRT((F11-B11)^2+(F12-B12)^2)</f>
        <v>25.196517236940458</v>
      </c>
      <c r="G17" t="s">
        <v>5</v>
      </c>
      <c r="J17" t="s">
        <v>791</v>
      </c>
      <c r="K17" t="s">
        <v>792</v>
      </c>
      <c r="N17" t="s">
        <v>801</v>
      </c>
      <c r="O17" t="s">
        <v>802</v>
      </c>
      <c r="R17">
        <f>R6</f>
        <v>-12.5</v>
      </c>
      <c r="S17">
        <f>S6</f>
        <v>8.5</v>
      </c>
      <c r="V17">
        <f>R17</f>
        <v>-12.5</v>
      </c>
      <c r="W17">
        <f>S17</f>
        <v>8.5</v>
      </c>
      <c r="AL17" s="1"/>
      <c r="AM17" s="1">
        <f t="shared" si="3"/>
        <v>0.30000000000000004</v>
      </c>
      <c r="AN17" s="1">
        <f t="shared" si="0"/>
        <v>15.441834722917795</v>
      </c>
      <c r="AO17" s="1">
        <f t="shared" si="1"/>
        <v>23.510385951940119</v>
      </c>
      <c r="AU17" s="50">
        <f t="shared" ref="AU17:AV17" si="5">J65</f>
        <v>26.861442336182353</v>
      </c>
      <c r="AV17" s="50">
        <f t="shared" si="5"/>
        <v>21.529084009700824</v>
      </c>
    </row>
    <row r="18" spans="5:48">
      <c r="J18">
        <v>0</v>
      </c>
      <c r="K18">
        <v>0</v>
      </c>
      <c r="N18">
        <f>J18</f>
        <v>0</v>
      </c>
      <c r="O18">
        <f>K18</f>
        <v>0</v>
      </c>
      <c r="Q18">
        <f>Q15</f>
        <v>-0.75812393117611265</v>
      </c>
      <c r="R18">
        <f>$R$17+$R$8*COS(Q18)</f>
        <v>-3.9680054182175066</v>
      </c>
      <c r="S18">
        <f t="shared" ref="S18:S34" si="6">$S$17+$R$8*SIN(Q18)</f>
        <v>0.42116540233468136</v>
      </c>
      <c r="V18">
        <f>N21</f>
        <v>-6.5</v>
      </c>
      <c r="W18">
        <f>O21</f>
        <v>-3.9376998029129955</v>
      </c>
      <c r="Z18">
        <f>R34</f>
        <v>-20.824519973229933</v>
      </c>
      <c r="AA18">
        <f>S34</f>
        <v>0.20754154576003181</v>
      </c>
      <c r="AL18" s="1"/>
      <c r="AM18" s="1">
        <f t="shared" si="3"/>
        <v>0.4</v>
      </c>
      <c r="AN18" s="1">
        <f t="shared" si="0"/>
        <v>15.013391033883785</v>
      </c>
      <c r="AO18" s="1">
        <f t="shared" si="1"/>
        <v>24.684112647531506</v>
      </c>
      <c r="AU18" s="50">
        <f t="shared" ref="AU18:AV18" si="7">J66</f>
        <v>26.674219954381947</v>
      </c>
      <c r="AV18" s="50">
        <f t="shared" si="7"/>
        <v>21.853362687293188</v>
      </c>
    </row>
    <row r="19" spans="5:48">
      <c r="J19">
        <f>J18</f>
        <v>0</v>
      </c>
      <c r="K19">
        <f>K18+J16</f>
        <v>0.5</v>
      </c>
      <c r="N19">
        <f>N18</f>
        <v>0</v>
      </c>
      <c r="O19">
        <f>O18+J16</f>
        <v>0.5</v>
      </c>
      <c r="Q19">
        <f>Q18-0.1</f>
        <v>-0.85812393117611263</v>
      </c>
      <c r="R19">
        <f t="shared" ref="R19:R34" si="8">$R$17+$R$8*COS(Q19)</f>
        <v>-4.8171675134064023</v>
      </c>
      <c r="S19">
        <f t="shared" si="6"/>
        <v>-0.39025224518078794</v>
      </c>
      <c r="V19">
        <v>-15.5</v>
      </c>
      <c r="W19">
        <f>W18+(V19-V18)*N25</f>
        <v>-5.935365010183606</v>
      </c>
      <c r="Z19">
        <f>V20</f>
        <v>-22.25</v>
      </c>
      <c r="AA19">
        <f>W20</f>
        <v>-2</v>
      </c>
      <c r="AL19" s="1"/>
      <c r="AM19" s="1">
        <f t="shared" si="3"/>
        <v>0.5</v>
      </c>
      <c r="AN19" s="1">
        <f t="shared" si="0"/>
        <v>14.469910632477379</v>
      </c>
      <c r="AO19" s="1">
        <f t="shared" si="1"/>
        <v>25.809202601225913</v>
      </c>
      <c r="AU19" s="50">
        <f t="shared" ref="AU19:AV19" si="9">J67</f>
        <v>20.247470798830999</v>
      </c>
      <c r="AV19" s="50">
        <f t="shared" si="9"/>
        <v>15.839317195466174</v>
      </c>
    </row>
    <row r="20" spans="5:48">
      <c r="J20">
        <f>J14+J16</f>
        <v>9.5727507783708141</v>
      </c>
      <c r="K20">
        <f>K19</f>
        <v>0.5</v>
      </c>
      <c r="N20">
        <f>N19-N12</f>
        <v>-4.051262025591531</v>
      </c>
      <c r="O20">
        <f>O19</f>
        <v>0.5</v>
      </c>
      <c r="Q20">
        <f t="shared" ref="Q20:Q34" si="10">Q19-0.1</f>
        <v>-0.95812393117611261</v>
      </c>
      <c r="R20">
        <f t="shared" si="8"/>
        <v>-5.7430939311945712</v>
      </c>
      <c r="S20">
        <f t="shared" si="6"/>
        <v>-1.1128414309890893</v>
      </c>
      <c r="V20">
        <f>-22.25</f>
        <v>-22.25</v>
      </c>
      <c r="W20">
        <v>-2</v>
      </c>
      <c r="AL20" s="1"/>
      <c r="AM20" s="1">
        <f t="shared" si="3"/>
        <v>0.6</v>
      </c>
      <c r="AN20" s="1">
        <f t="shared" si="0"/>
        <v>13.816823795218699</v>
      </c>
      <c r="AO20" s="1">
        <f t="shared" si="1"/>
        <v>26.874414286111318</v>
      </c>
      <c r="AU20" s="35">
        <f>N65</f>
        <v>20.247470798830999</v>
      </c>
      <c r="AV20" s="35">
        <f>O65</f>
        <v>15.839317195466174</v>
      </c>
    </row>
    <row r="21" spans="5:48">
      <c r="J21">
        <f>J20</f>
        <v>9.5727507783708141</v>
      </c>
      <c r="K21">
        <f>K20-2*J16+K14</f>
        <v>-0.87444476360081369</v>
      </c>
      <c r="N21">
        <v>-6.5</v>
      </c>
      <c r="O21">
        <f>O20-2*J16+K24+O13</f>
        <v>-3.9376998029129955</v>
      </c>
      <c r="Q21">
        <f t="shared" si="10"/>
        <v>-1.0581239311761126</v>
      </c>
      <c r="R21">
        <f t="shared" si="8"/>
        <v>-6.7365331208860528</v>
      </c>
      <c r="S21">
        <f t="shared" si="6"/>
        <v>-1.7393822828018557</v>
      </c>
      <c r="AL21" s="1"/>
      <c r="AM21" s="1">
        <f t="shared" si="3"/>
        <v>0.7</v>
      </c>
      <c r="AN21" s="1">
        <f t="shared" si="0"/>
        <v>13.060655949903827</v>
      </c>
      <c r="AO21" s="1">
        <f t="shared" si="1"/>
        <v>27.869104459144513</v>
      </c>
      <c r="AU21" s="35">
        <f>N64</f>
        <v>15.339684776857645</v>
      </c>
      <c r="AV21" s="35">
        <f>O64</f>
        <v>11.339851938200368</v>
      </c>
    </row>
    <row r="22" spans="5:48">
      <c r="J22">
        <f>J21-2*J16</f>
        <v>8.5727507783708141</v>
      </c>
      <c r="K22">
        <f>K21</f>
        <v>-0.87444476360081369</v>
      </c>
      <c r="N22">
        <f>N18</f>
        <v>0</v>
      </c>
      <c r="O22">
        <f>K24</f>
        <v>-2.4949415976619989</v>
      </c>
      <c r="Q22">
        <f t="shared" si="10"/>
        <v>-1.1581239311761127</v>
      </c>
      <c r="R22">
        <f t="shared" si="8"/>
        <v>-7.787558966484788</v>
      </c>
      <c r="S22">
        <f t="shared" si="6"/>
        <v>-2.2636146115346438</v>
      </c>
      <c r="Z22">
        <f>R35</f>
        <v>-17.074519973229933</v>
      </c>
      <c r="AA22">
        <f>S35</f>
        <v>-2.3158275532209047</v>
      </c>
      <c r="AL22" s="1"/>
      <c r="AM22" s="1">
        <f t="shared" si="3"/>
        <v>0.79999999999999993</v>
      </c>
      <c r="AN22" s="1">
        <f t="shared" si="0"/>
        <v>12.20896247568729</v>
      </c>
      <c r="AO22" s="1">
        <f t="shared" si="1"/>
        <v>28.783334504917406</v>
      </c>
      <c r="AU22" s="49">
        <f>V61</f>
        <v>15.339684776857645</v>
      </c>
      <c r="AV22" s="49">
        <f>W61</f>
        <v>11.339851938200368</v>
      </c>
    </row>
    <row r="23" spans="5:48">
      <c r="J23">
        <f>J22</f>
        <v>8.5727507783708141</v>
      </c>
      <c r="K23">
        <f>K18-J16</f>
        <v>-0.5</v>
      </c>
      <c r="N23">
        <f>N22</f>
        <v>0</v>
      </c>
      <c r="O23">
        <f>O18</f>
        <v>0</v>
      </c>
      <c r="Q23">
        <f t="shared" si="10"/>
        <v>-1.2581239311761128</v>
      </c>
      <c r="R23">
        <f t="shared" si="8"/>
        <v>-8.8856699651645066</v>
      </c>
      <c r="S23">
        <f t="shared" si="6"/>
        <v>-2.6803004610469241</v>
      </c>
      <c r="Z23">
        <f>V36</f>
        <v>-18.5</v>
      </c>
      <c r="AA23">
        <f>W36</f>
        <v>-4.1863138945464478</v>
      </c>
      <c r="AL23" s="1"/>
      <c r="AM23" s="1">
        <f t="shared" si="3"/>
        <v>0.89999999999999991</v>
      </c>
      <c r="AN23" s="1">
        <f t="shared" si="0"/>
        <v>11.270253212231026</v>
      </c>
      <c r="AO23" s="1">
        <f t="shared" si="1"/>
        <v>29.607969739016916</v>
      </c>
      <c r="AU23" s="49">
        <f t="shared" ref="AU23:AV23" si="11">V62</f>
        <v>8.5442887464330024</v>
      </c>
      <c r="AV23" s="49">
        <f t="shared" si="11"/>
        <v>5.1098231204477145</v>
      </c>
    </row>
    <row r="24" spans="5:48">
      <c r="J24">
        <f>J18</f>
        <v>0</v>
      </c>
      <c r="K24">
        <f>K23-K5</f>
        <v>-2.4949415976619989</v>
      </c>
      <c r="Q24">
        <f t="shared" si="10"/>
        <v>-1.3581239311761129</v>
      </c>
      <c r="R24">
        <f t="shared" si="8"/>
        <v>-10.019894154813635</v>
      </c>
      <c r="S24">
        <f t="shared" si="6"/>
        <v>-2.985276444068397</v>
      </c>
      <c r="AL24" s="1"/>
      <c r="AM24" s="1">
        <f t="shared" si="3"/>
        <v>0.99999999999999989</v>
      </c>
      <c r="AN24" s="1">
        <f t="shared" si="0"/>
        <v>10.253907432199469</v>
      </c>
      <c r="AO24" s="1">
        <f t="shared" si="1"/>
        <v>30.334770678772081</v>
      </c>
      <c r="AU24" s="49">
        <f t="shared" ref="AU24:AV24" si="12">V63</f>
        <v>0.73093476579623839</v>
      </c>
      <c r="AV24" s="49">
        <f t="shared" si="12"/>
        <v>5.142949192431125</v>
      </c>
    </row>
    <row r="25" spans="5:48">
      <c r="J25">
        <f>J18</f>
        <v>0</v>
      </c>
      <c r="K25">
        <f>K18</f>
        <v>0</v>
      </c>
      <c r="N25">
        <f>(O22-O21)/(N22-N21)</f>
        <v>0.22196280080784564</v>
      </c>
      <c r="Q25">
        <f t="shared" si="10"/>
        <v>-1.4581239311761129</v>
      </c>
      <c r="R25">
        <f t="shared" si="8"/>
        <v>-11.178898742253871</v>
      </c>
      <c r="S25">
        <f t="shared" si="6"/>
        <v>-3.1754953413883733</v>
      </c>
      <c r="AL25" s="1"/>
      <c r="AM25" s="1">
        <f t="shared" si="3"/>
        <v>1.0999999999999999</v>
      </c>
      <c r="AN25" s="1">
        <f t="shared" si="0"/>
        <v>9.1700801266674397</v>
      </c>
      <c r="AO25" s="1">
        <f t="shared" si="1"/>
        <v>30.956475369441314</v>
      </c>
      <c r="AU25" s="48">
        <f>R77</f>
        <v>0.86166590868642245</v>
      </c>
      <c r="AV25" s="48">
        <f>S77</f>
        <v>7.7674762643539133</v>
      </c>
    </row>
    <row r="26" spans="5:48">
      <c r="Q26">
        <f t="shared" si="10"/>
        <v>-1.558123931176113</v>
      </c>
      <c r="R26">
        <f t="shared" si="8"/>
        <v>-12.35110333676349</v>
      </c>
      <c r="S26">
        <f t="shared" si="6"/>
        <v>-3.2490565486628338</v>
      </c>
      <c r="AL26" s="1"/>
      <c r="AM26" s="1">
        <f t="shared" si="3"/>
        <v>1.2</v>
      </c>
      <c r="AN26" s="1">
        <f t="shared" si="0"/>
        <v>8.0296005398061414</v>
      </c>
      <c r="AO26" s="1">
        <f t="shared" si="1"/>
        <v>31.466871943263705</v>
      </c>
      <c r="AU26" s="48">
        <f>R76</f>
        <v>2.00945252168097</v>
      </c>
      <c r="AV26" s="48">
        <f>S76</f>
        <v>7.5183563060293253</v>
      </c>
    </row>
    <row r="27" spans="5:48">
      <c r="J27">
        <f>J14</f>
        <v>9.0727507783708141</v>
      </c>
      <c r="K27">
        <f>K14</f>
        <v>-0.37444476360081363</v>
      </c>
      <c r="N27">
        <f>(K24-K22)/(J24-J22)</f>
        <v>0.18902880486736234</v>
      </c>
      <c r="Q27">
        <f t="shared" si="10"/>
        <v>-1.6581239311761131</v>
      </c>
      <c r="R27">
        <f t="shared" si="8"/>
        <v>-13.524795657513476</v>
      </c>
      <c r="S27">
        <f t="shared" si="6"/>
        <v>-3.2052250666247986</v>
      </c>
      <c r="AL27" s="1"/>
      <c r="AM27" s="1">
        <f t="shared" si="3"/>
        <v>1.3</v>
      </c>
      <c r="AN27" s="1">
        <f t="shared" si="0"/>
        <v>6.8438639666550625</v>
      </c>
      <c r="AO27" s="1">
        <f t="shared" si="1"/>
        <v>31.860860686388286</v>
      </c>
      <c r="AU27" s="48">
        <f>R75</f>
        <v>3.1763754790553627</v>
      </c>
      <c r="AV27" s="48">
        <f>S75</f>
        <v>7.3850683689992103</v>
      </c>
    </row>
    <row r="28" spans="5:48">
      <c r="J28">
        <v>3.75</v>
      </c>
      <c r="Q28">
        <f t="shared" si="10"/>
        <v>-1.7581239311761132</v>
      </c>
      <c r="R28">
        <f t="shared" si="8"/>
        <v>-14.688248558805993</v>
      </c>
      <c r="S28">
        <f t="shared" si="6"/>
        <v>-3.0444388449540281</v>
      </c>
      <c r="AL28" s="1"/>
      <c r="AM28" s="1">
        <f t="shared" si="3"/>
        <v>1.4000000000000001</v>
      </c>
      <c r="AN28" s="1">
        <f t="shared" si="0"/>
        <v>5.6247178951007308</v>
      </c>
      <c r="AO28" s="1">
        <f t="shared" si="1"/>
        <v>32.134504993529127</v>
      </c>
      <c r="AU28" s="48">
        <f>R74</f>
        <v>4.3507752723529549</v>
      </c>
      <c r="AV28" s="48">
        <f>S74</f>
        <v>7.3689442222712369</v>
      </c>
    </row>
    <row r="29" spans="5:48">
      <c r="Q29">
        <f t="shared" si="10"/>
        <v>-1.8581239311761133</v>
      </c>
      <c r="R29">
        <f t="shared" si="8"/>
        <v>-15.829837203837723</v>
      </c>
      <c r="S29">
        <f t="shared" si="6"/>
        <v>-2.768304406428598</v>
      </c>
      <c r="AL29" s="1"/>
      <c r="AM29" s="1">
        <f t="shared" si="3"/>
        <v>1.5000000000000002</v>
      </c>
      <c r="AN29" s="1">
        <f t="shared" si="0"/>
        <v>4.3843436296940048</v>
      </c>
      <c r="AO29" s="1">
        <f t="shared" si="1"/>
        <v>32.285070701224058</v>
      </c>
      <c r="AU29" s="48">
        <f>R73</f>
        <v>5.520917687044081</v>
      </c>
      <c r="AV29" s="48">
        <f>S73</f>
        <v>7.4701449729895746</v>
      </c>
    </row>
    <row r="30" spans="5:48">
      <c r="Q30">
        <f t="shared" si="10"/>
        <v>-1.9581239311761134</v>
      </c>
      <c r="R30">
        <f t="shared" si="8"/>
        <v>-16.938155216226548</v>
      </c>
      <c r="S30">
        <f t="shared" si="6"/>
        <v>-2.3795807950803471</v>
      </c>
      <c r="AL30" s="1"/>
      <c r="AM30" s="1">
        <f t="shared" si="3"/>
        <v>1.6000000000000003</v>
      </c>
      <c r="AN30" s="1">
        <f t="shared" si="0"/>
        <v>3.1351345800816079</v>
      </c>
      <c r="AO30" s="1">
        <f t="shared" si="1"/>
        <v>32.311053406692189</v>
      </c>
      <c r="AU30" s="48">
        <f>R72</f>
        <v>6.6751110469188042</v>
      </c>
      <c r="AV30" s="48">
        <f>S72</f>
        <v>7.6876594567055712</v>
      </c>
    </row>
    <row r="31" spans="5:48">
      <c r="Q31">
        <f t="shared" si="10"/>
        <v>-2.0581239311761133</v>
      </c>
      <c r="R31">
        <f t="shared" si="8"/>
        <v>-18.002128648753896</v>
      </c>
      <c r="S31">
        <f t="shared" si="6"/>
        <v>-1.8821520087389221</v>
      </c>
      <c r="V31">
        <f>R35+V32</f>
        <v>-18.5</v>
      </c>
      <c r="W31">
        <f>S35+W32</f>
        <v>-4.5233690989809361</v>
      </c>
      <c r="AL31" s="1"/>
      <c r="AM31" s="1">
        <f t="shared" si="3"/>
        <v>1.7000000000000004</v>
      </c>
      <c r="AN31" s="1">
        <f t="shared" si="0"/>
        <v>1.8895724301536574</v>
      </c>
      <c r="AO31" s="1">
        <f t="shared" si="1"/>
        <v>32.212193499329231</v>
      </c>
      <c r="AU31" s="48">
        <f>R71</f>
        <v>7.8018230334508534</v>
      </c>
      <c r="AV31" s="48">
        <f>S71</f>
        <v>8.0193143405986618</v>
      </c>
    </row>
    <row r="32" spans="5:48">
      <c r="Q32">
        <f t="shared" si="10"/>
        <v>-2.1581239311761133</v>
      </c>
      <c r="R32">
        <f t="shared" si="8"/>
        <v>-19.011126630584819</v>
      </c>
      <c r="S32">
        <f t="shared" si="6"/>
        <v>-1.2809881914093513</v>
      </c>
      <c r="V32">
        <f>V20-R34</f>
        <v>-1.4254800267700674</v>
      </c>
      <c r="W32">
        <f>W20-S34</f>
        <v>-2.2075415457600318</v>
      </c>
      <c r="AL32" s="1"/>
      <c r="AM32" s="1">
        <f t="shared" si="3"/>
        <v>1.8000000000000005</v>
      </c>
      <c r="AN32" s="1">
        <f t="shared" si="0"/>
        <v>0.66010242518412676</v>
      </c>
      <c r="AO32" s="1">
        <f t="shared" si="1"/>
        <v>31.989478754650811</v>
      </c>
      <c r="AU32" s="48">
        <f>R70</f>
        <v>8.8897959129122679</v>
      </c>
      <c r="AV32" s="48">
        <f>S70</f>
        <v>8.4617958386995173</v>
      </c>
    </row>
    <row r="33" spans="5:48">
      <c r="Q33">
        <f t="shared" si="10"/>
        <v>-2.2581239311761134</v>
      </c>
      <c r="R33">
        <f t="shared" si="8"/>
        <v>-19.95506758741525</v>
      </c>
      <c r="S33">
        <f t="shared" si="6"/>
        <v>-0.582095973236056</v>
      </c>
      <c r="AL33" s="1"/>
      <c r="AM33" s="1">
        <f t="shared" si="3"/>
        <v>1.9000000000000006</v>
      </c>
      <c r="AN33" s="1">
        <f t="shared" si="0"/>
        <v>-0.54099097694607856</v>
      </c>
      <c r="AO33" s="1">
        <f t="shared" si="1"/>
        <v>31.645134464766052</v>
      </c>
      <c r="AU33" s="48">
        <f>R69</f>
        <v>9.9281590199274863</v>
      </c>
      <c r="AV33" s="48">
        <f>S69</f>
        <v>9.0106828221440498</v>
      </c>
    </row>
    <row r="34" spans="5:48">
      <c r="Q34">
        <f t="shared" si="10"/>
        <v>-2.3581239311761135</v>
      </c>
      <c r="R34">
        <f t="shared" si="8"/>
        <v>-20.824519973229933</v>
      </c>
      <c r="S34">
        <f t="shared" si="6"/>
        <v>0.20754154576003181</v>
      </c>
      <c r="V34">
        <f>(W19-W20)/(V20-V19)</f>
        <v>0.5830170385457194</v>
      </c>
      <c r="AL34" s="1"/>
      <c r="AM34" s="1">
        <f t="shared" si="3"/>
        <v>2.0000000000000004</v>
      </c>
      <c r="AN34" s="1">
        <f t="shared" si="0"/>
        <v>-1.7017068479915638</v>
      </c>
      <c r="AO34" s="1">
        <f t="shared" si="1"/>
        <v>31.182601203994395</v>
      </c>
      <c r="AU34" s="48">
        <f>R68</f>
        <v>10.906537373568424</v>
      </c>
      <c r="AV34" s="48">
        <f>S68</f>
        <v>9.6604909936315959</v>
      </c>
    </row>
    <row r="35" spans="5:48">
      <c r="R35">
        <f>R34+R13</f>
        <v>-17.074519973229933</v>
      </c>
      <c r="S35">
        <f>S30+(R35-R30)*(S31-S30)/(R31-R30)</f>
        <v>-2.3158275532209047</v>
      </c>
      <c r="W35">
        <f>(R34-R35)*V34</f>
        <v>-2.1863138945464478</v>
      </c>
      <c r="AL35" s="1"/>
      <c r="AM35" s="1">
        <f t="shared" si="3"/>
        <v>2.1000000000000005</v>
      </c>
      <c r="AN35" s="1">
        <f t="shared" si="0"/>
        <v>-2.8104476986505027</v>
      </c>
      <c r="AO35" s="1">
        <f t="shared" si="1"/>
        <v>30.606500451784292</v>
      </c>
      <c r="AU35" s="48">
        <f>R67</f>
        <v>11.815155340734384</v>
      </c>
      <c r="AV35" s="48">
        <f>S67</f>
        <v>10.404727684710677</v>
      </c>
    </row>
    <row r="36" spans="5:48">
      <c r="V36">
        <f>V20+(R35-R34)</f>
        <v>-18.5</v>
      </c>
      <c r="W36">
        <f>W20+W35</f>
        <v>-4.1863138945464478</v>
      </c>
      <c r="AL36" s="1"/>
      <c r="AM36" s="1">
        <f t="shared" si="3"/>
        <v>2.2000000000000006</v>
      </c>
      <c r="AN36" s="1">
        <f t="shared" si="0"/>
        <v>-3.8561353568441072</v>
      </c>
      <c r="AO36" s="1">
        <f t="shared" si="1"/>
        <v>29.92258841641825</v>
      </c>
      <c r="AU36" s="48">
        <f>R66</f>
        <v>12.644934311046612</v>
      </c>
      <c r="AV36" s="48">
        <f>S66</f>
        <v>11.235956728375967</v>
      </c>
    </row>
    <row r="37" spans="5:48">
      <c r="J37" t="s">
        <v>793</v>
      </c>
      <c r="AL37" s="1"/>
      <c r="AM37" s="1">
        <f t="shared" si="3"/>
        <v>2.3000000000000007</v>
      </c>
      <c r="AN37" s="1">
        <f t="shared" si="0"/>
        <v>-4.828321657150088</v>
      </c>
      <c r="AO37" s="1">
        <f t="shared" si="1"/>
        <v>29.13769852088237</v>
      </c>
      <c r="AU37" s="48">
        <f>R65</f>
        <v>13.387583407322207</v>
      </c>
      <c r="AV37" s="48">
        <f>S65</f>
        <v>12.145872758790961</v>
      </c>
    </row>
    <row r="38" spans="5:48">
      <c r="K38" t="s">
        <v>794</v>
      </c>
      <c r="AL38" s="1"/>
      <c r="AM38" s="1">
        <f t="shared" si="3"/>
        <v>2.4000000000000008</v>
      </c>
      <c r="AN38" s="1">
        <f t="shared" si="0"/>
        <v>-5.7172928354178545</v>
      </c>
      <c r="AO38" s="1">
        <f t="shared" si="1"/>
        <v>28.259673125562752</v>
      </c>
      <c r="AU38" s="48">
        <f>R64</f>
        <v>14.035682325278339</v>
      </c>
      <c r="AV38" s="48">
        <f>S64</f>
        <v>13.125384195757999</v>
      </c>
    </row>
    <row r="39" spans="5:48">
      <c r="AL39" s="1"/>
      <c r="AM39" s="1">
        <f t="shared" si="3"/>
        <v>2.5000000000000009</v>
      </c>
      <c r="AN39" s="1">
        <f t="shared" si="0"/>
        <v>-6.5141665854889581</v>
      </c>
      <c r="AO39" s="1">
        <f t="shared" si="1"/>
        <v>27.297285169972824</v>
      </c>
      <c r="AU39" s="48">
        <f>R63</f>
        <v>14.582755474759807</v>
      </c>
      <c r="AV39" s="48">
        <f>S63</f>
        <v>14.164704084782336</v>
      </c>
    </row>
    <row r="40" spans="5:48">
      <c r="E40" t="s">
        <v>788</v>
      </c>
      <c r="J40" t="s">
        <v>795</v>
      </c>
      <c r="K40" t="s">
        <v>796</v>
      </c>
      <c r="N40" t="s">
        <v>803</v>
      </c>
      <c r="O40" t="s">
        <v>804</v>
      </c>
      <c r="AL40" s="1"/>
      <c r="AM40" s="1">
        <f t="shared" si="3"/>
        <v>2.600000000000001</v>
      </c>
      <c r="AN40" s="1">
        <f t="shared" si="0"/>
        <v>-7.2109808082641269</v>
      </c>
      <c r="AO40" s="1">
        <f t="shared" si="1"/>
        <v>26.260150516441666</v>
      </c>
      <c r="AU40" s="48">
        <f>R62</f>
        <v>15.023336681695334</v>
      </c>
      <c r="AV40" s="48">
        <f>S62</f>
        <v>15.253447885086324</v>
      </c>
    </row>
    <row r="41" spans="5:48">
      <c r="E41">
        <f>B7*PI()/180</f>
        <v>-0.52359877559829882</v>
      </c>
      <c r="F41">
        <f>COS(E41)</f>
        <v>0.86602540378443871</v>
      </c>
      <c r="G41">
        <f>SIN(E41)</f>
        <v>-0.49999999999999994</v>
      </c>
      <c r="J41">
        <f>J18*$F$41+K18*$G$41</f>
        <v>0</v>
      </c>
      <c r="K41">
        <f>K18*$F$41-J18*$G$41</f>
        <v>0</v>
      </c>
      <c r="N41">
        <f>N18*$F$41+O18*$G$41</f>
        <v>0</v>
      </c>
      <c r="O41">
        <f>O18*$F$41-N18*$G$41</f>
        <v>0</v>
      </c>
      <c r="R41">
        <f>R18*$F$41+S18*$G$41</f>
        <v>-3.6469761956979974</v>
      </c>
      <c r="S41">
        <f>S18*$F$41-R18*$G$41</f>
        <v>-1.6192627714918251</v>
      </c>
      <c r="V41">
        <f>V18*$F$41+W18*$G$41</f>
        <v>-3.6603152231423541</v>
      </c>
      <c r="W41">
        <f>W18*$F$41-V18*$G$41</f>
        <v>-6.6601480617996316</v>
      </c>
      <c r="Z41">
        <f>Z18*$F$41+AA18*$G$41</f>
        <v>-18.138334091313578</v>
      </c>
      <c r="AA41">
        <f>AA18*$F$41-Z18*$G$41</f>
        <v>-10.232523735646087</v>
      </c>
      <c r="AL41" s="1"/>
      <c r="AM41" s="1">
        <f t="shared" si="3"/>
        <v>2.7000000000000011</v>
      </c>
      <c r="AN41" s="1">
        <f t="shared" si="0"/>
        <v>-7.8007731663655502</v>
      </c>
      <c r="AO41" s="1">
        <f t="shared" si="1"/>
        <v>25.158631871596235</v>
      </c>
      <c r="AU41" s="48">
        <f>R61</f>
        <v>15.353023804302003</v>
      </c>
      <c r="AV41" s="48">
        <f>S61</f>
        <v>16.380737228508174</v>
      </c>
    </row>
    <row r="42" spans="5:48">
      <c r="J42">
        <f t="shared" ref="J42:J50" si="13">J19*$F$41+K19*$G$41</f>
        <v>-0.24999999999999997</v>
      </c>
      <c r="K42">
        <f t="shared" ref="K42:K50" si="14">K19*$F$41-J19*$G$41</f>
        <v>0.43301270189221935</v>
      </c>
      <c r="N42">
        <f t="shared" ref="N42:N46" si="15">N19*$F$41+O19*$G$41</f>
        <v>-0.24999999999999997</v>
      </c>
      <c r="O42">
        <f t="shared" ref="O42:O46" si="16">O19*$F$41-N19*$G$41</f>
        <v>0.43301270189221935</v>
      </c>
      <c r="R42">
        <f t="shared" ref="R42:R57" si="17">R19*$F$41+S19*$G$41</f>
        <v>-3.9766633183046665</v>
      </c>
      <c r="S42">
        <f t="shared" ref="S42:S57" si="18">S19*$F$41-R19*$G$41</f>
        <v>-2.7465521149136762</v>
      </c>
      <c r="V42">
        <f t="shared" ref="V42:V43" si="19">V19*$F$41+W19*$G$41</f>
        <v>-10.455711253566998</v>
      </c>
      <c r="W42">
        <f t="shared" ref="W42:W43" si="20">W19*$F$41-V19*$G$41</f>
        <v>-12.890176879552286</v>
      </c>
      <c r="Z42">
        <f>Z19*$F$41+AA19*$G$41</f>
        <v>-18.269065234203762</v>
      </c>
      <c r="AA42">
        <f>AA19*$F$41-Z19*$G$41</f>
        <v>-12.857050807568875</v>
      </c>
      <c r="AL42" s="1"/>
      <c r="AM42" s="1">
        <f t="shared" si="3"/>
        <v>2.8000000000000012</v>
      </c>
      <c r="AN42" s="1">
        <f t="shared" si="0"/>
        <v>-8.2776506495105107</v>
      </c>
      <c r="AO42" s="1">
        <f t="shared" si="1"/>
        <v>24.003735245622174</v>
      </c>
      <c r="AU42" s="35">
        <f>N63</f>
        <v>15.241504168450531</v>
      </c>
      <c r="AV42" s="35">
        <f>O63</f>
        <v>16.407381689096454</v>
      </c>
    </row>
    <row r="43" spans="5:48">
      <c r="J43">
        <f t="shared" si="13"/>
        <v>8.0402453581663842</v>
      </c>
      <c r="K43">
        <f t="shared" si="14"/>
        <v>5.2193880910776258</v>
      </c>
      <c r="N43">
        <f t="shared" si="15"/>
        <v>-3.7584958315494688</v>
      </c>
      <c r="O43">
        <f t="shared" si="16"/>
        <v>-1.5926183109035457</v>
      </c>
      <c r="R43">
        <f t="shared" si="17"/>
        <v>-4.4172445252401937</v>
      </c>
      <c r="S43">
        <f t="shared" si="18"/>
        <v>-3.8352959152176638</v>
      </c>
      <c r="V43">
        <f t="shared" si="19"/>
        <v>-18.269065234203762</v>
      </c>
      <c r="W43">
        <f t="shared" si="20"/>
        <v>-12.857050807568875</v>
      </c>
      <c r="AL43" s="1"/>
      <c r="AM43" s="1">
        <f t="shared" si="3"/>
        <v>2.9000000000000012</v>
      </c>
      <c r="AN43" s="1">
        <f t="shared" si="0"/>
        <v>-8.6368484555221645</v>
      </c>
      <c r="AO43" s="1">
        <f t="shared" si="1"/>
        <v>22.80699998384814</v>
      </c>
      <c r="AU43" s="35">
        <f>N62</f>
        <v>18.75</v>
      </c>
      <c r="AV43" s="35">
        <f>O62</f>
        <v>18.433012701892221</v>
      </c>
    </row>
    <row r="44" spans="5:48">
      <c r="J44">
        <f t="shared" si="13"/>
        <v>8.7274677399667908</v>
      </c>
      <c r="K44">
        <f t="shared" si="14"/>
        <v>4.0290840097008234</v>
      </c>
      <c r="N44">
        <f t="shared" si="15"/>
        <v>-3.6603152231423541</v>
      </c>
      <c r="O44">
        <f t="shared" si="16"/>
        <v>-6.6601480617996316</v>
      </c>
      <c r="R44">
        <f t="shared" si="17"/>
        <v>-4.9643176747216611</v>
      </c>
      <c r="S44">
        <f t="shared" si="18"/>
        <v>-4.8746158042420014</v>
      </c>
      <c r="AL44" s="1"/>
      <c r="AM44" s="1">
        <f t="shared" si="3"/>
        <v>3.0000000000000013</v>
      </c>
      <c r="AN44" s="1">
        <f t="shared" si="0"/>
        <v>-8.8747775986578503</v>
      </c>
      <c r="AO44" s="1">
        <f t="shared" si="1"/>
        <v>21.580383469421697</v>
      </c>
    </row>
    <row r="45" spans="5:48">
      <c r="J45">
        <f t="shared" si="13"/>
        <v>7.8614423361823524</v>
      </c>
      <c r="K45">
        <f t="shared" si="14"/>
        <v>3.5290840097008234</v>
      </c>
      <c r="N45">
        <f t="shared" si="15"/>
        <v>1.2474707988309992</v>
      </c>
      <c r="O45">
        <f t="shared" si="16"/>
        <v>-2.1606828045338253</v>
      </c>
      <c r="R45">
        <f t="shared" si="17"/>
        <v>-5.6124165926777927</v>
      </c>
      <c r="S45">
        <f t="shared" si="18"/>
        <v>-5.8541272412090386</v>
      </c>
      <c r="AL45" s="1"/>
      <c r="AM45" s="1">
        <f t="shared" si="3"/>
        <v>3.1000000000000014</v>
      </c>
      <c r="AN45" s="1">
        <f t="shared" si="0"/>
        <v>-8.9890607695682725</v>
      </c>
      <c r="AO45" s="1">
        <f t="shared" si="1"/>
        <v>20.336141649089488</v>
      </c>
    </row>
    <row r="46" spans="5:48">
      <c r="J46">
        <f t="shared" si="13"/>
        <v>7.6742199543819458</v>
      </c>
      <c r="K46">
        <f t="shared" si="14"/>
        <v>3.853362687293187</v>
      </c>
      <c r="N46">
        <f t="shared" si="15"/>
        <v>0</v>
      </c>
      <c r="O46">
        <f t="shared" si="16"/>
        <v>0</v>
      </c>
      <c r="R46">
        <f t="shared" si="17"/>
        <v>-6.3550656889533892</v>
      </c>
      <c r="S46">
        <f t="shared" si="18"/>
        <v>-6.7640432716240326</v>
      </c>
      <c r="AL46" s="1"/>
      <c r="AM46" s="1">
        <f t="shared" si="3"/>
        <v>3.2000000000000015</v>
      </c>
      <c r="AN46" s="1">
        <f t="shared" si="0"/>
        <v>-8.9785560885866911</v>
      </c>
      <c r="AO46" s="1">
        <f t="shared" si="1"/>
        <v>19.086706575828607</v>
      </c>
    </row>
    <row r="47" spans="5:48">
      <c r="J47">
        <f t="shared" si="13"/>
        <v>1.2474707988309992</v>
      </c>
      <c r="K47">
        <f t="shared" si="14"/>
        <v>-2.1606828045338253</v>
      </c>
      <c r="R47">
        <f t="shared" si="17"/>
        <v>-7.1848446592656163</v>
      </c>
      <c r="S47">
        <f t="shared" si="18"/>
        <v>-7.5952723152893231</v>
      </c>
      <c r="AL47" s="1"/>
      <c r="AM47" s="1">
        <f t="shared" si="3"/>
        <v>3.3000000000000016</v>
      </c>
      <c r="AN47" s="1">
        <f t="shared" si="0"/>
        <v>-8.8433685150130881</v>
      </c>
      <c r="AO47" s="1">
        <f t="shared" si="1"/>
        <v>17.844562191882751</v>
      </c>
    </row>
    <row r="48" spans="5:48">
      <c r="J48">
        <f t="shared" si="13"/>
        <v>0</v>
      </c>
      <c r="K48">
        <f t="shared" si="14"/>
        <v>0</v>
      </c>
      <c r="R48">
        <f t="shared" si="17"/>
        <v>-8.0934626264315757</v>
      </c>
      <c r="S48">
        <f t="shared" si="18"/>
        <v>-8.3395090063684041</v>
      </c>
      <c r="AL48" s="1"/>
      <c r="AM48" s="1">
        <f t="shared" si="3"/>
        <v>3.4000000000000017</v>
      </c>
      <c r="AN48" s="1">
        <f t="shared" si="0"/>
        <v>-8.5848487983955355</v>
      </c>
      <c r="AO48" s="1">
        <f t="shared" si="1"/>
        <v>16.622119593337963</v>
      </c>
    </row>
    <row r="49" spans="2:41">
      <c r="R49">
        <f t="shared" si="17"/>
        <v>-9.0718409800725137</v>
      </c>
      <c r="S49">
        <f t="shared" si="18"/>
        <v>-8.9893171778559502</v>
      </c>
      <c r="AL49" s="1"/>
      <c r="AM49" s="1">
        <f t="shared" si="3"/>
        <v>3.5000000000000018</v>
      </c>
      <c r="AN49" s="1">
        <f t="shared" si="0"/>
        <v>-8.205579982287226</v>
      </c>
      <c r="AO49" s="1">
        <f t="shared" si="1"/>
        <v>15.431593022553105</v>
      </c>
    </row>
    <row r="50" spans="2:41">
      <c r="J50">
        <f t="shared" si="13"/>
        <v>8.0444550380745721</v>
      </c>
      <c r="K50">
        <f t="shared" si="14"/>
        <v>4.212096711593043</v>
      </c>
      <c r="R50">
        <f t="shared" si="17"/>
        <v>-10.110204087087732</v>
      </c>
      <c r="S50">
        <f t="shared" si="18"/>
        <v>-9.5382041613004827</v>
      </c>
      <c r="AL50" s="1"/>
      <c r="AM50" s="1">
        <f>AM49+0.1</f>
        <v>3.6000000000000019</v>
      </c>
      <c r="AN50" s="1">
        <f t="shared" si="0"/>
        <v>-7.7093515953291067</v>
      </c>
      <c r="AO50" s="1">
        <f t="shared" si="1"/>
        <v>14.284877827487698</v>
      </c>
    </row>
    <row r="51" spans="2:41">
      <c r="R51">
        <f t="shared" si="17"/>
        <v>-11.198176966549147</v>
      </c>
      <c r="S51">
        <f t="shared" si="18"/>
        <v>-9.9806856594013382</v>
      </c>
      <c r="AL51" s="1"/>
      <c r="AM51" s="1">
        <f t="shared" si="3"/>
        <v>3.700000000000002</v>
      </c>
      <c r="AN51" s="1">
        <f t="shared" si="0"/>
        <v>-7.1011217875323691</v>
      </c>
      <c r="AO51" s="1">
        <f t="shared" si="1"/>
        <v>13.193431607317189</v>
      </c>
    </row>
    <row r="52" spans="2:41">
      <c r="R52">
        <f t="shared" si="17"/>
        <v>-12.324888953081196</v>
      </c>
      <c r="S52">
        <f t="shared" si="18"/>
        <v>-10.312340543294429</v>
      </c>
      <c r="AL52" s="1"/>
      <c r="AM52" s="1">
        <f t="shared" si="3"/>
        <v>3.800000000000002</v>
      </c>
      <c r="AN52" s="1">
        <f t="shared" si="0"/>
        <v>-6.3869677900824726</v>
      </c>
      <c r="AO52" s="1">
        <f t="shared" si="1"/>
        <v>12.168159731889366</v>
      </c>
    </row>
    <row r="53" spans="2:41">
      <c r="R53">
        <f t="shared" si="17"/>
        <v>-13.479082312955919</v>
      </c>
      <c r="S53">
        <f t="shared" si="18"/>
        <v>-10.529855027010425</v>
      </c>
      <c r="AL53" s="1"/>
      <c r="AM53" s="1">
        <f t="shared" si="3"/>
        <v>3.9000000000000021</v>
      </c>
      <c r="AN53" s="1">
        <f t="shared" si="0"/>
        <v>-5.5740251936540126</v>
      </c>
      <c r="AO53" s="1">
        <f t="shared" si="1"/>
        <v>11.219306378873682</v>
      </c>
    </row>
    <row r="54" spans="2:41">
      <c r="R54">
        <f t="shared" si="17"/>
        <v>-14.649224727647045</v>
      </c>
      <c r="S54">
        <f t="shared" si="18"/>
        <v>-10.631055777728763</v>
      </c>
      <c r="V54">
        <f>V31*$F$41+W31*$G$41</f>
        <v>-13.759785420521649</v>
      </c>
      <c r="W54">
        <f t="shared" ref="W54" si="21">W31*$F$41-V31*$G$41</f>
        <v>-13.167352550411016</v>
      </c>
      <c r="AL54" s="1"/>
      <c r="AM54" s="1">
        <f t="shared" si="3"/>
        <v>4.0000000000000018</v>
      </c>
      <c r="AN54" s="1">
        <f t="shared" si="0"/>
        <v>-4.6704166519474111</v>
      </c>
      <c r="AO54" s="1">
        <f t="shared" si="1"/>
        <v>10.356352177324256</v>
      </c>
    </row>
    <row r="55" spans="2:41">
      <c r="R55">
        <f t="shared" si="17"/>
        <v>-15.823624520944637</v>
      </c>
      <c r="S55">
        <f t="shared" si="18"/>
        <v>-10.61493163100079</v>
      </c>
      <c r="AL55" s="1"/>
      <c r="AM55" s="1">
        <f t="shared" si="3"/>
        <v>4.1000000000000014</v>
      </c>
      <c r="AN55" s="1">
        <f t="shared" si="0"/>
        <v>-3.6851707228181256</v>
      </c>
      <c r="AO55" s="1">
        <f t="shared" si="1"/>
        <v>9.5879194803682317</v>
      </c>
    </row>
    <row r="56" spans="2:41">
      <c r="J56" t="s">
        <v>800</v>
      </c>
      <c r="R56">
        <f t="shared" si="17"/>
        <v>-16.99054747831903</v>
      </c>
      <c r="S56">
        <f t="shared" si="18"/>
        <v>-10.481643693970675</v>
      </c>
      <c r="AL56" s="1"/>
      <c r="AM56" s="1">
        <f t="shared" si="3"/>
        <v>4.2000000000000011</v>
      </c>
      <c r="AN56" s="1">
        <f t="shared" si="0"/>
        <v>-2.6281316579110126</v>
      </c>
      <c r="AO56" s="1">
        <f t="shared" si="1"/>
        <v>8.9216862135035164</v>
      </c>
    </row>
    <row r="57" spans="2:41">
      <c r="K57" t="s">
        <v>799</v>
      </c>
      <c r="R57">
        <f t="shared" si="17"/>
        <v>-18.138334091313578</v>
      </c>
      <c r="S57">
        <f t="shared" si="18"/>
        <v>-10.232523735646087</v>
      </c>
      <c r="AL57" s="1"/>
      <c r="AM57" s="1">
        <f t="shared" si="3"/>
        <v>4.3000000000000007</v>
      </c>
      <c r="AN57" s="1">
        <f t="shared" si="0"/>
        <v>-1.5098610421519618</v>
      </c>
      <c r="AO57" s="1">
        <f t="shared" si="1"/>
        <v>8.3643091593051846</v>
      </c>
    </row>
    <row r="58" spans="2:41">
      <c r="R58">
        <f t="shared" ref="R58" si="22">R35*$F$41+S35*$G$41</f>
        <v>-13.629054277631464</v>
      </c>
      <c r="S58">
        <f t="shared" ref="S58" si="23">S35*$F$41-R35*$G$41</f>
        <v>-10.542825478488227</v>
      </c>
      <c r="AC58" t="s">
        <v>356</v>
      </c>
      <c r="AL58" s="1"/>
      <c r="AM58" s="1">
        <f t="shared" si="3"/>
        <v>4.4000000000000004</v>
      </c>
      <c r="AN58" s="1">
        <f t="shared" si="0"/>
        <v>-0.34153226588252128</v>
      </c>
      <c r="AO58" s="1">
        <f t="shared" si="1"/>
        <v>7.921357445054424</v>
      </c>
    </row>
    <row r="59" spans="2:41">
      <c r="F59" t="s">
        <v>789</v>
      </c>
      <c r="G59" t="s">
        <v>790</v>
      </c>
      <c r="J59" t="s">
        <v>797</v>
      </c>
      <c r="K59" t="s">
        <v>798</v>
      </c>
      <c r="N59" t="s">
        <v>805</v>
      </c>
      <c r="O59" t="s">
        <v>806</v>
      </c>
      <c r="AC59" t="s">
        <v>357</v>
      </c>
      <c r="AD59">
        <f>0.5*DetailedParameters!D17</f>
        <v>12.5</v>
      </c>
      <c r="AL59" s="1"/>
      <c r="AM59" s="1">
        <f t="shared" si="3"/>
        <v>4.5</v>
      </c>
      <c r="AN59" s="1">
        <f t="shared" si="0"/>
        <v>0.86518111596297453</v>
      </c>
      <c r="AO59" s="1">
        <f t="shared" si="1"/>
        <v>7.597256897859662</v>
      </c>
    </row>
    <row r="60" spans="2:41">
      <c r="AC60" t="s">
        <v>23</v>
      </c>
      <c r="AD60">
        <f>ATAN2((R78-V74),(S78-W74))</f>
        <v>1.5210261479958123</v>
      </c>
      <c r="AL60" s="1"/>
      <c r="AM60" s="1">
        <f t="shared" si="3"/>
        <v>4.5999999999999996</v>
      </c>
      <c r="AN60" s="1">
        <f t="shared" si="0"/>
        <v>2.0982220221595349</v>
      </c>
      <c r="AO60" s="1">
        <f t="shared" si="1"/>
        <v>7.3952458232550686</v>
      </c>
    </row>
    <row r="61" spans="2:41">
      <c r="B61">
        <f>Parameters!C13</f>
        <v>6.5</v>
      </c>
      <c r="F61">
        <f>$B$4</f>
        <v>19</v>
      </c>
      <c r="G61">
        <f>$B$5</f>
        <v>18</v>
      </c>
      <c r="J61">
        <f>J41+$F$61</f>
        <v>19</v>
      </c>
      <c r="K61">
        <f>K41+$G$61</f>
        <v>18</v>
      </c>
      <c r="N61">
        <f>N41+$F$61</f>
        <v>19</v>
      </c>
      <c r="O61">
        <f>O41+$G$61</f>
        <v>18</v>
      </c>
      <c r="R61">
        <f>R41+$F$61</f>
        <v>15.353023804302003</v>
      </c>
      <c r="S61">
        <f>S41+$G$61</f>
        <v>16.380737228508174</v>
      </c>
      <c r="V61">
        <f>V41+$F$61</f>
        <v>15.339684776857645</v>
      </c>
      <c r="W61">
        <f>W41+$G$61</f>
        <v>11.339851938200368</v>
      </c>
      <c r="Z61">
        <f>Z41+$F$61</f>
        <v>0.86166590868642245</v>
      </c>
      <c r="AA61">
        <f>AA41+$G$61</f>
        <v>7.7674762643539133</v>
      </c>
      <c r="AD61">
        <v>0.2</v>
      </c>
      <c r="AL61" s="1"/>
      <c r="AM61" s="1">
        <f t="shared" si="3"/>
        <v>4.6999999999999993</v>
      </c>
      <c r="AN61" s="1">
        <f t="shared" si="0"/>
        <v>3.3452703155615775</v>
      </c>
      <c r="AO61" s="1">
        <f t="shared" si="1"/>
        <v>7.3173426491221143</v>
      </c>
    </row>
    <row r="62" spans="2:41">
      <c r="B62">
        <f>DetailedParameters!P18</f>
        <v>12</v>
      </c>
      <c r="C62">
        <f>DetailedParameters!P19</f>
        <v>2</v>
      </c>
      <c r="F62">
        <f>J70</f>
        <v>27.044455038074574</v>
      </c>
      <c r="G62">
        <f>K70</f>
        <v>22.212096711593041</v>
      </c>
      <c r="J62">
        <f t="shared" ref="J62:J70" si="24">J42+$F$61</f>
        <v>18.75</v>
      </c>
      <c r="K62">
        <f t="shared" ref="K62:K70" si="25">K42+$G$61</f>
        <v>18.433012701892221</v>
      </c>
      <c r="N62">
        <f t="shared" ref="N62:N66" si="26">N42+$F$61</f>
        <v>18.75</v>
      </c>
      <c r="O62">
        <f t="shared" ref="O62:O66" si="27">O42+$G$61</f>
        <v>18.433012701892221</v>
      </c>
      <c r="R62">
        <f t="shared" ref="R62:R78" si="28">R42+$F$61</f>
        <v>15.023336681695334</v>
      </c>
      <c r="S62">
        <f t="shared" ref="S62:S78" si="29">S42+$G$61</f>
        <v>15.253447885086324</v>
      </c>
      <c r="V62">
        <f t="shared" ref="V62:V63" si="30">V42+$F$61</f>
        <v>8.5442887464330024</v>
      </c>
      <c r="W62">
        <f t="shared" ref="W62:W74" si="31">W42+$G$61</f>
        <v>5.1098231204477145</v>
      </c>
      <c r="Z62">
        <f>Z42+$F$61</f>
        <v>0.73093476579623839</v>
      </c>
      <c r="AA62">
        <f>AA42+$G$61</f>
        <v>5.142949192431125</v>
      </c>
      <c r="AD62">
        <f>(AD60+AD61)*180/PI()</f>
        <v>98.607534711817451</v>
      </c>
      <c r="AL62" s="1"/>
      <c r="AM62" s="1">
        <f t="shared" si="3"/>
        <v>4.7999999999999989</v>
      </c>
      <c r="AN62" s="1">
        <f t="shared" si="0"/>
        <v>4.5938659018407897</v>
      </c>
      <c r="AO62" s="1">
        <f t="shared" si="1"/>
        <v>7.3643257582253643</v>
      </c>
    </row>
    <row r="63" spans="2:41">
      <c r="J63">
        <f t="shared" si="24"/>
        <v>27.040245358166384</v>
      </c>
      <c r="K63">
        <f t="shared" si="25"/>
        <v>23.219388091077626</v>
      </c>
      <c r="N63">
        <f t="shared" si="26"/>
        <v>15.241504168450531</v>
      </c>
      <c r="O63">
        <f t="shared" si="27"/>
        <v>16.407381689096454</v>
      </c>
      <c r="R63">
        <f t="shared" si="28"/>
        <v>14.582755474759807</v>
      </c>
      <c r="S63">
        <f t="shared" si="29"/>
        <v>14.164704084782336</v>
      </c>
      <c r="V63">
        <f t="shared" si="30"/>
        <v>0.73093476579623839</v>
      </c>
      <c r="W63">
        <f t="shared" si="31"/>
        <v>5.142949192431125</v>
      </c>
      <c r="AL63" s="1"/>
      <c r="AM63" s="1">
        <f t="shared" si="3"/>
        <v>4.8999999999999986</v>
      </c>
      <c r="AN63" s="1">
        <f t="shared" si="0"/>
        <v>5.8315332266298956</v>
      </c>
      <c r="AO63" s="1">
        <f t="shared" si="1"/>
        <v>7.5357257108692153</v>
      </c>
    </row>
    <row r="64" spans="2:41">
      <c r="B64">
        <f>ATAN2((J70-B62),(K70-C62))</f>
        <v>0.93093437963755377</v>
      </c>
      <c r="J64">
        <f t="shared" si="24"/>
        <v>27.727467739966791</v>
      </c>
      <c r="K64">
        <f t="shared" si="25"/>
        <v>22.029084009700824</v>
      </c>
      <c r="N64">
        <f t="shared" si="26"/>
        <v>15.339684776857645</v>
      </c>
      <c r="O64">
        <f t="shared" si="27"/>
        <v>11.339851938200368</v>
      </c>
      <c r="R64">
        <f t="shared" si="28"/>
        <v>14.035682325278339</v>
      </c>
      <c r="S64">
        <f t="shared" si="29"/>
        <v>13.125384195757999</v>
      </c>
      <c r="AD64">
        <f>AD59*COS(AD60+AD61)</f>
        <v>-1.8708171135208149</v>
      </c>
      <c r="AE64">
        <f>AD59*SIN(AD60+AD61)</f>
        <v>12.359208847161602</v>
      </c>
      <c r="AL64" s="1"/>
      <c r="AM64" s="1">
        <f t="shared" si="3"/>
        <v>4.9999999999999982</v>
      </c>
      <c r="AN64" s="1">
        <f t="shared" si="0"/>
        <v>7.045905927138028</v>
      </c>
      <c r="AO64" s="1">
        <f t="shared" si="1"/>
        <v>7.8298299353841365</v>
      </c>
    </row>
    <row r="65" spans="1:41">
      <c r="B65">
        <f>B64*180/PI()</f>
        <v>53.338610956861352</v>
      </c>
      <c r="J65">
        <f t="shared" si="24"/>
        <v>26.861442336182353</v>
      </c>
      <c r="K65">
        <f t="shared" si="25"/>
        <v>21.529084009700824</v>
      </c>
      <c r="N65">
        <f t="shared" si="26"/>
        <v>20.247470798830999</v>
      </c>
      <c r="O65">
        <f t="shared" si="27"/>
        <v>15.839317195466174</v>
      </c>
      <c r="R65">
        <f t="shared" si="28"/>
        <v>13.387583407322207</v>
      </c>
      <c r="S65">
        <f t="shared" si="29"/>
        <v>12.145872758790961</v>
      </c>
      <c r="AD65">
        <f>AD64+R78</f>
        <v>3.5001286088477208</v>
      </c>
      <c r="AE65">
        <f>AE64+S78</f>
        <v>19.816383368673375</v>
      </c>
      <c r="AL65" s="1"/>
      <c r="AM65" s="1">
        <f>AM64+0.1</f>
        <v>5.0999999999999979</v>
      </c>
      <c r="AN65" s="1">
        <f t="shared" si="0"/>
        <v>8.2248503927599526</v>
      </c>
      <c r="AO65" s="1">
        <f t="shared" si="1"/>
        <v>8.2436998395767098</v>
      </c>
    </row>
    <row r="66" spans="1:41">
      <c r="J66">
        <f t="shared" si="24"/>
        <v>26.674219954381947</v>
      </c>
      <c r="K66">
        <f t="shared" si="25"/>
        <v>21.853362687293188</v>
      </c>
      <c r="N66">
        <f t="shared" si="26"/>
        <v>19</v>
      </c>
      <c r="O66">
        <f t="shared" si="27"/>
        <v>18</v>
      </c>
      <c r="R66">
        <f t="shared" si="28"/>
        <v>12.644934311046612</v>
      </c>
      <c r="S66">
        <f t="shared" si="29"/>
        <v>11.235956728375967</v>
      </c>
      <c r="AL66" s="1"/>
      <c r="AM66" s="1">
        <f t="shared" si="3"/>
        <v>5.1999999999999975</v>
      </c>
      <c r="AN66" s="1">
        <f t="shared" si="0"/>
        <v>9.3565870001024045</v>
      </c>
      <c r="AO66" s="1">
        <f t="shared" si="1"/>
        <v>8.7732001721714443</v>
      </c>
    </row>
    <row r="67" spans="1:41">
      <c r="B67">
        <f>COS(B64)</f>
        <v>0.59708470407243386</v>
      </c>
      <c r="C67">
        <f>SIN(B64)</f>
        <v>0.80217819476892671</v>
      </c>
      <c r="J67">
        <f t="shared" si="24"/>
        <v>20.247470798830999</v>
      </c>
      <c r="K67">
        <f t="shared" si="25"/>
        <v>15.839317195466174</v>
      </c>
      <c r="R67">
        <f t="shared" si="28"/>
        <v>11.815155340734384</v>
      </c>
      <c r="S67">
        <f t="shared" si="29"/>
        <v>10.404727684710677</v>
      </c>
      <c r="AL67" s="1"/>
      <c r="AM67" s="1">
        <f t="shared" si="3"/>
        <v>5.2999999999999972</v>
      </c>
      <c r="AN67" s="1">
        <f t="shared" si="0"/>
        <v>10.429807811087203</v>
      </c>
      <c r="AO67" s="1">
        <f t="shared" si="1"/>
        <v>9.4130403408745913</v>
      </c>
    </row>
    <row r="68" spans="1:41">
      <c r="J68">
        <f t="shared" si="24"/>
        <v>19</v>
      </c>
      <c r="K68">
        <f t="shared" si="25"/>
        <v>18</v>
      </c>
      <c r="R68">
        <f t="shared" si="28"/>
        <v>10.906537373568424</v>
      </c>
      <c r="S68">
        <f t="shared" si="29"/>
        <v>9.6604909936315959</v>
      </c>
      <c r="AL68" s="1"/>
      <c r="AM68" s="1">
        <f t="shared" si="3"/>
        <v>5.3999999999999968</v>
      </c>
      <c r="AN68" s="1">
        <f t="shared" si="0"/>
        <v>11.43378955813062</v>
      </c>
      <c r="AO68" s="1">
        <f t="shared" si="1"/>
        <v>10.156827274223508</v>
      </c>
    </row>
    <row r="69" spans="1:41">
      <c r="A69" t="s">
        <v>372</v>
      </c>
      <c r="B69">
        <f>B67*B61</f>
        <v>3.8810505764708201</v>
      </c>
      <c r="C69">
        <f>C67*B61</f>
        <v>5.2141582659980239</v>
      </c>
      <c r="R69">
        <f t="shared" si="28"/>
        <v>9.9281590199274863</v>
      </c>
      <c r="S69">
        <f t="shared" si="29"/>
        <v>9.0106828221440498</v>
      </c>
      <c r="AL69" s="1"/>
      <c r="AM69" s="1">
        <f t="shared" si="3"/>
        <v>5.4999999999999964</v>
      </c>
      <c r="AN69" s="1">
        <f t="shared" si="0"/>
        <v>12.35850078748844</v>
      </c>
      <c r="AO69" s="1">
        <f t="shared" si="1"/>
        <v>10.997129299043443</v>
      </c>
    </row>
    <row r="70" spans="1:41">
      <c r="J70">
        <f t="shared" si="24"/>
        <v>27.044455038074574</v>
      </c>
      <c r="K70">
        <f t="shared" si="25"/>
        <v>22.212096711593041</v>
      </c>
      <c r="R70">
        <f t="shared" si="28"/>
        <v>8.8897959129122679</v>
      </c>
      <c r="S70">
        <f t="shared" si="29"/>
        <v>8.4617958386995173</v>
      </c>
      <c r="AL70" s="1"/>
      <c r="AM70" s="1">
        <f t="shared" si="3"/>
        <v>5.5999999999999961</v>
      </c>
      <c r="AN70" s="1">
        <f t="shared" si="0"/>
        <v>13.194702090225812</v>
      </c>
      <c r="AO70" s="1">
        <f t="shared" si="1"/>
        <v>11.925550395269321</v>
      </c>
    </row>
    <row r="71" spans="1:41">
      <c r="A71" t="s">
        <v>373</v>
      </c>
      <c r="B71">
        <f>B69+B62</f>
        <v>15.88105057647082</v>
      </c>
      <c r="C71">
        <f>C69+C62</f>
        <v>7.2141582659980239</v>
      </c>
      <c r="R71">
        <f t="shared" si="28"/>
        <v>7.8018230334508534</v>
      </c>
      <c r="S71">
        <f t="shared" si="29"/>
        <v>8.0193143405986618</v>
      </c>
      <c r="AL71" s="1"/>
      <c r="AM71" s="1">
        <f>AM70+0.1</f>
        <v>5.6999999999999957</v>
      </c>
      <c r="AN71" s="1">
        <f t="shared" si="0"/>
        <v>13.934038419337188</v>
      </c>
      <c r="AO71" s="1">
        <f t="shared" si="1"/>
        <v>12.932814086202857</v>
      </c>
    </row>
    <row r="72" spans="1:41">
      <c r="R72">
        <f t="shared" si="28"/>
        <v>6.6751110469188042</v>
      </c>
      <c r="S72">
        <f t="shared" si="29"/>
        <v>7.6876594567055712</v>
      </c>
      <c r="AL72" s="1"/>
      <c r="AM72" s="1">
        <f t="shared" si="3"/>
        <v>5.7999999999999954</v>
      </c>
      <c r="AN72" s="1">
        <f t="shared" si="0"/>
        <v>14.56912257061418</v>
      </c>
      <c r="AO72" s="1">
        <f t="shared" si="1"/>
        <v>14.008856126001358</v>
      </c>
    </row>
    <row r="73" spans="1:41">
      <c r="R73">
        <f t="shared" si="28"/>
        <v>5.520917687044081</v>
      </c>
      <c r="S73">
        <f t="shared" si="29"/>
        <v>7.4701449729895746</v>
      </c>
      <c r="AL73" s="1"/>
      <c r="AM73" s="1">
        <f t="shared" si="3"/>
        <v>5.899999999999995</v>
      </c>
      <c r="AN73" s="1">
        <f t="shared" si="0"/>
        <v>15.093608993148145</v>
      </c>
      <c r="AO73" s="1">
        <f t="shared" si="1"/>
        <v>15.142925058295361</v>
      </c>
    </row>
    <row r="74" spans="1:41">
      <c r="R74">
        <f t="shared" si="28"/>
        <v>4.3507752723529549</v>
      </c>
      <c r="S74">
        <f t="shared" si="29"/>
        <v>7.3689442222712369</v>
      </c>
      <c r="V74">
        <f>V54+$F$61</f>
        <v>5.2402145794783515</v>
      </c>
      <c r="W74">
        <f t="shared" si="31"/>
        <v>4.8326474495889844</v>
      </c>
      <c r="AL74" s="1"/>
      <c r="AM74" s="1">
        <f t="shared" si="3"/>
        <v>5.9999999999999947</v>
      </c>
      <c r="AN74" s="1">
        <f t="shared" si="0"/>
        <v>15.502257191977277</v>
      </c>
      <c r="AO74" s="1">
        <f t="shared" si="1"/>
        <v>16.323689641186739</v>
      </c>
    </row>
    <row r="75" spans="1:41">
      <c r="R75">
        <f t="shared" si="28"/>
        <v>3.1763754790553627</v>
      </c>
      <c r="S75">
        <f t="shared" si="29"/>
        <v>7.3850683689992103</v>
      </c>
      <c r="AL75" s="1"/>
      <c r="AM75" s="1">
        <f t="shared" si="3"/>
        <v>6.0999999999999943</v>
      </c>
      <c r="AN75" s="1">
        <f t="shared" si="0"/>
        <v>15.790984089380016</v>
      </c>
      <c r="AO75" s="1">
        <f t="shared" si="1"/>
        <v>17.539352065272112</v>
      </c>
    </row>
    <row r="76" spans="1:41">
      <c r="R76">
        <f t="shared" si="28"/>
        <v>2.00945252168097</v>
      </c>
      <c r="S76">
        <f t="shared" si="29"/>
        <v>7.5183563060293253</v>
      </c>
      <c r="AL76" s="1"/>
      <c r="AM76" s="1">
        <f>AM75+0.1</f>
        <v>6.199999999999994</v>
      </c>
      <c r="AN76" s="1">
        <f t="shared" si="0"/>
        <v>15.956904821637933</v>
      </c>
      <c r="AO76" s="1">
        <f t="shared" si="1"/>
        <v>18.777765833454591</v>
      </c>
    </row>
    <row r="77" spans="1:41">
      <c r="R77">
        <f t="shared" si="28"/>
        <v>0.86166590868642245</v>
      </c>
      <c r="S77">
        <f t="shared" si="29"/>
        <v>7.7674762643539133</v>
      </c>
      <c r="AL77" s="1"/>
      <c r="AM77" s="1">
        <f t="shared" si="3"/>
        <v>6.2999999999999936</v>
      </c>
      <c r="AN77" s="1">
        <f t="shared" si="0"/>
        <v>15.998361563640412</v>
      </c>
      <c r="AO77" s="1">
        <f t="shared" si="1"/>
        <v>20.026557124727667</v>
      </c>
    </row>
    <row r="78" spans="1:41">
      <c r="R78">
        <f t="shared" si="28"/>
        <v>5.3709457223685355</v>
      </c>
      <c r="S78">
        <f t="shared" si="29"/>
        <v>7.4571745215117726</v>
      </c>
    </row>
    <row r="82" spans="6:11">
      <c r="F82">
        <f>$B$4</f>
        <v>19</v>
      </c>
      <c r="G82">
        <f>$B$5</f>
        <v>18</v>
      </c>
      <c r="J82">
        <f>J18+$F$61</f>
        <v>19</v>
      </c>
      <c r="K82">
        <f>K18+$G$61</f>
        <v>18</v>
      </c>
    </row>
    <row r="83" spans="6:11">
      <c r="J83">
        <f t="shared" ref="J83:J91" si="32">J19+$F$61</f>
        <v>19</v>
      </c>
      <c r="K83">
        <f t="shared" ref="K83:K91" si="33">K19+$G$61</f>
        <v>18.5</v>
      </c>
    </row>
    <row r="84" spans="6:11">
      <c r="J84">
        <f t="shared" si="32"/>
        <v>28.572750778370814</v>
      </c>
      <c r="K84">
        <f t="shared" si="33"/>
        <v>18.5</v>
      </c>
    </row>
    <row r="85" spans="6:11">
      <c r="J85">
        <f t="shared" si="32"/>
        <v>28.572750778370814</v>
      </c>
      <c r="K85">
        <f t="shared" si="33"/>
        <v>17.125555236399187</v>
      </c>
    </row>
    <row r="86" spans="6:11">
      <c r="J86">
        <f t="shared" si="32"/>
        <v>27.572750778370814</v>
      </c>
      <c r="K86">
        <f t="shared" si="33"/>
        <v>17.125555236399187</v>
      </c>
    </row>
    <row r="87" spans="6:11">
      <c r="J87">
        <f t="shared" si="32"/>
        <v>27.572750778370814</v>
      </c>
      <c r="K87">
        <f t="shared" si="33"/>
        <v>17.5</v>
      </c>
    </row>
    <row r="88" spans="6:11">
      <c r="J88">
        <f t="shared" si="32"/>
        <v>19</v>
      </c>
      <c r="K88">
        <f t="shared" si="33"/>
        <v>15.505058402338001</v>
      </c>
    </row>
    <row r="89" spans="6:11">
      <c r="J89">
        <f t="shared" si="32"/>
        <v>19</v>
      </c>
      <c r="K89">
        <f t="shared" si="33"/>
        <v>18</v>
      </c>
    </row>
    <row r="91" spans="6:11">
      <c r="J91">
        <f t="shared" si="32"/>
        <v>28.072750778370814</v>
      </c>
      <c r="K91">
        <f t="shared" si="33"/>
        <v>17.625555236399187</v>
      </c>
    </row>
    <row r="97" spans="1:18">
      <c r="A97" t="s">
        <v>687</v>
      </c>
      <c r="N97" t="s">
        <v>783</v>
      </c>
    </row>
    <row r="98" spans="1:18">
      <c r="J98">
        <v>0</v>
      </c>
      <c r="K98">
        <v>0</v>
      </c>
    </row>
    <row r="99" spans="1:18">
      <c r="J99">
        <v>0</v>
      </c>
      <c r="K99">
        <f>K98+E100</f>
        <v>1.5</v>
      </c>
      <c r="O99" s="1" t="s">
        <v>38</v>
      </c>
      <c r="P99" s="1"/>
      <c r="Q99" s="1"/>
      <c r="R99" s="1"/>
    </row>
    <row r="100" spans="1:18">
      <c r="E100" s="37">
        <v>1.5</v>
      </c>
      <c r="J100">
        <f>J99+F101</f>
        <v>10</v>
      </c>
      <c r="K100">
        <f>K99</f>
        <v>1.5</v>
      </c>
      <c r="O100" s="1"/>
      <c r="P100" s="1" t="s">
        <v>120</v>
      </c>
      <c r="Q100" s="1">
        <f>DetailedParameters!D21</f>
        <v>2.6</v>
      </c>
      <c r="R100" s="1" t="s">
        <v>122</v>
      </c>
    </row>
    <row r="101" spans="1:18">
      <c r="D101">
        <v>-23</v>
      </c>
      <c r="E101" s="37" t="s">
        <v>686</v>
      </c>
      <c r="F101">
        <v>10</v>
      </c>
      <c r="H101">
        <v>0.06</v>
      </c>
      <c r="J101">
        <f>J100</f>
        <v>10</v>
      </c>
      <c r="K101">
        <f>K100-E100+E102</f>
        <v>-3</v>
      </c>
      <c r="O101" s="1"/>
      <c r="P101" s="1"/>
      <c r="Q101" s="1">
        <f>453.59237*Q100</f>
        <v>1179.3401620000002</v>
      </c>
      <c r="R101" s="1" t="s">
        <v>121</v>
      </c>
    </row>
    <row r="102" spans="1:18">
      <c r="E102" s="37">
        <v>-3</v>
      </c>
      <c r="J102">
        <f>D101</f>
        <v>-23</v>
      </c>
      <c r="K102">
        <f>K101</f>
        <v>-3</v>
      </c>
      <c r="O102" s="1"/>
      <c r="P102" s="1"/>
      <c r="Q102" s="1">
        <f>0.001*Q101</f>
        <v>1.1793401620000001</v>
      </c>
      <c r="R102" s="1" t="s">
        <v>129</v>
      </c>
    </row>
    <row r="103" spans="1:18">
      <c r="J103">
        <f>J102</f>
        <v>-23</v>
      </c>
      <c r="K103">
        <f>K99</f>
        <v>1.5</v>
      </c>
      <c r="O103" s="1"/>
      <c r="P103" s="1"/>
      <c r="Q103" s="1"/>
      <c r="R103" s="1"/>
    </row>
    <row r="104" spans="1:18">
      <c r="B104" s="32" t="s">
        <v>688</v>
      </c>
      <c r="J104">
        <f>J98</f>
        <v>0</v>
      </c>
      <c r="K104">
        <f>K103</f>
        <v>1.5</v>
      </c>
      <c r="O104" s="1"/>
      <c r="P104" s="1" t="s">
        <v>130</v>
      </c>
      <c r="Q104" s="1">
        <f>DetailedParameters!D17</f>
        <v>25</v>
      </c>
      <c r="R104" s="1" t="s">
        <v>5</v>
      </c>
    </row>
    <row r="105" spans="1:18">
      <c r="J105">
        <f>J98</f>
        <v>0</v>
      </c>
      <c r="K105">
        <f>K98</f>
        <v>0</v>
      </c>
      <c r="O105" s="1"/>
      <c r="P105" s="1" t="s">
        <v>131</v>
      </c>
      <c r="Q105" s="1">
        <f>0.5*Q104</f>
        <v>12.5</v>
      </c>
      <c r="R105" s="1" t="s">
        <v>5</v>
      </c>
    </row>
    <row r="106" spans="1:18">
      <c r="B106" t="s">
        <v>113</v>
      </c>
      <c r="C106">
        <f>E100-E102</f>
        <v>4.5</v>
      </c>
      <c r="D106" t="s">
        <v>5</v>
      </c>
      <c r="I106">
        <v>13</v>
      </c>
      <c r="O106" s="1"/>
      <c r="P106" s="1"/>
      <c r="Q106" s="1">
        <f>2.54*Q105</f>
        <v>31.75</v>
      </c>
      <c r="R106" s="1" t="s">
        <v>119</v>
      </c>
    </row>
    <row r="107" spans="1:18">
      <c r="C107">
        <f>0.01*2.54*C106</f>
        <v>0.11430000000000001</v>
      </c>
      <c r="D107" t="s">
        <v>616</v>
      </c>
      <c r="I107">
        <f>PI()*I106/180</f>
        <v>0.22689280275926285</v>
      </c>
      <c r="J107">
        <f>COS(I107)</f>
        <v>0.97437006478523525</v>
      </c>
      <c r="K107">
        <f>-SIN(I107)</f>
        <v>-0.224951054343865</v>
      </c>
      <c r="O107" s="1"/>
      <c r="P107" s="1"/>
      <c r="Q107" s="1"/>
      <c r="R107" s="1"/>
    </row>
    <row r="108" spans="1:18">
      <c r="B108" t="s">
        <v>689</v>
      </c>
      <c r="C108">
        <f>F101-D101</f>
        <v>33</v>
      </c>
      <c r="D108" t="s">
        <v>5</v>
      </c>
      <c r="O108" s="1"/>
      <c r="P108" s="1" t="s">
        <v>123</v>
      </c>
      <c r="Q108" s="1">
        <f>(2/3)*Q101*Q106^2</f>
        <v>792565.7280374167</v>
      </c>
      <c r="R108" s="1" t="s">
        <v>124</v>
      </c>
    </row>
    <row r="109" spans="1:18">
      <c r="C109">
        <f>0.01*2.54*C108</f>
        <v>0.83820000000000006</v>
      </c>
      <c r="D109" t="s">
        <v>616</v>
      </c>
      <c r="J109">
        <f>$J$107*J98+$K$107*K98</f>
        <v>0</v>
      </c>
      <c r="K109">
        <f>$J$107*K98-$K$107*J98</f>
        <v>0</v>
      </c>
      <c r="O109" s="1"/>
      <c r="P109" s="1"/>
      <c r="Q109" s="1">
        <f>0.001*0.01*0.01*Q108</f>
        <v>7.9256572803741682E-2</v>
      </c>
      <c r="R109" s="1" t="s">
        <v>128</v>
      </c>
    </row>
    <row r="110" spans="1:18">
      <c r="B110" t="s">
        <v>690</v>
      </c>
      <c r="C110">
        <f>0.5*C106-E100</f>
        <v>0.75</v>
      </c>
      <c r="D110" t="s">
        <v>5</v>
      </c>
      <c r="J110">
        <f t="shared" ref="J110:J116" si="34">$J$107*J99+$K$107*K99</f>
        <v>-0.33742658151579752</v>
      </c>
      <c r="K110">
        <f t="shared" ref="K110:K116" si="35">$J$107*K99-$K$107*J99</f>
        <v>1.4615550971778528</v>
      </c>
      <c r="O110" s="1"/>
      <c r="P110" s="1"/>
      <c r="Q110" s="1"/>
      <c r="R110" s="1"/>
    </row>
    <row r="111" spans="1:18">
      <c r="C111">
        <f>0.01*2.54*C110</f>
        <v>1.9050000000000001E-2</v>
      </c>
      <c r="D111" t="s">
        <v>616</v>
      </c>
      <c r="J111">
        <f t="shared" si="34"/>
        <v>9.4062740663365538</v>
      </c>
      <c r="K111">
        <f t="shared" si="35"/>
        <v>3.7110656406165026</v>
      </c>
      <c r="O111" s="1"/>
      <c r="P111" t="s">
        <v>784</v>
      </c>
    </row>
    <row r="112" spans="1:18">
      <c r="B112" t="s">
        <v>691</v>
      </c>
      <c r="C112">
        <f>0.5*C108-F101</f>
        <v>6.5</v>
      </c>
      <c r="D112" t="s">
        <v>5</v>
      </c>
      <c r="J112">
        <f t="shared" si="34"/>
        <v>10.418553810883946</v>
      </c>
      <c r="K112">
        <f t="shared" si="35"/>
        <v>-0.67359965091705565</v>
      </c>
      <c r="O112" s="1"/>
      <c r="P112" s="33" t="s">
        <v>785</v>
      </c>
      <c r="Q112">
        <f>DetailedParameters!I20</f>
        <v>3.5001286088477208</v>
      </c>
    </row>
    <row r="113" spans="2:18">
      <c r="C113">
        <f>0.01*2.54*C112</f>
        <v>0.16510000000000002</v>
      </c>
      <c r="D113" t="s">
        <v>616</v>
      </c>
      <c r="J113">
        <f t="shared" si="34"/>
        <v>-21.735658327028816</v>
      </c>
      <c r="K113">
        <f t="shared" si="35"/>
        <v>-8.0969844442646011</v>
      </c>
      <c r="O113" s="1"/>
      <c r="P113" s="33" t="s">
        <v>786</v>
      </c>
      <c r="Q113">
        <f>DetailedParameters!K20</f>
        <v>19.816383368673375</v>
      </c>
    </row>
    <row r="114" spans="2:18">
      <c r="J114">
        <f t="shared" si="34"/>
        <v>-22.747938071576208</v>
      </c>
      <c r="K114">
        <f t="shared" si="35"/>
        <v>-3.712319152731042</v>
      </c>
      <c r="O114" s="1"/>
      <c r="P114" t="s">
        <v>787</v>
      </c>
    </row>
    <row r="115" spans="2:18">
      <c r="B115" t="s">
        <v>361</v>
      </c>
      <c r="C115">
        <f>C108*C106</f>
        <v>148.5</v>
      </c>
      <c r="D115" t="s">
        <v>692</v>
      </c>
      <c r="J115">
        <f t="shared" si="34"/>
        <v>-0.33742658151579752</v>
      </c>
      <c r="K115">
        <f t="shared" si="35"/>
        <v>1.4615550971778528</v>
      </c>
      <c r="O115" s="1"/>
      <c r="P115" s="33" t="s">
        <v>785</v>
      </c>
      <c r="Q115">
        <f>DetailedParameters!P4</f>
        <v>19</v>
      </c>
    </row>
    <row r="116" spans="2:18">
      <c r="C116">
        <f>C115*2.54^2</f>
        <v>958.06259999999997</v>
      </c>
      <c r="D116" t="s">
        <v>117</v>
      </c>
      <c r="J116">
        <f t="shared" si="34"/>
        <v>0</v>
      </c>
      <c r="K116">
        <f t="shared" si="35"/>
        <v>0</v>
      </c>
      <c r="O116" s="1"/>
      <c r="P116" s="33" t="s">
        <v>786</v>
      </c>
      <c r="Q116">
        <f>DetailedParameters!P6</f>
        <v>18</v>
      </c>
    </row>
    <row r="117" spans="2:18">
      <c r="B117" t="s">
        <v>360</v>
      </c>
      <c r="C117">
        <f>C115*H101</f>
        <v>8.91</v>
      </c>
      <c r="D117" t="s">
        <v>580</v>
      </c>
      <c r="O117" s="1"/>
    </row>
    <row r="118" spans="2:18">
      <c r="C118">
        <f>C117*2.54^3</f>
        <v>146.00874023999998</v>
      </c>
      <c r="D118" t="s">
        <v>523</v>
      </c>
      <c r="O118" s="1"/>
      <c r="P118" s="1" t="s">
        <v>125</v>
      </c>
      <c r="Q118" s="1">
        <f>SQRT((Q115-Q112)^2+(Q116-Q113)^2)</f>
        <v>15.60593674484983</v>
      </c>
      <c r="R118" s="1" t="s">
        <v>5</v>
      </c>
    </row>
    <row r="119" spans="2:18">
      <c r="P119" s="1"/>
      <c r="Q119" s="1">
        <f>2.54*Q118</f>
        <v>39.639079331918566</v>
      </c>
      <c r="R119" s="1" t="s">
        <v>119</v>
      </c>
    </row>
    <row r="120" spans="2:18">
      <c r="B120" t="s">
        <v>115</v>
      </c>
      <c r="C120">
        <v>2.7</v>
      </c>
      <c r="D120" t="s">
        <v>522</v>
      </c>
      <c r="P120" s="1"/>
      <c r="Q120" s="1"/>
      <c r="R120" s="1"/>
    </row>
    <row r="121" spans="2:18">
      <c r="P121" s="1" t="s">
        <v>126</v>
      </c>
      <c r="Q121" s="1">
        <f>Q101*Q119^2</f>
        <v>1853046.0253137026</v>
      </c>
      <c r="R121" s="1" t="s">
        <v>124</v>
      </c>
    </row>
    <row r="122" spans="2:18">
      <c r="B122" t="s">
        <v>158</v>
      </c>
      <c r="C122">
        <f>C120*C118</f>
        <v>394.22359864799995</v>
      </c>
      <c r="D122" t="s">
        <v>121</v>
      </c>
      <c r="P122" s="1"/>
      <c r="Q122" s="1">
        <f>0.001*0.01*0.01*Q121</f>
        <v>0.18530460253137029</v>
      </c>
      <c r="R122" s="1" t="s">
        <v>128</v>
      </c>
    </row>
    <row r="123" spans="2:18">
      <c r="C123">
        <f>0.001*C122</f>
        <v>0.39422359864799994</v>
      </c>
      <c r="D123" t="s">
        <v>129</v>
      </c>
      <c r="F123">
        <f>C131*C123</f>
        <v>1.5768943945919998</v>
      </c>
      <c r="G123" t="s">
        <v>129</v>
      </c>
      <c r="P123" s="1"/>
      <c r="Q123" s="1"/>
      <c r="R123" s="1"/>
    </row>
    <row r="124" spans="2:18">
      <c r="P124" s="1" t="s">
        <v>127</v>
      </c>
      <c r="Q124" s="1">
        <f>Q121+Q108</f>
        <v>2645611.7533511193</v>
      </c>
      <c r="R124" s="1" t="s">
        <v>132</v>
      </c>
    </row>
    <row r="125" spans="2:18">
      <c r="B125" t="s">
        <v>531</v>
      </c>
      <c r="C125">
        <f>(1/12)*C123*(C107^2+C109^2)</f>
        <v>2.3510303882539805E-2</v>
      </c>
      <c r="D125" t="s">
        <v>128</v>
      </c>
      <c r="F125">
        <f>C131*C125</f>
        <v>9.404121553015922E-2</v>
      </c>
      <c r="G125" t="s">
        <v>128</v>
      </c>
      <c r="P125" s="1"/>
      <c r="Q125" s="1">
        <f>0.001*0.01*0.01*Q124</f>
        <v>0.26456117533511198</v>
      </c>
      <c r="R125" s="1" t="s">
        <v>128</v>
      </c>
    </row>
    <row r="127" spans="2:18">
      <c r="B127" t="s">
        <v>534</v>
      </c>
      <c r="C127">
        <f>0.5*C123*(C111^2+C113^2)</f>
        <v>5.4444077618457645E-3</v>
      </c>
      <c r="D127" t="s">
        <v>128</v>
      </c>
      <c r="F127">
        <f>C131*C127</f>
        <v>2.1777631047383058E-2</v>
      </c>
      <c r="G127" t="s">
        <v>128</v>
      </c>
    </row>
    <row r="129" spans="2:7">
      <c r="B129" t="s">
        <v>693</v>
      </c>
      <c r="C129">
        <f>C125+C127</f>
        <v>2.895471164438557E-2</v>
      </c>
      <c r="D129" t="s">
        <v>128</v>
      </c>
      <c r="F129">
        <f>F125+F127</f>
        <v>0.11581884657754228</v>
      </c>
      <c r="G129" t="s">
        <v>128</v>
      </c>
    </row>
    <row r="131" spans="2:7">
      <c r="B131" t="s">
        <v>694</v>
      </c>
      <c r="C131">
        <v>4</v>
      </c>
    </row>
  </sheetData>
  <hyperlinks>
    <hyperlink ref="B104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Parameters</vt:lpstr>
      <vt:lpstr>DetailedParameters</vt:lpstr>
      <vt:lpstr>NoCompressorCheck</vt:lpstr>
      <vt:lpstr>CAExtendSim</vt:lpstr>
      <vt:lpstr>CARetractSim</vt:lpstr>
      <vt:lpstr>ShootingSim</vt:lpstr>
      <vt:lpstr>ReloadSim</vt:lpstr>
      <vt:lpstr>CylinderGeometry</vt:lpstr>
      <vt:lpstr>CatapultGeometry</vt:lpstr>
      <vt:lpstr>CaptureArmGeometry</vt:lpstr>
      <vt:lpstr>FixedRobotGeometry</vt:lpstr>
      <vt:lpstr>CAInertiaCalcs</vt:lpstr>
      <vt:lpstr>MotorData</vt:lpstr>
      <vt:lpstr>GearBoxes</vt:lpstr>
      <vt:lpstr>GearData</vt:lpstr>
      <vt:lpstr>CChannelData</vt:lpstr>
      <vt:lpstr>SpringData</vt:lpstr>
      <vt:lpstr>WheelData</vt:lpstr>
      <vt:lpstr>Shafts&amp;Sprockets</vt:lpstr>
      <vt:lpstr>ChainData</vt:lpstr>
      <vt:lpstr>BimbaData</vt:lpstr>
      <vt:lpstr>AirTankData</vt:lpstr>
      <vt:lpstr>CaptureShaftData</vt:lpstr>
      <vt:lpstr>Re-loaderTest</vt:lpstr>
    </vt:vector>
  </TitlesOfParts>
  <Company>Rolls-Royce Plc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Argo</dc:creator>
  <cp:lastModifiedBy>phargo</cp:lastModifiedBy>
  <dcterms:created xsi:type="dcterms:W3CDTF">2014-01-23T16:33:07Z</dcterms:created>
  <dcterms:modified xsi:type="dcterms:W3CDTF">2014-10-22T01:57:10Z</dcterms:modified>
</cp:coreProperties>
</file>